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00"/>
  </bookViews>
  <sheets>
    <sheet name="MIR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46" i="1"/>
  <c r="Q131"/>
  <c r="J149"/>
  <c r="O42"/>
  <c r="Q42"/>
  <c r="P42" s="1"/>
  <c r="O43"/>
  <c r="Q43"/>
  <c r="P43" s="1"/>
  <c r="O44"/>
  <c r="Q44"/>
  <c r="P44" s="1"/>
  <c r="O45"/>
  <c r="P45" s="1"/>
  <c r="Q45"/>
  <c r="O46"/>
  <c r="Q46"/>
  <c r="P46" s="1"/>
  <c r="O47"/>
  <c r="P47"/>
  <c r="J48"/>
  <c r="K48"/>
  <c r="L48"/>
  <c r="M48"/>
  <c r="N48"/>
  <c r="O48"/>
  <c r="Q48"/>
  <c r="R48"/>
  <c r="S48"/>
  <c r="T48"/>
  <c r="O53"/>
  <c r="Q53"/>
  <c r="P53" s="1"/>
  <c r="O54"/>
  <c r="Q54"/>
  <c r="P54" s="1"/>
  <c r="O55"/>
  <c r="P55" s="1"/>
  <c r="Q55"/>
  <c r="O56"/>
  <c r="Q56"/>
  <c r="P56" s="1"/>
  <c r="O57"/>
  <c r="Q57"/>
  <c r="P57" s="1"/>
  <c r="O58"/>
  <c r="O60" s="1"/>
  <c r="Q58"/>
  <c r="P58" s="1"/>
  <c r="O59"/>
  <c r="P59" s="1"/>
  <c r="J60"/>
  <c r="K60"/>
  <c r="L60"/>
  <c r="M60"/>
  <c r="N60"/>
  <c r="Q60"/>
  <c r="R60"/>
  <c r="S60"/>
  <c r="T60"/>
  <c r="O67"/>
  <c r="Q67"/>
  <c r="P67" s="1"/>
  <c r="P74" s="1"/>
  <c r="O68"/>
  <c r="P68" s="1"/>
  <c r="Q68"/>
  <c r="O69"/>
  <c r="P69"/>
  <c r="Q69"/>
  <c r="O70"/>
  <c r="Q70"/>
  <c r="P70" s="1"/>
  <c r="O71"/>
  <c r="Q71"/>
  <c r="P71" s="1"/>
  <c r="O72"/>
  <c r="P72" s="1"/>
  <c r="Q72"/>
  <c r="O73"/>
  <c r="P73"/>
  <c r="Q73"/>
  <c r="J74"/>
  <c r="K74"/>
  <c r="L74"/>
  <c r="M74"/>
  <c r="N74"/>
  <c r="O74"/>
  <c r="Q74"/>
  <c r="R74"/>
  <c r="S74"/>
  <c r="T74"/>
  <c r="O79"/>
  <c r="Q79"/>
  <c r="P79" s="1"/>
  <c r="O80"/>
  <c r="P80" s="1"/>
  <c r="Q80"/>
  <c r="O81"/>
  <c r="P81" s="1"/>
  <c r="Q81"/>
  <c r="O82"/>
  <c r="P82"/>
  <c r="Q82"/>
  <c r="O83"/>
  <c r="Q83"/>
  <c r="Q86" s="1"/>
  <c r="O84"/>
  <c r="P84" s="1"/>
  <c r="Q84"/>
  <c r="O85"/>
  <c r="P85" s="1"/>
  <c r="Q85"/>
  <c r="J86"/>
  <c r="K86"/>
  <c r="L86"/>
  <c r="M86"/>
  <c r="N86"/>
  <c r="O86"/>
  <c r="R86"/>
  <c r="S86"/>
  <c r="T86"/>
  <c r="O94"/>
  <c r="Q94"/>
  <c r="Q101" s="1"/>
  <c r="O95"/>
  <c r="P95" s="1"/>
  <c r="Q95"/>
  <c r="O96"/>
  <c r="P96" s="1"/>
  <c r="Q96"/>
  <c r="O97"/>
  <c r="P97"/>
  <c r="Q97"/>
  <c r="O98"/>
  <c r="Q98"/>
  <c r="P98" s="1"/>
  <c r="O99"/>
  <c r="P99" s="1"/>
  <c r="Q99"/>
  <c r="O100"/>
  <c r="Q100"/>
  <c r="P100" s="1"/>
  <c r="J101"/>
  <c r="K101"/>
  <c r="L101"/>
  <c r="M101"/>
  <c r="N101"/>
  <c r="O101"/>
  <c r="R101"/>
  <c r="S101"/>
  <c r="T101"/>
  <c r="O106"/>
  <c r="Q106"/>
  <c r="Q113" s="1"/>
  <c r="O107"/>
  <c r="P107" s="1"/>
  <c r="Q107"/>
  <c r="O108"/>
  <c r="Q108"/>
  <c r="P108" s="1"/>
  <c r="O109"/>
  <c r="P109"/>
  <c r="Q109"/>
  <c r="O110"/>
  <c r="Q110"/>
  <c r="P110" s="1"/>
  <c r="O111"/>
  <c r="P111" s="1"/>
  <c r="Q111"/>
  <c r="O112"/>
  <c r="Q112"/>
  <c r="P112" s="1"/>
  <c r="J113"/>
  <c r="K113"/>
  <c r="L113"/>
  <c r="M113"/>
  <c r="N113"/>
  <c r="O113"/>
  <c r="R113"/>
  <c r="S113"/>
  <c r="T113"/>
  <c r="L179"/>
  <c r="M179"/>
  <c r="N179"/>
  <c r="O179"/>
  <c r="P179"/>
  <c r="Q179"/>
  <c r="K179"/>
  <c r="K178"/>
  <c r="L178"/>
  <c r="M178"/>
  <c r="N178"/>
  <c r="O178"/>
  <c r="P178"/>
  <c r="Q178"/>
  <c r="J178"/>
  <c r="K150"/>
  <c r="P48" l="1"/>
  <c r="P60"/>
  <c r="P106"/>
  <c r="P113" s="1"/>
  <c r="P94"/>
  <c r="P101" s="1"/>
  <c r="P83"/>
  <c r="P86" s="1"/>
  <c r="U268"/>
  <c r="U253"/>
  <c r="U235"/>
  <c r="U209"/>
  <c r="U178"/>
  <c r="U149"/>
  <c r="T268"/>
  <c r="S268"/>
  <c r="R268"/>
  <c r="N268"/>
  <c r="N269" s="1"/>
  <c r="M268"/>
  <c r="M269" s="1"/>
  <c r="L268"/>
  <c r="L269" s="1"/>
  <c r="K268"/>
  <c r="K269" s="1"/>
  <c r="J268"/>
  <c r="S178"/>
  <c r="T178"/>
  <c r="R178"/>
  <c r="K270" l="1"/>
  <c r="Q148"/>
  <c r="Q147"/>
  <c r="Q146"/>
  <c r="N150"/>
  <c r="M150"/>
  <c r="L150"/>
  <c r="T149"/>
  <c r="S149"/>
  <c r="R149"/>
  <c r="N149"/>
  <c r="M149"/>
  <c r="L149"/>
  <c r="K149"/>
  <c r="Q165" l="1"/>
  <c r="O165"/>
  <c r="Q164"/>
  <c r="O164"/>
  <c r="Q163"/>
  <c r="O163"/>
  <c r="Q161"/>
  <c r="O161"/>
  <c r="Q160"/>
  <c r="O160"/>
  <c r="Q159"/>
  <c r="O159"/>
  <c r="P161" l="1"/>
  <c r="P163"/>
  <c r="P165"/>
  <c r="P164"/>
  <c r="P159"/>
  <c r="P160"/>
  <c r="Q267" l="1"/>
  <c r="O267"/>
  <c r="Q266"/>
  <c r="O266"/>
  <c r="Q265"/>
  <c r="O265"/>
  <c r="Q264"/>
  <c r="O264"/>
  <c r="Q263"/>
  <c r="O263"/>
  <c r="O268" s="1"/>
  <c r="O269" s="1"/>
  <c r="T251"/>
  <c r="S251"/>
  <c r="R251"/>
  <c r="N251"/>
  <c r="M251"/>
  <c r="M252" s="1"/>
  <c r="J244"/>
  <c r="K244"/>
  <c r="L244"/>
  <c r="M244"/>
  <c r="N244"/>
  <c r="Q244"/>
  <c r="R244"/>
  <c r="S244"/>
  <c r="T244"/>
  <c r="J245"/>
  <c r="K245"/>
  <c r="L245"/>
  <c r="M245"/>
  <c r="N245"/>
  <c r="R245"/>
  <c r="S245"/>
  <c r="T245"/>
  <c r="J246"/>
  <c r="K246"/>
  <c r="L246"/>
  <c r="M246"/>
  <c r="N246"/>
  <c r="Q246"/>
  <c r="R246"/>
  <c r="S246"/>
  <c r="T246"/>
  <c r="J247"/>
  <c r="K247"/>
  <c r="L247"/>
  <c r="M247"/>
  <c r="N247"/>
  <c r="R247"/>
  <c r="S247"/>
  <c r="T247"/>
  <c r="J248"/>
  <c r="K248"/>
  <c r="L248"/>
  <c r="M248"/>
  <c r="N248"/>
  <c r="R248"/>
  <c r="S248"/>
  <c r="T248"/>
  <c r="T243"/>
  <c r="S243"/>
  <c r="R243"/>
  <c r="N243"/>
  <c r="M243"/>
  <c r="A229"/>
  <c r="A230"/>
  <c r="J229"/>
  <c r="K229"/>
  <c r="L229"/>
  <c r="M229"/>
  <c r="N229"/>
  <c r="R229"/>
  <c r="S229"/>
  <c r="T229"/>
  <c r="J230"/>
  <c r="K230"/>
  <c r="L230"/>
  <c r="M230"/>
  <c r="N230"/>
  <c r="R230"/>
  <c r="S230"/>
  <c r="T230"/>
  <c r="J231"/>
  <c r="K231"/>
  <c r="L231"/>
  <c r="M231"/>
  <c r="N231"/>
  <c r="R231"/>
  <c r="S231"/>
  <c r="T231"/>
  <c r="J232"/>
  <c r="K232"/>
  <c r="L232"/>
  <c r="M232"/>
  <c r="N232"/>
  <c r="R232"/>
  <c r="S232"/>
  <c r="T232"/>
  <c r="J233"/>
  <c r="K233"/>
  <c r="L233"/>
  <c r="M233"/>
  <c r="N233"/>
  <c r="R233"/>
  <c r="S233"/>
  <c r="T233"/>
  <c r="T228"/>
  <c r="S228"/>
  <c r="R228"/>
  <c r="N228"/>
  <c r="M228"/>
  <c r="J220"/>
  <c r="K220"/>
  <c r="L220"/>
  <c r="M220"/>
  <c r="N220"/>
  <c r="R220"/>
  <c r="S220"/>
  <c r="T220"/>
  <c r="J221"/>
  <c r="K221"/>
  <c r="L221"/>
  <c r="M221"/>
  <c r="N221"/>
  <c r="R221"/>
  <c r="S221"/>
  <c r="T221"/>
  <c r="J222"/>
  <c r="K222"/>
  <c r="L222"/>
  <c r="M222"/>
  <c r="N222"/>
  <c r="R222"/>
  <c r="S222"/>
  <c r="T222"/>
  <c r="J223"/>
  <c r="K223"/>
  <c r="L223"/>
  <c r="M223"/>
  <c r="N223"/>
  <c r="R223"/>
  <c r="S223"/>
  <c r="T223"/>
  <c r="J224"/>
  <c r="K224"/>
  <c r="L224"/>
  <c r="M224"/>
  <c r="N224"/>
  <c r="R224"/>
  <c r="S224"/>
  <c r="T224"/>
  <c r="J225"/>
  <c r="K225"/>
  <c r="L225"/>
  <c r="M225"/>
  <c r="N225"/>
  <c r="R225"/>
  <c r="S225"/>
  <c r="T225"/>
  <c r="T219"/>
  <c r="S219"/>
  <c r="R219"/>
  <c r="N219"/>
  <c r="M219"/>
  <c r="A206"/>
  <c r="A207"/>
  <c r="A208"/>
  <c r="J206"/>
  <c r="K206"/>
  <c r="L206"/>
  <c r="M206"/>
  <c r="N206"/>
  <c r="R206"/>
  <c r="S206"/>
  <c r="T206"/>
  <c r="J207"/>
  <c r="K207"/>
  <c r="L207"/>
  <c r="M207"/>
  <c r="N207"/>
  <c r="R207"/>
  <c r="S207"/>
  <c r="T207"/>
  <c r="J208"/>
  <c r="K208"/>
  <c r="L208"/>
  <c r="M208"/>
  <c r="N208"/>
  <c r="R208"/>
  <c r="S208"/>
  <c r="T208"/>
  <c r="J204"/>
  <c r="K204"/>
  <c r="L204"/>
  <c r="M204"/>
  <c r="N204"/>
  <c r="R204"/>
  <c r="S204"/>
  <c r="T204"/>
  <c r="A204"/>
  <c r="J200"/>
  <c r="K200"/>
  <c r="L200"/>
  <c r="M200"/>
  <c r="N200"/>
  <c r="R200"/>
  <c r="S200"/>
  <c r="T200"/>
  <c r="J201"/>
  <c r="K201"/>
  <c r="L201"/>
  <c r="M201"/>
  <c r="N201"/>
  <c r="R201"/>
  <c r="S201"/>
  <c r="T201"/>
  <c r="J202"/>
  <c r="K202"/>
  <c r="L202"/>
  <c r="M202"/>
  <c r="N202"/>
  <c r="R202"/>
  <c r="S202"/>
  <c r="T202"/>
  <c r="A200"/>
  <c r="A201"/>
  <c r="A202"/>
  <c r="J189"/>
  <c r="K189"/>
  <c r="L189"/>
  <c r="M189"/>
  <c r="N189"/>
  <c r="R189"/>
  <c r="S189"/>
  <c r="T189"/>
  <c r="J190"/>
  <c r="K190"/>
  <c r="L190"/>
  <c r="M190"/>
  <c r="N190"/>
  <c r="R190"/>
  <c r="S190"/>
  <c r="T190"/>
  <c r="J191"/>
  <c r="K191"/>
  <c r="L191"/>
  <c r="M191"/>
  <c r="N191"/>
  <c r="R191"/>
  <c r="S191"/>
  <c r="T191"/>
  <c r="J192"/>
  <c r="K192"/>
  <c r="L192"/>
  <c r="M192"/>
  <c r="N192"/>
  <c r="R192"/>
  <c r="S192"/>
  <c r="T192"/>
  <c r="J193"/>
  <c r="K193"/>
  <c r="L193"/>
  <c r="M193"/>
  <c r="N193"/>
  <c r="R193"/>
  <c r="S193"/>
  <c r="T193"/>
  <c r="J194"/>
  <c r="K194"/>
  <c r="L194"/>
  <c r="M194"/>
  <c r="N194"/>
  <c r="R194"/>
  <c r="S194"/>
  <c r="T194"/>
  <c r="J195"/>
  <c r="K195"/>
  <c r="L195"/>
  <c r="M195"/>
  <c r="N195"/>
  <c r="R195"/>
  <c r="S195"/>
  <c r="T195"/>
  <c r="J196"/>
  <c r="K196"/>
  <c r="L196"/>
  <c r="M196"/>
  <c r="N196"/>
  <c r="R196"/>
  <c r="S196"/>
  <c r="T196"/>
  <c r="J197"/>
  <c r="K197"/>
  <c r="L197"/>
  <c r="M197"/>
  <c r="N197"/>
  <c r="R197"/>
  <c r="S197"/>
  <c r="T197"/>
  <c r="J198"/>
  <c r="K198"/>
  <c r="L198"/>
  <c r="M198"/>
  <c r="N198"/>
  <c r="R198"/>
  <c r="S198"/>
  <c r="T198"/>
  <c r="J199"/>
  <c r="K199"/>
  <c r="L199"/>
  <c r="M199"/>
  <c r="N199"/>
  <c r="R199"/>
  <c r="S199"/>
  <c r="T199"/>
  <c r="J203"/>
  <c r="K203"/>
  <c r="L203"/>
  <c r="M203"/>
  <c r="N203"/>
  <c r="R203"/>
  <c r="S203"/>
  <c r="T203"/>
  <c r="J205"/>
  <c r="K205"/>
  <c r="L205"/>
  <c r="M205"/>
  <c r="N205"/>
  <c r="R205"/>
  <c r="S205"/>
  <c r="T205"/>
  <c r="T188"/>
  <c r="S188"/>
  <c r="R188"/>
  <c r="N188"/>
  <c r="M188"/>
  <c r="O177"/>
  <c r="O172"/>
  <c r="O171"/>
  <c r="O222"/>
  <c r="Q222"/>
  <c r="O147"/>
  <c r="O148"/>
  <c r="O142"/>
  <c r="Q142"/>
  <c r="O143"/>
  <c r="Q143"/>
  <c r="O144"/>
  <c r="Q144"/>
  <c r="Q137"/>
  <c r="Q138"/>
  <c r="Q139"/>
  <c r="O137"/>
  <c r="O138"/>
  <c r="O139"/>
  <c r="O133"/>
  <c r="Q133"/>
  <c r="O141"/>
  <c r="O136"/>
  <c r="O132"/>
  <c r="O134"/>
  <c r="O131"/>
  <c r="O229"/>
  <c r="O230"/>
  <c r="O231"/>
  <c r="O232"/>
  <c r="O233"/>
  <c r="O251"/>
  <c r="O228"/>
  <c r="O207"/>
  <c r="O208"/>
  <c r="O223"/>
  <c r="O224"/>
  <c r="O225"/>
  <c r="O206"/>
  <c r="O201"/>
  <c r="O202"/>
  <c r="O203"/>
  <c r="O204"/>
  <c r="O205"/>
  <c r="O248"/>
  <c r="O200"/>
  <c r="O197"/>
  <c r="O198"/>
  <c r="O199"/>
  <c r="O220"/>
  <c r="O221"/>
  <c r="O247"/>
  <c r="O196"/>
  <c r="O191"/>
  <c r="Q245"/>
  <c r="O245"/>
  <c r="Q195"/>
  <c r="O195"/>
  <c r="Q194"/>
  <c r="O194"/>
  <c r="Q193"/>
  <c r="O193"/>
  <c r="Q192"/>
  <c r="O192"/>
  <c r="Q191"/>
  <c r="Q268" l="1"/>
  <c r="Q269" s="1"/>
  <c r="O270" s="1"/>
  <c r="R209"/>
  <c r="M209"/>
  <c r="M210" s="1"/>
  <c r="T209"/>
  <c r="N209"/>
  <c r="N210" s="1"/>
  <c r="S209"/>
  <c r="P265"/>
  <c r="P263"/>
  <c r="P267"/>
  <c r="P264"/>
  <c r="P266"/>
  <c r="M249"/>
  <c r="M254" s="1"/>
  <c r="M234"/>
  <c r="M236" s="1"/>
  <c r="P137"/>
  <c r="K151"/>
  <c r="P222"/>
  <c r="P144"/>
  <c r="P147"/>
  <c r="P148"/>
  <c r="P142"/>
  <c r="P143"/>
  <c r="P138"/>
  <c r="P133"/>
  <c r="P139"/>
  <c r="P195"/>
  <c r="P192"/>
  <c r="P194"/>
  <c r="P191"/>
  <c r="P245"/>
  <c r="P193"/>
  <c r="O277"/>
  <c r="L251"/>
  <c r="K251"/>
  <c r="J251"/>
  <c r="A251"/>
  <c r="A248"/>
  <c r="A247"/>
  <c r="A246"/>
  <c r="A245"/>
  <c r="A244"/>
  <c r="L243"/>
  <c r="K243"/>
  <c r="J243"/>
  <c r="A243"/>
  <c r="A233"/>
  <c r="A232"/>
  <c r="A231"/>
  <c r="L228"/>
  <c r="K228"/>
  <c r="J228"/>
  <c r="A228"/>
  <c r="A225"/>
  <c r="A224"/>
  <c r="A223"/>
  <c r="A222"/>
  <c r="A221"/>
  <c r="A220"/>
  <c r="L219"/>
  <c r="K219"/>
  <c r="J219"/>
  <c r="A219"/>
  <c r="P268" l="1"/>
  <c r="P269" s="1"/>
  <c r="M253"/>
  <c r="M235"/>
  <c r="A205" l="1"/>
  <c r="A203"/>
  <c r="A199"/>
  <c r="A198"/>
  <c r="A197"/>
  <c r="A196"/>
  <c r="A195"/>
  <c r="A194"/>
  <c r="A193"/>
  <c r="A192"/>
  <c r="A191"/>
  <c r="A190" l="1"/>
  <c r="A189"/>
  <c r="L188"/>
  <c r="L209" s="1"/>
  <c r="L210" s="1"/>
  <c r="K188"/>
  <c r="K209" s="1"/>
  <c r="K210" s="1"/>
  <c r="J188"/>
  <c r="J209" s="1"/>
  <c r="A188"/>
  <c r="K211" l="1"/>
  <c r="Q177"/>
  <c r="Q175"/>
  <c r="O175"/>
  <c r="Q174"/>
  <c r="O174"/>
  <c r="Q172"/>
  <c r="Q171"/>
  <c r="O190"/>
  <c r="Q190"/>
  <c r="H277"/>
  <c r="T252"/>
  <c r="S252"/>
  <c r="R252"/>
  <c r="N252"/>
  <c r="L252"/>
  <c r="K252"/>
  <c r="J252"/>
  <c r="T249"/>
  <c r="S249"/>
  <c r="N249"/>
  <c r="L249"/>
  <c r="K249"/>
  <c r="J249"/>
  <c r="T234"/>
  <c r="S234"/>
  <c r="R234"/>
  <c r="N234"/>
  <c r="L234"/>
  <c r="K234"/>
  <c r="J234"/>
  <c r="T226"/>
  <c r="S226"/>
  <c r="N226"/>
  <c r="L226"/>
  <c r="K226"/>
  <c r="J226"/>
  <c r="Q136"/>
  <c r="Q134"/>
  <c r="Q206"/>
  <c r="Q207"/>
  <c r="Q208"/>
  <c r="Q223"/>
  <c r="Q224"/>
  <c r="Q225"/>
  <c r="Q228"/>
  <c r="Q229"/>
  <c r="Q230"/>
  <c r="Q231"/>
  <c r="Q232"/>
  <c r="Q233"/>
  <c r="Q251"/>
  <c r="Q141"/>
  <c r="Q132"/>
  <c r="Q248"/>
  <c r="Q204"/>
  <c r="Q203"/>
  <c r="Q202"/>
  <c r="Q201"/>
  <c r="Q200"/>
  <c r="Q247"/>
  <c r="Q220"/>
  <c r="Q198"/>
  <c r="Q197"/>
  <c r="R226"/>
  <c r="O243"/>
  <c r="O189"/>
  <c r="O219"/>
  <c r="O188"/>
  <c r="Q243"/>
  <c r="Q189"/>
  <c r="Q219"/>
  <c r="Q188"/>
  <c r="O209" l="1"/>
  <c r="O210" s="1"/>
  <c r="P131"/>
  <c r="Q149"/>
  <c r="Q150"/>
  <c r="O149"/>
  <c r="O150"/>
  <c r="P244"/>
  <c r="O244"/>
  <c r="P246"/>
  <c r="O246"/>
  <c r="P221"/>
  <c r="Q221"/>
  <c r="K180"/>
  <c r="R249"/>
  <c r="R253" s="1"/>
  <c r="Q196"/>
  <c r="Q205"/>
  <c r="P199"/>
  <c r="Q199"/>
  <c r="P136"/>
  <c r="P146"/>
  <c r="P132"/>
  <c r="P223"/>
  <c r="U276"/>
  <c r="U278" s="1"/>
  <c r="P175"/>
  <c r="S276"/>
  <c r="S278" s="1"/>
  <c r="P172"/>
  <c r="P174"/>
  <c r="P177"/>
  <c r="P198"/>
  <c r="J253"/>
  <c r="N253"/>
  <c r="K253"/>
  <c r="S253"/>
  <c r="L235"/>
  <c r="K254"/>
  <c r="N236"/>
  <c r="S235"/>
  <c r="N254"/>
  <c r="O234"/>
  <c r="O226"/>
  <c r="O252"/>
  <c r="P201"/>
  <c r="P203"/>
  <c r="P141"/>
  <c r="P251"/>
  <c r="P231"/>
  <c r="P230"/>
  <c r="P229"/>
  <c r="P225"/>
  <c r="P134"/>
  <c r="P171"/>
  <c r="Q234"/>
  <c r="Q252"/>
  <c r="P190"/>
  <c r="P188"/>
  <c r="J235"/>
  <c r="L236"/>
  <c r="R235"/>
  <c r="T235"/>
  <c r="P189"/>
  <c r="T253"/>
  <c r="P243"/>
  <c r="P219"/>
  <c r="P197"/>
  <c r="P220"/>
  <c r="P247"/>
  <c r="P200"/>
  <c r="P202"/>
  <c r="P248"/>
  <c r="P233"/>
  <c r="P232"/>
  <c r="P224"/>
  <c r="P208"/>
  <c r="P207"/>
  <c r="P206"/>
  <c r="P228"/>
  <c r="N235"/>
  <c r="T276"/>
  <c r="T278" s="1"/>
  <c r="K236"/>
  <c r="K235"/>
  <c r="L253"/>
  <c r="L254"/>
  <c r="O180" l="1"/>
  <c r="Q209"/>
  <c r="Q210" s="1"/>
  <c r="O211" s="1"/>
  <c r="P150"/>
  <c r="O151" s="1"/>
  <c r="P149"/>
  <c r="O249"/>
  <c r="O254" s="1"/>
  <c r="Q249"/>
  <c r="Q253" s="1"/>
  <c r="P196"/>
  <c r="P205"/>
  <c r="P204"/>
  <c r="Q226"/>
  <c r="Q235" s="1"/>
  <c r="K255"/>
  <c r="K237"/>
  <c r="P252"/>
  <c r="P249"/>
  <c r="P234"/>
  <c r="P226"/>
  <c r="O235"/>
  <c r="O236"/>
  <c r="J276"/>
  <c r="P209" l="1"/>
  <c r="P210" s="1"/>
  <c r="O253"/>
  <c r="Q254"/>
  <c r="Q236"/>
  <c r="L276"/>
  <c r="L278" s="1"/>
  <c r="P236"/>
  <c r="O237" s="1"/>
  <c r="P254"/>
  <c r="O255" s="1"/>
  <c r="P235"/>
  <c r="P253"/>
  <c r="H276"/>
  <c r="H278" s="1"/>
  <c r="Q277" s="1"/>
  <c r="J278"/>
  <c r="O276" l="1"/>
  <c r="O278" s="1"/>
  <c r="Q276"/>
  <c r="Q278" s="1"/>
</calcChain>
</file>

<file path=xl/sharedStrings.xml><?xml version="1.0" encoding="utf-8"?>
<sst xmlns="http://schemas.openxmlformats.org/spreadsheetml/2006/main" count="753" uniqueCount="261">
  <si>
    <t xml:space="preserve">UNIVERSITATEA BABEŞ-BOLYAI CLUJ-NAPOCA
</t>
  </si>
  <si>
    <t>I. CERINŢE PENTRU OBŢINEREA DIPLOMEI DE LICENŢĂ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</si>
  <si>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</si>
  <si>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</si>
  <si>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</si>
  <si>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</si>
  <si>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</si>
  <si>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</si>
  <si>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</si>
  <si>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</si>
  <si>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</si>
  <si>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</si>
  <si>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</si>
  <si>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</si>
  <si>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</si>
  <si>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</si>
  <si>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</si>
  <si>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</si>
  <si>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</si>
  <si>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</si>
  <si>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</si>
  <si>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</si>
  <si>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</si>
  <si>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</si>
  <si>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 xml:space="preserve">FACULTATEA DE 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</si>
  <si>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</si>
  <si>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</si>
  <si>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</si>
  <si>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</si>
  <si>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</si>
  <si>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</si>
  <si>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</si>
  <si>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</si>
  <si>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</si>
  <si>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</si>
  <si>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</si>
  <si>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</si>
  <si>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</si>
  <si>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</si>
  <si>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</si>
  <si>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</si>
  <si>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</si>
  <si>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</si>
  <si>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</si>
  <si>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</si>
  <si>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</si>
  <si>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</si>
  <si>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</si>
  <si>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</si>
  <si>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</si>
  <si>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</si>
  <si>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</si>
  <si>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</si>
  <si>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</si>
  <si>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</si>
  <si>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</si>
  <si>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</si>
  <si>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</si>
  <si>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</si>
  <si>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</si>
  <si>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</si>
  <si>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</si>
  <si>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</si>
  <si>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</si>
  <si>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</si>
  <si>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</si>
  <si>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</si>
  <si>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</si>
  <si>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</si>
  <si>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</si>
  <si>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</si>
  <si>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</si>
  <si>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</si>
  <si>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</si>
  <si>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</si>
  <si>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 6 (12 săptămâni)</t>
  </si>
  <si>
    <t>BILANȚ GENERAL</t>
  </si>
  <si>
    <t>Educație fizică 1</t>
  </si>
  <si>
    <t>Educație fizică 2</t>
  </si>
  <si>
    <t>PLAN DE ÎNVĂŢĂMÂNT  valabil începând din anul universitar 2014-2015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</si>
  <si>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</si>
  <si>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 informatică</t>
    </r>
  </si>
  <si>
    <t>Limba de predare: română</t>
  </si>
  <si>
    <r>
      <t xml:space="preserve">Titlul absolventului:  </t>
    </r>
    <r>
      <rPr>
        <b/>
        <sz val="10"/>
        <color indexed="8"/>
        <rFont val="Times New Roman"/>
        <family val="1"/>
        <charset val="238"/>
      </rPr>
      <t>Licenţiat în Matematică</t>
    </r>
  </si>
  <si>
    <t>P</t>
  </si>
  <si>
    <t>Algebra 1 (Algebră liniară)</t>
  </si>
  <si>
    <t>MLR0019</t>
  </si>
  <si>
    <t>MLR0023</t>
  </si>
  <si>
    <t>Logică matematică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</si>
  <si>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</si>
  <si>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</si>
  <si>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</si>
  <si>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</si>
  <si>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</si>
  <si>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</si>
  <si>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</si>
  <si>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</si>
  <si>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</si>
  <si>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</si>
  <si>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</si>
  <si>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</si>
  <si>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</si>
  <si>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MLR0022</t>
  </si>
  <si>
    <t>Teoria numerelor</t>
  </si>
  <si>
    <t>MLR5006</t>
  </si>
  <si>
    <t>Programare orientată obiect</t>
  </si>
  <si>
    <t>MLR5022</t>
  </si>
  <si>
    <t>Structuri de date şi algoritmi</t>
  </si>
  <si>
    <t>YLU0012</t>
  </si>
  <si>
    <t>MLR5008</t>
  </si>
  <si>
    <t>Metode avansate de programare</t>
  </si>
  <si>
    <t>MLR0007</t>
  </si>
  <si>
    <t>Analiză matematică 3 (Calcul integral în R^n)</t>
  </si>
  <si>
    <t>MLR0016</t>
  </si>
  <si>
    <t>Geometrie 3 (Geometria diferenţială a curbelor şi suprafeţelor)</t>
  </si>
  <si>
    <t>MLR0009</t>
  </si>
  <si>
    <t>Ecuaţii diferenţiale</t>
  </si>
  <si>
    <t>MLR5027</t>
  </si>
  <si>
    <t>Baze de date</t>
  </si>
  <si>
    <t>MLR5004</t>
  </si>
  <si>
    <t>Arhitectura sistemelor de calcul</t>
  </si>
  <si>
    <t>MLX2081</t>
  </si>
  <si>
    <t>Limba străină (1)</t>
  </si>
  <si>
    <t>MLR0003</t>
  </si>
  <si>
    <t>MLR0027</t>
  </si>
  <si>
    <t>Analiză numerică</t>
  </si>
  <si>
    <t>MLR0025</t>
  </si>
  <si>
    <t>Mecanică teoretică</t>
  </si>
  <si>
    <t>MLR0029</t>
  </si>
  <si>
    <t>Probabilităţi</t>
  </si>
  <si>
    <t>MLR5007</t>
  </si>
  <si>
    <t>Sisteme de operare</t>
  </si>
  <si>
    <t>MLX2201</t>
  </si>
  <si>
    <t>Curs optional 1</t>
  </si>
  <si>
    <t>MLX2082</t>
  </si>
  <si>
    <t>Limba străină (2)</t>
  </si>
  <si>
    <t>MLR0030</t>
  </si>
  <si>
    <t>Statistică matematică</t>
  </si>
  <si>
    <t>MLR5023</t>
  </si>
  <si>
    <t>Limbaje formale şi tehnici de compilare</t>
  </si>
  <si>
    <t>MLR0008</t>
  </si>
  <si>
    <t>Analiză complexă</t>
  </si>
  <si>
    <t>MLR0011</t>
  </si>
  <si>
    <t>Ecuaţii cu derivate parţiale</t>
  </si>
  <si>
    <t>Curs optional 2</t>
  </si>
  <si>
    <t>Curs optional 3</t>
  </si>
  <si>
    <t>MLX2202</t>
  </si>
  <si>
    <t>MLX2203</t>
  </si>
  <si>
    <t>MLR0005</t>
  </si>
  <si>
    <t>Tehnici de optimizare</t>
  </si>
  <si>
    <t>MLR5011</t>
  </si>
  <si>
    <t>Ingineria sistemelor soft</t>
  </si>
  <si>
    <t>MLR5029</t>
  </si>
  <si>
    <t>Inteligenţă artificială</t>
  </si>
  <si>
    <t>MLR5002</t>
  </si>
  <si>
    <t>Reţele de calculatoare</t>
  </si>
  <si>
    <t>MLR5012</t>
  </si>
  <si>
    <t>Proiect colectiv</t>
  </si>
  <si>
    <t>MLR2001</t>
  </si>
  <si>
    <t>Elaborarea lucrării de licenţă</t>
  </si>
  <si>
    <t>MLX2204</t>
  </si>
  <si>
    <t>Curs optional 4</t>
  </si>
  <si>
    <t>CURS OPȚIONAL 1 (An II, Semestrul 4)</t>
  </si>
  <si>
    <t>MLR0038</t>
  </si>
  <si>
    <t>Capitole speciale de ecuaţii diferenţiale ordinare</t>
  </si>
  <si>
    <t>MLR0033</t>
  </si>
  <si>
    <t>Complemente de analiză matematică</t>
  </si>
  <si>
    <t>MLR0050</t>
  </si>
  <si>
    <t>Grafuri şi combinatorică</t>
  </si>
  <si>
    <t>MLR0041</t>
  </si>
  <si>
    <t>Complemente de geometrie</t>
  </si>
  <si>
    <t>CURS OPȚIONAL 2 (An III, Semestrul 5)</t>
  </si>
  <si>
    <t>MLR0026</t>
  </si>
  <si>
    <t>Software matematic</t>
  </si>
  <si>
    <t>MLR0024</t>
  </si>
  <si>
    <t>Astronomie</t>
  </si>
  <si>
    <t>MLR0004</t>
  </si>
  <si>
    <t>Analiză funcţională</t>
  </si>
  <si>
    <t>MLR0046</t>
  </si>
  <si>
    <t>Complemente de algebră</t>
  </si>
  <si>
    <t>CURS OPȚIONAL 3 (An III, Semestrul 5)</t>
  </si>
  <si>
    <t>MLR5040</t>
  </si>
  <si>
    <t>Programare distribuită - platforme Java</t>
  </si>
  <si>
    <t>MLR5044</t>
  </si>
  <si>
    <t>Instrumente CASE</t>
  </si>
  <si>
    <t>MLR5057</t>
  </si>
  <si>
    <t>Date semistructurate</t>
  </si>
  <si>
    <t>MLR5062</t>
  </si>
  <si>
    <t>Tehnici pentru regăsirea informaţiei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</si>
  <si>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</si>
  <si>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</si>
  <si>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</si>
  <si>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</si>
  <si>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</si>
  <si>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</si>
  <si>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CURS OPȚIONAL 4 (An III, Semestrul 6)</t>
  </si>
  <si>
    <t>MLR2007</t>
  </si>
  <si>
    <t>Practică</t>
  </si>
  <si>
    <t>MLR0018</t>
  </si>
  <si>
    <t>Matematica de bază</t>
  </si>
  <si>
    <t>MLR7005</t>
  </si>
  <si>
    <t>Comunicare şi dezvoltare profesională în informatică</t>
  </si>
  <si>
    <t>MLE2008</t>
  </si>
  <si>
    <t>Limba engleza-formare si informare academica (curs pentru incepatori)</t>
  </si>
  <si>
    <t>MLR2002</t>
  </si>
  <si>
    <t>Metode avansate de rezolvare a problemelor de matematică şi informatică</t>
  </si>
  <si>
    <t>MLR2003</t>
  </si>
  <si>
    <t>Redactarea documentelor matematice în LaTeX</t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</si>
  <si>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- 10 credite
Proba 2: Prezentarea şi susţinerea lucrării de licenţă - 10 credite
</t>
    </r>
  </si>
  <si>
    <t>DISCIPLINE LA ALEGERE PENTRU LIMBA STRAINA 1 SI 2</t>
  </si>
  <si>
    <t>Pachetul cu discipline pentru limba străină (1) (Anul II, Semestrul 1. )</t>
  </si>
  <si>
    <t>LLU0011</t>
  </si>
  <si>
    <t>Limba engleză (1)</t>
  </si>
  <si>
    <t>LLU0021</t>
  </si>
  <si>
    <t>Limba franceză (1)</t>
  </si>
  <si>
    <t>LLU0031</t>
  </si>
  <si>
    <t>Limba germană (1)</t>
  </si>
  <si>
    <t>Pachetul cu discipline pentru limba străină (2) (Anul II, Semestrul 2. )</t>
  </si>
  <si>
    <t>LLU0012</t>
  </si>
  <si>
    <t>Limba engleză (2)</t>
  </si>
  <si>
    <t>LLU0022</t>
  </si>
  <si>
    <t>Limba franceză (2)</t>
  </si>
  <si>
    <t>LLU0032</t>
  </si>
  <si>
    <t>Limba germană (2)</t>
  </si>
  <si>
    <t>Sem.3: Pachetul cu discipline pentru limba străină (1):</t>
  </si>
  <si>
    <t>Sem.4: Pachetul cu discipline pentru limba străină (2):</t>
  </si>
  <si>
    <t xml:space="preserve">Sem. 4: Pentru cursul optional 1 se alege  o disciplină din pachetul: </t>
  </si>
  <si>
    <t xml:space="preserve">Sem. 5: Pentru cursul optional 2 se alege  o disciplină din pachetul: </t>
  </si>
  <si>
    <t xml:space="preserve">           MLR0004, MLR0024, MLR0026, MLR0046</t>
  </si>
  <si>
    <t xml:space="preserve">           MLR0041, MLR0046, MLR0050</t>
  </si>
  <si>
    <t xml:space="preserve">           LLU0012, LLU0022, LLU0032</t>
  </si>
  <si>
    <t xml:space="preserve">           LLU0011, LLU0021, LLU0031</t>
  </si>
  <si>
    <t xml:space="preserve">Sem. 5: Pentru cursul optional 3 se alege  o disciplină din pachetul: </t>
  </si>
  <si>
    <t xml:space="preserve">           MLR5040, MLR5044, MLR5057, MLR5062</t>
  </si>
  <si>
    <t xml:space="preserve">Sem. 6: Pentru cursul optional 4 se alege  o disciplină din pachetul: </t>
  </si>
  <si>
    <t xml:space="preserve">           MLR2005, MLR2006, MLR7007</t>
  </si>
  <si>
    <t>195 de credite din care:</t>
  </si>
  <si>
    <r>
      <rPr>
        <b/>
        <sz val="10"/>
        <color indexed="8"/>
        <rFont val="Times New Roman"/>
        <family val="1"/>
      </rPr>
      <t xml:space="preserve">   180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</si>
  <si>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15</t>
    </r>
    <r>
      <rPr>
        <sz val="10"/>
        <color indexed="8"/>
        <rFont val="Times New Roman"/>
        <family val="1"/>
      </rPr>
      <t xml:space="preserve"> credite la disciplinele opţionale;</t>
    </r>
  </si>
  <si>
    <r>
      <t xml:space="preserve">   </t>
    </r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</si>
  <si>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theme="1"/>
        <rFont val="Times New Roman"/>
        <family val="1"/>
        <charset val="238"/>
      </rPr>
      <t>20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 xml:space="preserve">de credite la examenul de licenţă </t>
    </r>
  </si>
  <si>
    <t xml:space="preserve">   Promovarea disciplinei de Educaţie fizică (cu calificativ admis) fără credite (2 semestre).</t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</si>
  <si>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color indexed="8"/>
        <rFont val="Times New Roman"/>
        <family val="1"/>
      </rPr>
      <t xml:space="preserve">Planul de învăţământ urmează în proporţie de 80% planurile de învăţământ ale Univ. Munchen, Univ. "Tor Vergata" Roma si Univ. Milano.                                                                                </t>
    </r>
  </si>
  <si>
    <t>DISCIPLINE COMPLEMENTARE (DC)</t>
  </si>
  <si>
    <t>Funcţii reale</t>
  </si>
  <si>
    <t>1) Practica de specialitate (cu calificativ admis/respins) se desfasoara 3 săptămâni, 5 zile/săpt., 6 ore/zi.</t>
  </si>
  <si>
    <t>2) Pentru încadrarea în învăţământul preuniversitar, este necesară absolvirea modulului psiho-pedagogic</t>
  </si>
  <si>
    <t>3) Studentii pot urma discipline facultative</t>
  </si>
  <si>
    <r>
      <t xml:space="preserve">4) Disciplina </t>
    </r>
    <r>
      <rPr>
        <i/>
        <sz val="10"/>
        <color indexed="8"/>
        <rFont val="Times New Roman"/>
        <family val="1"/>
      </rPr>
      <t>Finalizarea lucrării de diplomă</t>
    </r>
    <r>
      <rPr>
        <sz val="10"/>
        <color indexed="8"/>
        <rFont val="Times New Roman"/>
        <family val="1"/>
      </rPr>
      <t xml:space="preserve"> se desfășoară pe parcursul semestrului 6 și 2 săptămâni comasate în finalul semestrului  (6 ore/zi, 5 zile/săptămână)</t>
    </r>
  </si>
  <si>
    <t>NOTA</t>
  </si>
  <si>
    <t>ALTE DISCIPLINE OBLIGATORII DIN PROGRAMUL COMUN AL UNIVERSITĂTII</t>
  </si>
  <si>
    <t>Credite</t>
  </si>
  <si>
    <t>Forma de evaluare</t>
  </si>
  <si>
    <t>ECTS</t>
  </si>
  <si>
    <t>L</t>
  </si>
  <si>
    <t>VP/P</t>
  </si>
  <si>
    <t>Anul II, Semestrul 3</t>
  </si>
  <si>
    <t>Limba engleza (1)</t>
  </si>
  <si>
    <t>Anul II, Semestrul 4</t>
  </si>
  <si>
    <t>Limba engleza (2)</t>
  </si>
  <si>
    <r>
      <t xml:space="preserve">În contul </t>
    </r>
    <r>
      <rPr>
        <sz val="10"/>
        <color indexed="8"/>
        <rFont val="Times New Roman"/>
        <family val="1"/>
      </rPr>
      <t>a 2 discipline opţionale studentul are dreptul să aleagă 2 discipline de la alte specializări ale facultăţilor din Universitatea „Babeş-Bolyai”.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</si>
</sst>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1" fontId="3" fillId="0" borderId="1" xfId="0" applyNumberFormat="1" applyFont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1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10" fontId="12" fillId="3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3" fillId="0" borderId="7" xfId="0" applyFont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1" fontId="2" fillId="3" borderId="5" xfId="0" applyNumberFormat="1" applyFont="1" applyFill="1" applyBorder="1" applyAlignment="1" applyProtection="1">
      <alignment horizontal="left" vertical="center"/>
      <protection locked="0"/>
    </xf>
    <xf numFmtId="1" fontId="2" fillId="3" borderId="6" xfId="0" applyNumberFormat="1" applyFont="1" applyFill="1" applyBorder="1" applyAlignment="1" applyProtection="1">
      <alignment horizontal="left" vertical="center"/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" fontId="13" fillId="0" borderId="2" xfId="0" applyNumberFormat="1" applyFont="1" applyBorder="1" applyAlignment="1" applyProtection="1">
      <alignment horizontal="center"/>
    </xf>
    <xf numFmtId="1" fontId="13" fillId="0" borderId="5" xfId="0" applyNumberFormat="1" applyFont="1" applyBorder="1" applyAlignment="1" applyProtection="1">
      <alignment horizontal="center"/>
    </xf>
    <xf numFmtId="1" fontId="13" fillId="0" borderId="6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 applyProtection="1">
      <alignment horizontal="center" vertical="center"/>
    </xf>
    <xf numFmtId="9" fontId="3" fillId="0" borderId="6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9"/>
  <sheetViews>
    <sheetView tabSelected="1" view="pageLayout" topLeftCell="A39" zoomScaleNormal="110" workbookViewId="0">
      <selection activeCell="M34" sqref="M34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710937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3" width="6.140625" style="1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2" ht="15.75" customHeight="1">
      <c r="A1" s="161" t="s">
        <v>79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N1" s="167" t="s">
        <v>22</v>
      </c>
      <c r="O1" s="167"/>
      <c r="P1" s="167"/>
      <c r="Q1" s="167"/>
      <c r="R1" s="167"/>
      <c r="S1" s="167"/>
      <c r="T1" s="167"/>
      <c r="U1" s="167"/>
    </row>
    <row r="2" spans="1:22" ht="6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22" ht="16.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N3" s="170"/>
      <c r="O3" s="171"/>
      <c r="P3" s="158" t="s">
        <v>39</v>
      </c>
      <c r="Q3" s="159"/>
      <c r="R3" s="160"/>
      <c r="S3" s="158" t="s">
        <v>40</v>
      </c>
      <c r="T3" s="159"/>
      <c r="U3" s="160"/>
    </row>
    <row r="4" spans="1:22" ht="15" customHeight="1">
      <c r="A4" s="162" t="s">
        <v>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N4" s="172" t="s">
        <v>15</v>
      </c>
      <c r="O4" s="173"/>
      <c r="P4" s="179">
        <v>24</v>
      </c>
      <c r="Q4" s="180"/>
      <c r="R4" s="181"/>
      <c r="S4" s="179">
        <v>26</v>
      </c>
      <c r="T4" s="180"/>
      <c r="U4" s="181"/>
    </row>
    <row r="5" spans="1:22" ht="12.7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N5" s="172" t="s">
        <v>16</v>
      </c>
      <c r="O5" s="173"/>
      <c r="P5" s="179">
        <v>27</v>
      </c>
      <c r="Q5" s="180"/>
      <c r="R5" s="181"/>
      <c r="S5" s="179">
        <v>27</v>
      </c>
      <c r="T5" s="180"/>
      <c r="U5" s="181"/>
    </row>
    <row r="6" spans="1:22" ht="15" customHeight="1">
      <c r="A6" s="178" t="s">
        <v>80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N6" s="172" t="s">
        <v>17</v>
      </c>
      <c r="O6" s="173"/>
      <c r="P6" s="179">
        <v>23</v>
      </c>
      <c r="Q6" s="180"/>
      <c r="R6" s="181"/>
      <c r="S6" s="179">
        <v>22</v>
      </c>
      <c r="T6" s="180"/>
      <c r="U6" s="181"/>
    </row>
    <row r="7" spans="1:22" ht="18" customHeight="1">
      <c r="A7" s="183" t="s">
        <v>81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22" ht="18.75" customHeight="1">
      <c r="A8" s="182" t="s">
        <v>82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N8" s="183" t="s">
        <v>208</v>
      </c>
      <c r="O8" s="183"/>
      <c r="P8" s="183"/>
      <c r="Q8" s="183"/>
      <c r="R8" s="183"/>
      <c r="S8" s="183"/>
      <c r="T8" s="183"/>
      <c r="U8" s="183"/>
    </row>
    <row r="9" spans="1:22" ht="15" customHeight="1">
      <c r="A9" s="182" t="s">
        <v>83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N9" s="183"/>
      <c r="O9" s="183"/>
      <c r="P9" s="183"/>
      <c r="Q9" s="183"/>
      <c r="R9" s="183"/>
      <c r="S9" s="183"/>
      <c r="T9" s="183"/>
      <c r="U9" s="183"/>
    </row>
    <row r="10" spans="1:22" ht="16.5" customHeight="1">
      <c r="A10" s="182" t="s">
        <v>19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N10" s="183"/>
      <c r="O10" s="183"/>
      <c r="P10" s="183"/>
      <c r="Q10" s="183"/>
      <c r="R10" s="183"/>
      <c r="S10" s="183"/>
      <c r="T10" s="183"/>
      <c r="U10" s="183"/>
    </row>
    <row r="11" spans="1:22">
      <c r="A11" s="182" t="s">
        <v>20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N11" s="183"/>
      <c r="O11" s="183"/>
      <c r="P11" s="183"/>
      <c r="Q11" s="183"/>
      <c r="R11" s="183"/>
      <c r="S11" s="183"/>
      <c r="T11" s="183"/>
      <c r="U11" s="183"/>
    </row>
    <row r="12" spans="1:22" ht="6.7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N12" s="2"/>
      <c r="O12" s="2"/>
      <c r="P12" s="2"/>
      <c r="Q12" s="2"/>
      <c r="R12" s="2"/>
      <c r="S12" s="2"/>
    </row>
    <row r="13" spans="1:22">
      <c r="A13" s="186" t="s">
        <v>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N13" s="187" t="s">
        <v>23</v>
      </c>
      <c r="O13" s="187"/>
      <c r="P13" s="187"/>
      <c r="Q13" s="187"/>
      <c r="R13" s="187"/>
      <c r="S13" s="187"/>
      <c r="T13" s="187"/>
      <c r="U13" s="187"/>
    </row>
    <row r="14" spans="1:22" ht="12.75" customHeight="1">
      <c r="A14" s="186" t="s">
        <v>236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N14" s="189" t="s">
        <v>224</v>
      </c>
      <c r="O14" s="189"/>
      <c r="P14" s="189"/>
      <c r="Q14" s="189"/>
      <c r="R14" s="189"/>
      <c r="S14" s="189"/>
      <c r="T14" s="189"/>
      <c r="U14" s="189"/>
      <c r="V14" s="65"/>
    </row>
    <row r="15" spans="1:22" ht="12.75" customHeight="1">
      <c r="A15" s="182" t="s">
        <v>237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N15" s="189" t="s">
        <v>231</v>
      </c>
      <c r="O15" s="189"/>
      <c r="P15" s="189"/>
      <c r="Q15" s="189"/>
      <c r="R15" s="189"/>
      <c r="S15" s="189"/>
      <c r="T15" s="189"/>
      <c r="U15" s="189"/>
      <c r="V15" s="66"/>
    </row>
    <row r="16" spans="1:22" ht="12.75" customHeight="1">
      <c r="A16" s="182" t="s">
        <v>238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N16" s="188" t="s">
        <v>225</v>
      </c>
      <c r="O16" s="188"/>
      <c r="P16" s="188"/>
      <c r="Q16" s="188"/>
      <c r="R16" s="188"/>
      <c r="S16" s="188"/>
      <c r="T16" s="188"/>
      <c r="U16" s="188"/>
      <c r="V16" s="65"/>
    </row>
    <row r="17" spans="1:32" ht="12.75" customHeight="1">
      <c r="A17" s="182" t="s">
        <v>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N17" s="189" t="s">
        <v>230</v>
      </c>
      <c r="O17" s="189"/>
      <c r="P17" s="189"/>
      <c r="Q17" s="189"/>
      <c r="R17" s="189"/>
      <c r="S17" s="189"/>
      <c r="T17" s="189"/>
      <c r="U17" s="189"/>
      <c r="V17" s="66"/>
    </row>
    <row r="18" spans="1:32">
      <c r="A18" s="67" t="s">
        <v>239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N18" s="188" t="s">
        <v>226</v>
      </c>
      <c r="O18" s="188"/>
      <c r="P18" s="188"/>
      <c r="Q18" s="188"/>
      <c r="R18" s="188"/>
      <c r="S18" s="188"/>
      <c r="T18" s="188"/>
      <c r="U18" s="188"/>
      <c r="V18" s="6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ht="15">
      <c r="A19" s="182" t="s">
        <v>240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N19" s="189" t="s">
        <v>229</v>
      </c>
      <c r="O19" s="189"/>
      <c r="P19" s="189"/>
      <c r="Q19" s="189"/>
      <c r="R19" s="189"/>
      <c r="S19" s="189"/>
      <c r="T19" s="189"/>
      <c r="U19" s="189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2">
      <c r="A20" s="169" t="s">
        <v>241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N20" s="166" t="s">
        <v>227</v>
      </c>
      <c r="O20" s="166"/>
      <c r="P20" s="166"/>
      <c r="Q20" s="166"/>
      <c r="R20" s="166"/>
      <c r="S20" s="166"/>
      <c r="T20" s="166"/>
      <c r="U20" s="166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>
      <c r="A21" s="73" t="s">
        <v>249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N21" s="166" t="s">
        <v>228</v>
      </c>
      <c r="O21" s="166"/>
      <c r="P21" s="166"/>
      <c r="Q21" s="166"/>
      <c r="R21" s="166"/>
      <c r="S21" s="166"/>
      <c r="T21" s="166"/>
      <c r="U21" s="166"/>
    </row>
    <row r="22" spans="1:32" ht="14.25" customHeight="1">
      <c r="A22" s="1" t="s">
        <v>245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N22" s="166" t="s">
        <v>232</v>
      </c>
      <c r="O22" s="166"/>
      <c r="P22" s="166"/>
      <c r="Q22" s="166"/>
      <c r="R22" s="166"/>
      <c r="S22" s="166"/>
      <c r="T22" s="166"/>
      <c r="U22" s="166"/>
    </row>
    <row r="23" spans="1:32" ht="14.25" customHeight="1">
      <c r="A23" s="183" t="s">
        <v>246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219"/>
      <c r="N23" s="166" t="s">
        <v>233</v>
      </c>
      <c r="O23" s="166"/>
      <c r="P23" s="166"/>
      <c r="Q23" s="166"/>
      <c r="R23" s="166"/>
      <c r="S23" s="166"/>
      <c r="T23" s="166"/>
      <c r="U23" s="166"/>
    </row>
    <row r="24" spans="1:32" ht="14.25" customHeight="1">
      <c r="A24" s="72" t="s">
        <v>247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N24" s="166" t="s">
        <v>234</v>
      </c>
      <c r="O24" s="166"/>
      <c r="P24" s="166"/>
      <c r="Q24" s="166"/>
      <c r="R24" s="166"/>
      <c r="S24" s="166"/>
      <c r="T24" s="166"/>
      <c r="U24" s="166"/>
    </row>
    <row r="25" spans="1:32" ht="18" customHeight="1">
      <c r="A25" s="220" t="s">
        <v>248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166" t="s">
        <v>235</v>
      </c>
      <c r="O25" s="166"/>
      <c r="P25" s="166"/>
      <c r="Q25" s="166"/>
      <c r="R25" s="166"/>
      <c r="S25" s="166"/>
      <c r="T25" s="166"/>
      <c r="U25" s="166"/>
    </row>
    <row r="26" spans="1:32" ht="7.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"/>
      <c r="O26" s="2"/>
      <c r="P26" s="2"/>
      <c r="Q26" s="2"/>
      <c r="R26" s="2"/>
      <c r="S26" s="2"/>
    </row>
    <row r="27" spans="1:32" ht="1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N27" s="185" t="s">
        <v>260</v>
      </c>
      <c r="O27" s="185"/>
      <c r="P27" s="185"/>
      <c r="Q27" s="185"/>
      <c r="R27" s="185"/>
      <c r="S27" s="185"/>
      <c r="T27" s="185"/>
      <c r="U27" s="185"/>
      <c r="W27" s="60"/>
    </row>
    <row r="28" spans="1:32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N28" s="185"/>
      <c r="O28" s="185"/>
      <c r="P28" s="185"/>
      <c r="Q28" s="185"/>
      <c r="R28" s="185"/>
      <c r="S28" s="185"/>
      <c r="T28" s="185"/>
      <c r="U28" s="185"/>
    </row>
    <row r="29" spans="1:32" ht="9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N29" s="185"/>
      <c r="O29" s="185"/>
      <c r="P29" s="185"/>
      <c r="Q29" s="185"/>
      <c r="R29" s="185"/>
      <c r="S29" s="185"/>
      <c r="T29" s="185"/>
      <c r="U29" s="185"/>
    </row>
    <row r="30" spans="1:32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3"/>
      <c r="O30" s="3"/>
      <c r="P30" s="3"/>
      <c r="Q30" s="3"/>
      <c r="R30" s="3"/>
      <c r="S30" s="3"/>
    </row>
    <row r="31" spans="1:32">
      <c r="A31" s="58" t="s">
        <v>18</v>
      </c>
      <c r="B31" s="58"/>
      <c r="C31" s="58"/>
      <c r="D31" s="58"/>
      <c r="E31" s="58"/>
      <c r="F31" s="58"/>
      <c r="G31" s="58"/>
      <c r="H31" s="59"/>
      <c r="N31" s="184" t="s">
        <v>242</v>
      </c>
      <c r="O31" s="184"/>
      <c r="P31" s="184"/>
      <c r="Q31" s="184"/>
      <c r="R31" s="184"/>
      <c r="S31" s="184"/>
      <c r="T31" s="184"/>
      <c r="U31" s="184"/>
    </row>
    <row r="32" spans="1:32" ht="26.25" customHeight="1">
      <c r="A32" s="4"/>
      <c r="B32" s="158" t="s">
        <v>3</v>
      </c>
      <c r="C32" s="160"/>
      <c r="D32" s="158" t="s">
        <v>4</v>
      </c>
      <c r="E32" s="159"/>
      <c r="F32" s="160"/>
      <c r="G32" s="136" t="s">
        <v>21</v>
      </c>
      <c r="H32" s="136" t="s">
        <v>11</v>
      </c>
      <c r="I32" s="158" t="s">
        <v>5</v>
      </c>
      <c r="J32" s="159"/>
      <c r="K32" s="160"/>
      <c r="N32" s="184"/>
      <c r="O32" s="184"/>
      <c r="P32" s="184"/>
      <c r="Q32" s="184"/>
      <c r="R32" s="184"/>
      <c r="S32" s="184"/>
      <c r="T32" s="184"/>
      <c r="U32" s="184"/>
    </row>
    <row r="33" spans="1:21" ht="14.25" customHeight="1">
      <c r="A33" s="4"/>
      <c r="B33" s="5" t="s">
        <v>6</v>
      </c>
      <c r="C33" s="5" t="s">
        <v>7</v>
      </c>
      <c r="D33" s="5" t="s">
        <v>8</v>
      </c>
      <c r="E33" s="5" t="s">
        <v>9</v>
      </c>
      <c r="F33" s="5" t="s">
        <v>10</v>
      </c>
      <c r="G33" s="137"/>
      <c r="H33" s="137"/>
      <c r="I33" s="5" t="s">
        <v>12</v>
      </c>
      <c r="J33" s="5" t="s">
        <v>13</v>
      </c>
      <c r="K33" s="5" t="s">
        <v>14</v>
      </c>
      <c r="N33" s="184"/>
      <c r="O33" s="184"/>
      <c r="P33" s="184"/>
      <c r="Q33" s="184"/>
      <c r="R33" s="184"/>
      <c r="S33" s="184"/>
      <c r="T33" s="184"/>
      <c r="U33" s="184"/>
    </row>
    <row r="34" spans="1:21" ht="17.25" customHeight="1">
      <c r="A34" s="6" t="s">
        <v>15</v>
      </c>
      <c r="B34" s="7">
        <v>14</v>
      </c>
      <c r="C34" s="7">
        <v>14</v>
      </c>
      <c r="D34" s="29">
        <v>3</v>
      </c>
      <c r="E34" s="29">
        <v>3</v>
      </c>
      <c r="F34" s="29">
        <v>2</v>
      </c>
      <c r="G34" s="29"/>
      <c r="H34" s="41"/>
      <c r="I34" s="29">
        <v>3</v>
      </c>
      <c r="J34" s="29">
        <v>1</v>
      </c>
      <c r="K34" s="29">
        <v>12</v>
      </c>
      <c r="N34" s="184"/>
      <c r="O34" s="184"/>
      <c r="P34" s="184"/>
      <c r="Q34" s="184"/>
      <c r="R34" s="184"/>
      <c r="S34" s="184"/>
      <c r="T34" s="184"/>
      <c r="U34" s="184"/>
    </row>
    <row r="35" spans="1:21" ht="15" customHeight="1">
      <c r="A35" s="6" t="s">
        <v>16</v>
      </c>
      <c r="B35" s="8">
        <v>14</v>
      </c>
      <c r="C35" s="8">
        <v>14</v>
      </c>
      <c r="D35" s="29">
        <v>3</v>
      </c>
      <c r="E35" s="29">
        <v>3</v>
      </c>
      <c r="F35" s="29">
        <v>2</v>
      </c>
      <c r="G35" s="29"/>
      <c r="H35" s="29">
        <v>3</v>
      </c>
      <c r="I35" s="29">
        <v>3</v>
      </c>
      <c r="J35" s="29">
        <v>1</v>
      </c>
      <c r="K35" s="29">
        <v>9</v>
      </c>
      <c r="N35" s="184"/>
      <c r="O35" s="184"/>
      <c r="P35" s="184"/>
      <c r="Q35" s="184"/>
      <c r="R35" s="184"/>
      <c r="S35" s="184"/>
      <c r="T35" s="184"/>
      <c r="U35" s="184"/>
    </row>
    <row r="36" spans="1:21" ht="15.75" customHeight="1">
      <c r="A36" s="9" t="s">
        <v>17</v>
      </c>
      <c r="B36" s="8">
        <v>14</v>
      </c>
      <c r="C36" s="8">
        <v>12</v>
      </c>
      <c r="D36" s="29">
        <v>3</v>
      </c>
      <c r="E36" s="29">
        <v>3</v>
      </c>
      <c r="F36" s="29">
        <v>2</v>
      </c>
      <c r="G36" s="29">
        <v>2</v>
      </c>
      <c r="H36" s="29"/>
      <c r="I36" s="29">
        <v>3</v>
      </c>
      <c r="J36" s="29">
        <v>1</v>
      </c>
      <c r="K36" s="42">
        <v>12</v>
      </c>
      <c r="N36" s="184"/>
      <c r="O36" s="184"/>
      <c r="P36" s="184"/>
      <c r="Q36" s="184"/>
      <c r="R36" s="184"/>
      <c r="S36" s="184"/>
      <c r="T36" s="184"/>
      <c r="U36" s="184"/>
    </row>
    <row r="37" spans="1:21" ht="16.5" customHeight="1">
      <c r="A37" s="168" t="s">
        <v>25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</row>
    <row r="38" spans="1:21" ht="8.25" hidden="1" customHeight="1">
      <c r="O38" s="11"/>
      <c r="P38" s="12" t="s">
        <v>41</v>
      </c>
      <c r="Q38" s="12" t="s">
        <v>42</v>
      </c>
      <c r="R38" s="12" t="s">
        <v>43</v>
      </c>
      <c r="S38" s="12" t="s">
        <v>44</v>
      </c>
      <c r="T38" s="12" t="s">
        <v>63</v>
      </c>
      <c r="U38" s="12"/>
    </row>
    <row r="39" spans="1:21" ht="17.25" customHeight="1">
      <c r="A39" s="177" t="s">
        <v>47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ht="25.5" customHeight="1">
      <c r="A40" s="146" t="s">
        <v>31</v>
      </c>
      <c r="B40" s="140" t="s">
        <v>30</v>
      </c>
      <c r="C40" s="141"/>
      <c r="D40" s="141"/>
      <c r="E40" s="141"/>
      <c r="F40" s="141"/>
      <c r="G40" s="141"/>
      <c r="H40" s="141"/>
      <c r="I40" s="142"/>
      <c r="J40" s="136" t="s">
        <v>45</v>
      </c>
      <c r="K40" s="163" t="s">
        <v>28</v>
      </c>
      <c r="L40" s="164"/>
      <c r="M40" s="164"/>
      <c r="N40" s="165"/>
      <c r="O40" s="163" t="s">
        <v>46</v>
      </c>
      <c r="P40" s="174"/>
      <c r="Q40" s="175"/>
      <c r="R40" s="163" t="s">
        <v>27</v>
      </c>
      <c r="S40" s="164"/>
      <c r="T40" s="165"/>
      <c r="U40" s="176" t="s">
        <v>26</v>
      </c>
    </row>
    <row r="41" spans="1:21" ht="13.5" customHeight="1">
      <c r="A41" s="147"/>
      <c r="B41" s="143"/>
      <c r="C41" s="144"/>
      <c r="D41" s="144"/>
      <c r="E41" s="144"/>
      <c r="F41" s="144"/>
      <c r="G41" s="144"/>
      <c r="H41" s="144"/>
      <c r="I41" s="145"/>
      <c r="J41" s="137"/>
      <c r="K41" s="5" t="s">
        <v>32</v>
      </c>
      <c r="L41" s="5" t="s">
        <v>33</v>
      </c>
      <c r="M41" s="44" t="s">
        <v>34</v>
      </c>
      <c r="N41" s="44" t="s">
        <v>84</v>
      </c>
      <c r="O41" s="5" t="s">
        <v>38</v>
      </c>
      <c r="P41" s="5" t="s">
        <v>8</v>
      </c>
      <c r="Q41" s="5" t="s">
        <v>35</v>
      </c>
      <c r="R41" s="5" t="s">
        <v>36</v>
      </c>
      <c r="S41" s="5" t="s">
        <v>32</v>
      </c>
      <c r="T41" s="5" t="s">
        <v>37</v>
      </c>
      <c r="U41" s="137"/>
    </row>
    <row r="42" spans="1:21">
      <c r="A42" s="45" t="s">
        <v>86</v>
      </c>
      <c r="B42" s="85" t="s">
        <v>85</v>
      </c>
      <c r="C42" s="86"/>
      <c r="D42" s="86"/>
      <c r="E42" s="86"/>
      <c r="F42" s="86"/>
      <c r="G42" s="86"/>
      <c r="H42" s="86"/>
      <c r="I42" s="87"/>
      <c r="J42" s="13">
        <v>6</v>
      </c>
      <c r="K42" s="13">
        <v>2</v>
      </c>
      <c r="L42" s="13">
        <v>2</v>
      </c>
      <c r="M42" s="13">
        <v>0</v>
      </c>
      <c r="N42" s="13">
        <v>0</v>
      </c>
      <c r="O42" s="22">
        <f>K42+L42+M42+N42</f>
        <v>4</v>
      </c>
      <c r="P42" s="23">
        <f>Q42-O42</f>
        <v>7</v>
      </c>
      <c r="Q42" s="23">
        <f>ROUND(PRODUCT(J42,25)/14,0)</f>
        <v>11</v>
      </c>
      <c r="R42" s="28" t="s">
        <v>36</v>
      </c>
      <c r="S42" s="13"/>
      <c r="T42" s="29"/>
      <c r="U42" s="13" t="s">
        <v>41</v>
      </c>
    </row>
    <row r="43" spans="1:21">
      <c r="A43" s="45" t="s">
        <v>87</v>
      </c>
      <c r="B43" s="85" t="s">
        <v>88</v>
      </c>
      <c r="C43" s="86"/>
      <c r="D43" s="86"/>
      <c r="E43" s="86"/>
      <c r="F43" s="86"/>
      <c r="G43" s="86"/>
      <c r="H43" s="86"/>
      <c r="I43" s="87"/>
      <c r="J43" s="13">
        <v>6</v>
      </c>
      <c r="K43" s="13">
        <v>2</v>
      </c>
      <c r="L43" s="13">
        <v>2</v>
      </c>
      <c r="M43" s="13">
        <v>0</v>
      </c>
      <c r="N43" s="13">
        <v>0</v>
      </c>
      <c r="O43" s="49">
        <f t="shared" ref="O43:O47" si="0">K43+L43+M43+N43</f>
        <v>4</v>
      </c>
      <c r="P43" s="23">
        <f t="shared" ref="P43:P47" si="1">Q43-O43</f>
        <v>7</v>
      </c>
      <c r="Q43" s="23">
        <f t="shared" ref="Q43:Q46" si="2">ROUND(PRODUCT(J43,25)/14,0)</f>
        <v>11</v>
      </c>
      <c r="R43" s="28"/>
      <c r="S43" s="13"/>
      <c r="T43" s="29" t="s">
        <v>37</v>
      </c>
      <c r="U43" s="13" t="s">
        <v>43</v>
      </c>
    </row>
    <row r="44" spans="1:21">
      <c r="A44" s="45" t="s">
        <v>89</v>
      </c>
      <c r="B44" s="85" t="s">
        <v>90</v>
      </c>
      <c r="C44" s="86"/>
      <c r="D44" s="86"/>
      <c r="E44" s="86"/>
      <c r="F44" s="86"/>
      <c r="G44" s="86"/>
      <c r="H44" s="86"/>
      <c r="I44" s="87"/>
      <c r="J44" s="13">
        <v>6</v>
      </c>
      <c r="K44" s="13">
        <v>2</v>
      </c>
      <c r="L44" s="13">
        <v>2</v>
      </c>
      <c r="M44" s="13">
        <v>0</v>
      </c>
      <c r="N44" s="13">
        <v>0</v>
      </c>
      <c r="O44" s="49">
        <f t="shared" si="0"/>
        <v>4</v>
      </c>
      <c r="P44" s="23">
        <f t="shared" si="1"/>
        <v>7</v>
      </c>
      <c r="Q44" s="23">
        <f t="shared" si="2"/>
        <v>11</v>
      </c>
      <c r="R44" s="28" t="s">
        <v>36</v>
      </c>
      <c r="S44" s="13"/>
      <c r="T44" s="29"/>
      <c r="U44" s="13" t="s">
        <v>41</v>
      </c>
    </row>
    <row r="45" spans="1:21">
      <c r="A45" s="45" t="s">
        <v>91</v>
      </c>
      <c r="B45" s="85" t="s">
        <v>92</v>
      </c>
      <c r="C45" s="86"/>
      <c r="D45" s="86"/>
      <c r="E45" s="86"/>
      <c r="F45" s="86"/>
      <c r="G45" s="86"/>
      <c r="H45" s="86"/>
      <c r="I45" s="87"/>
      <c r="J45" s="13">
        <v>6</v>
      </c>
      <c r="K45" s="13">
        <v>2</v>
      </c>
      <c r="L45" s="13">
        <v>2</v>
      </c>
      <c r="M45" s="13">
        <v>0</v>
      </c>
      <c r="N45" s="13">
        <v>0</v>
      </c>
      <c r="O45" s="49">
        <f t="shared" si="0"/>
        <v>4</v>
      </c>
      <c r="P45" s="23">
        <f t="shared" si="1"/>
        <v>7</v>
      </c>
      <c r="Q45" s="23">
        <f t="shared" si="2"/>
        <v>11</v>
      </c>
      <c r="R45" s="28" t="s">
        <v>36</v>
      </c>
      <c r="S45" s="13"/>
      <c r="T45" s="29"/>
      <c r="U45" s="13" t="s">
        <v>41</v>
      </c>
    </row>
    <row r="46" spans="1:21">
      <c r="A46" s="45" t="s">
        <v>93</v>
      </c>
      <c r="B46" s="85" t="s">
        <v>94</v>
      </c>
      <c r="C46" s="86"/>
      <c r="D46" s="86"/>
      <c r="E46" s="86"/>
      <c r="F46" s="86"/>
      <c r="G46" s="86"/>
      <c r="H46" s="86"/>
      <c r="I46" s="87"/>
      <c r="J46" s="13">
        <v>6</v>
      </c>
      <c r="K46" s="13">
        <v>2</v>
      </c>
      <c r="L46" s="13">
        <v>2</v>
      </c>
      <c r="M46" s="13">
        <v>2</v>
      </c>
      <c r="N46" s="13">
        <v>0</v>
      </c>
      <c r="O46" s="49">
        <f t="shared" si="0"/>
        <v>6</v>
      </c>
      <c r="P46" s="23">
        <f t="shared" si="1"/>
        <v>5</v>
      </c>
      <c r="Q46" s="23">
        <f t="shared" si="2"/>
        <v>11</v>
      </c>
      <c r="R46" s="28"/>
      <c r="S46" s="13" t="s">
        <v>32</v>
      </c>
      <c r="T46" s="29"/>
      <c r="U46" s="13" t="s">
        <v>44</v>
      </c>
    </row>
    <row r="47" spans="1:21">
      <c r="A47" s="24" t="s">
        <v>95</v>
      </c>
      <c r="B47" s="222" t="s">
        <v>77</v>
      </c>
      <c r="C47" s="223"/>
      <c r="D47" s="223"/>
      <c r="E47" s="223"/>
      <c r="F47" s="223"/>
      <c r="G47" s="223"/>
      <c r="H47" s="223"/>
      <c r="I47" s="224"/>
      <c r="J47" s="24">
        <v>0</v>
      </c>
      <c r="K47" s="24">
        <v>0</v>
      </c>
      <c r="L47" s="24">
        <v>2</v>
      </c>
      <c r="M47" s="24">
        <v>0</v>
      </c>
      <c r="N47" s="24">
        <v>0</v>
      </c>
      <c r="O47" s="49">
        <f t="shared" si="0"/>
        <v>2</v>
      </c>
      <c r="P47" s="23">
        <f t="shared" si="1"/>
        <v>0</v>
      </c>
      <c r="Q47" s="23">
        <v>2</v>
      </c>
      <c r="R47" s="30"/>
      <c r="S47" s="31" t="s">
        <v>32</v>
      </c>
      <c r="T47" s="32"/>
      <c r="U47" s="31" t="s">
        <v>44</v>
      </c>
    </row>
    <row r="48" spans="1:21">
      <c r="A48" s="25" t="s">
        <v>29</v>
      </c>
      <c r="B48" s="102"/>
      <c r="C48" s="103"/>
      <c r="D48" s="103"/>
      <c r="E48" s="103"/>
      <c r="F48" s="103"/>
      <c r="G48" s="103"/>
      <c r="H48" s="103"/>
      <c r="I48" s="104"/>
      <c r="J48" s="25">
        <f t="shared" ref="J48:Q48" si="3">SUM(J42:J47)</f>
        <v>30</v>
      </c>
      <c r="K48" s="25">
        <f t="shared" si="3"/>
        <v>10</v>
      </c>
      <c r="L48" s="25">
        <f t="shared" si="3"/>
        <v>12</v>
      </c>
      <c r="M48" s="46">
        <f t="shared" si="3"/>
        <v>2</v>
      </c>
      <c r="N48" s="25">
        <f t="shared" si="3"/>
        <v>0</v>
      </c>
      <c r="O48" s="25">
        <f>SUM(O42:O47)</f>
        <v>24</v>
      </c>
      <c r="P48" s="25">
        <f t="shared" si="3"/>
        <v>33</v>
      </c>
      <c r="Q48" s="25">
        <f t="shared" si="3"/>
        <v>57</v>
      </c>
      <c r="R48" s="25">
        <f>COUNTIF(R42:R47,"E")</f>
        <v>3</v>
      </c>
      <c r="S48" s="25">
        <f>COUNTIF(S42:S47,"C")</f>
        <v>2</v>
      </c>
      <c r="T48" s="25">
        <f>COUNTIF(T42:T47,"VP")</f>
        <v>1</v>
      </c>
      <c r="U48" s="26"/>
    </row>
    <row r="49" spans="1:21" ht="19.5" customHeight="1"/>
    <row r="50" spans="1:21" ht="16.5" customHeight="1">
      <c r="A50" s="177" t="s">
        <v>48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</row>
    <row r="51" spans="1:21" ht="26.25" customHeight="1">
      <c r="A51" s="146" t="s">
        <v>31</v>
      </c>
      <c r="B51" s="140" t="s">
        <v>30</v>
      </c>
      <c r="C51" s="141"/>
      <c r="D51" s="141"/>
      <c r="E51" s="141"/>
      <c r="F51" s="141"/>
      <c r="G51" s="141"/>
      <c r="H51" s="141"/>
      <c r="I51" s="142"/>
      <c r="J51" s="136" t="s">
        <v>45</v>
      </c>
      <c r="K51" s="163" t="s">
        <v>28</v>
      </c>
      <c r="L51" s="164"/>
      <c r="M51" s="164"/>
      <c r="N51" s="165"/>
      <c r="O51" s="163" t="s">
        <v>46</v>
      </c>
      <c r="P51" s="174"/>
      <c r="Q51" s="175"/>
      <c r="R51" s="163" t="s">
        <v>27</v>
      </c>
      <c r="S51" s="164"/>
      <c r="T51" s="165"/>
      <c r="U51" s="176" t="s">
        <v>26</v>
      </c>
    </row>
    <row r="52" spans="1:21" ht="12.75" customHeight="1">
      <c r="A52" s="147"/>
      <c r="B52" s="143"/>
      <c r="C52" s="144"/>
      <c r="D52" s="144"/>
      <c r="E52" s="144"/>
      <c r="F52" s="144"/>
      <c r="G52" s="144"/>
      <c r="H52" s="144"/>
      <c r="I52" s="145"/>
      <c r="J52" s="137"/>
      <c r="K52" s="5" t="s">
        <v>32</v>
      </c>
      <c r="L52" s="5" t="s">
        <v>33</v>
      </c>
      <c r="M52" s="44" t="s">
        <v>34</v>
      </c>
      <c r="N52" s="44" t="s">
        <v>84</v>
      </c>
      <c r="O52" s="5" t="s">
        <v>38</v>
      </c>
      <c r="P52" s="5" t="s">
        <v>8</v>
      </c>
      <c r="Q52" s="5" t="s">
        <v>35</v>
      </c>
      <c r="R52" s="5" t="s">
        <v>36</v>
      </c>
      <c r="S52" s="5" t="s">
        <v>32</v>
      </c>
      <c r="T52" s="5" t="s">
        <v>37</v>
      </c>
      <c r="U52" s="137"/>
    </row>
    <row r="53" spans="1:21">
      <c r="A53" s="45" t="s">
        <v>96</v>
      </c>
      <c r="B53" s="85" t="s">
        <v>97</v>
      </c>
      <c r="C53" s="86"/>
      <c r="D53" s="86"/>
      <c r="E53" s="86"/>
      <c r="F53" s="86"/>
      <c r="G53" s="86"/>
      <c r="H53" s="86"/>
      <c r="I53" s="87"/>
      <c r="J53" s="13">
        <v>5</v>
      </c>
      <c r="K53" s="13">
        <v>2</v>
      </c>
      <c r="L53" s="13">
        <v>2</v>
      </c>
      <c r="M53" s="13">
        <v>0</v>
      </c>
      <c r="N53" s="13">
        <v>0</v>
      </c>
      <c r="O53" s="47">
        <f>K53+L53+M53+N53</f>
        <v>4</v>
      </c>
      <c r="P53" s="23">
        <f>Q53-O53</f>
        <v>5</v>
      </c>
      <c r="Q53" s="23">
        <f>ROUND(PRODUCT(J53,25)/14,0)</f>
        <v>9</v>
      </c>
      <c r="R53" s="28" t="s">
        <v>36</v>
      </c>
      <c r="S53" s="13"/>
      <c r="T53" s="29"/>
      <c r="U53" s="13" t="s">
        <v>41</v>
      </c>
    </row>
    <row r="54" spans="1:21">
      <c r="A54" s="45" t="s">
        <v>98</v>
      </c>
      <c r="B54" s="85" t="s">
        <v>99</v>
      </c>
      <c r="C54" s="86"/>
      <c r="D54" s="86"/>
      <c r="E54" s="86"/>
      <c r="F54" s="86"/>
      <c r="G54" s="86"/>
      <c r="H54" s="86"/>
      <c r="I54" s="87"/>
      <c r="J54" s="13">
        <v>5</v>
      </c>
      <c r="K54" s="13">
        <v>2</v>
      </c>
      <c r="L54" s="13">
        <v>2</v>
      </c>
      <c r="M54" s="13">
        <v>0</v>
      </c>
      <c r="N54" s="13">
        <v>0</v>
      </c>
      <c r="O54" s="49">
        <f t="shared" ref="O54:O59" si="4">K54+L54+M54+N54</f>
        <v>4</v>
      </c>
      <c r="P54" s="23">
        <f t="shared" ref="P54:P56" si="5">Q54-O54</f>
        <v>5</v>
      </c>
      <c r="Q54" s="23">
        <f t="shared" ref="Q54:Q56" si="6">ROUND(PRODUCT(J54,25)/14,0)</f>
        <v>9</v>
      </c>
      <c r="R54" s="28" t="s">
        <v>36</v>
      </c>
      <c r="S54" s="13"/>
      <c r="T54" s="29"/>
      <c r="U54" s="13" t="s">
        <v>41</v>
      </c>
    </row>
    <row r="55" spans="1:21">
      <c r="A55" s="45" t="s">
        <v>100</v>
      </c>
      <c r="B55" s="85" t="s">
        <v>101</v>
      </c>
      <c r="C55" s="86"/>
      <c r="D55" s="86"/>
      <c r="E55" s="86"/>
      <c r="F55" s="86"/>
      <c r="G55" s="86"/>
      <c r="H55" s="86"/>
      <c r="I55" s="87"/>
      <c r="J55" s="13">
        <v>5</v>
      </c>
      <c r="K55" s="13">
        <v>2</v>
      </c>
      <c r="L55" s="13">
        <v>2</v>
      </c>
      <c r="M55" s="13">
        <v>0</v>
      </c>
      <c r="N55" s="13">
        <v>0</v>
      </c>
      <c r="O55" s="49">
        <f t="shared" si="4"/>
        <v>4</v>
      </c>
      <c r="P55" s="23">
        <f t="shared" si="5"/>
        <v>5</v>
      </c>
      <c r="Q55" s="23">
        <f t="shared" si="6"/>
        <v>9</v>
      </c>
      <c r="R55" s="28"/>
      <c r="S55" s="13"/>
      <c r="T55" s="29" t="s">
        <v>37</v>
      </c>
      <c r="U55" s="13" t="s">
        <v>41</v>
      </c>
    </row>
    <row r="56" spans="1:21">
      <c r="A56" s="45" t="s">
        <v>102</v>
      </c>
      <c r="B56" s="85" t="s">
        <v>103</v>
      </c>
      <c r="C56" s="86"/>
      <c r="D56" s="86"/>
      <c r="E56" s="86"/>
      <c r="F56" s="86"/>
      <c r="G56" s="86"/>
      <c r="H56" s="86"/>
      <c r="I56" s="87"/>
      <c r="J56" s="13">
        <v>5</v>
      </c>
      <c r="K56" s="13">
        <v>2</v>
      </c>
      <c r="L56" s="13">
        <v>2</v>
      </c>
      <c r="M56" s="13">
        <v>0</v>
      </c>
      <c r="N56" s="13">
        <v>0</v>
      </c>
      <c r="O56" s="49">
        <f t="shared" si="4"/>
        <v>4</v>
      </c>
      <c r="P56" s="23">
        <f t="shared" si="5"/>
        <v>5</v>
      </c>
      <c r="Q56" s="23">
        <f t="shared" si="6"/>
        <v>9</v>
      </c>
      <c r="R56" s="28" t="s">
        <v>36</v>
      </c>
      <c r="S56" s="13"/>
      <c r="T56" s="29"/>
      <c r="U56" s="13" t="s">
        <v>41</v>
      </c>
    </row>
    <row r="57" spans="1:21">
      <c r="A57" s="45" t="s">
        <v>104</v>
      </c>
      <c r="B57" s="85" t="s">
        <v>105</v>
      </c>
      <c r="C57" s="86"/>
      <c r="D57" s="86"/>
      <c r="E57" s="86"/>
      <c r="F57" s="86"/>
      <c r="G57" s="86"/>
      <c r="H57" s="86"/>
      <c r="I57" s="87"/>
      <c r="J57" s="13">
        <v>5</v>
      </c>
      <c r="K57" s="13">
        <v>2</v>
      </c>
      <c r="L57" s="13">
        <v>1</v>
      </c>
      <c r="M57" s="13">
        <v>2</v>
      </c>
      <c r="N57" s="13">
        <v>0</v>
      </c>
      <c r="O57" s="49">
        <f t="shared" si="4"/>
        <v>5</v>
      </c>
      <c r="P57" s="23">
        <f>Q57-O57</f>
        <v>4</v>
      </c>
      <c r="Q57" s="23">
        <f>ROUND(PRODUCT(J57,25)/14,0)</f>
        <v>9</v>
      </c>
      <c r="R57" s="28" t="s">
        <v>36</v>
      </c>
      <c r="S57" s="13"/>
      <c r="T57" s="29"/>
      <c r="U57" s="13" t="s">
        <v>41</v>
      </c>
    </row>
    <row r="58" spans="1:21">
      <c r="A58" s="45" t="s">
        <v>106</v>
      </c>
      <c r="B58" s="85" t="s">
        <v>107</v>
      </c>
      <c r="C58" s="86"/>
      <c r="D58" s="86"/>
      <c r="E58" s="86"/>
      <c r="F58" s="86"/>
      <c r="G58" s="86"/>
      <c r="H58" s="86"/>
      <c r="I58" s="87"/>
      <c r="J58" s="13">
        <v>5</v>
      </c>
      <c r="K58" s="13">
        <v>2</v>
      </c>
      <c r="L58" s="13">
        <v>1</v>
      </c>
      <c r="M58" s="13">
        <v>0</v>
      </c>
      <c r="N58" s="13">
        <v>0</v>
      </c>
      <c r="O58" s="49">
        <f t="shared" si="4"/>
        <v>3</v>
      </c>
      <c r="P58" s="23">
        <f>Q58-O58</f>
        <v>6</v>
      </c>
      <c r="Q58" s="23">
        <f>ROUND(PRODUCT(J58,25)/14,0)</f>
        <v>9</v>
      </c>
      <c r="R58" s="28"/>
      <c r="S58" s="13" t="s">
        <v>32</v>
      </c>
      <c r="T58" s="29"/>
      <c r="U58" s="13" t="s">
        <v>44</v>
      </c>
    </row>
    <row r="59" spans="1:21">
      <c r="A59" s="47" t="s">
        <v>108</v>
      </c>
      <c r="B59" s="99" t="s">
        <v>78</v>
      </c>
      <c r="C59" s="100"/>
      <c r="D59" s="100"/>
      <c r="E59" s="100"/>
      <c r="F59" s="100"/>
      <c r="G59" s="100"/>
      <c r="H59" s="100"/>
      <c r="I59" s="101"/>
      <c r="J59" s="22">
        <v>0</v>
      </c>
      <c r="K59" s="22">
        <v>0</v>
      </c>
      <c r="L59" s="22">
        <v>2</v>
      </c>
      <c r="M59" s="47">
        <v>0</v>
      </c>
      <c r="N59" s="22">
        <v>0</v>
      </c>
      <c r="O59" s="49">
        <f t="shared" si="4"/>
        <v>2</v>
      </c>
      <c r="P59" s="23">
        <f t="shared" ref="P59" si="7">Q59-O59</f>
        <v>0</v>
      </c>
      <c r="Q59" s="23">
        <v>2</v>
      </c>
      <c r="R59" s="30"/>
      <c r="S59" s="31" t="s">
        <v>32</v>
      </c>
      <c r="T59" s="32"/>
      <c r="U59" s="31" t="s">
        <v>44</v>
      </c>
    </row>
    <row r="60" spans="1:21">
      <c r="A60" s="25" t="s">
        <v>29</v>
      </c>
      <c r="B60" s="102"/>
      <c r="C60" s="103"/>
      <c r="D60" s="103"/>
      <c r="E60" s="103"/>
      <c r="F60" s="103"/>
      <c r="G60" s="103"/>
      <c r="H60" s="103"/>
      <c r="I60" s="104"/>
      <c r="J60" s="25">
        <f t="shared" ref="J60:Q60" si="8">SUM(J53:J59)</f>
        <v>30</v>
      </c>
      <c r="K60" s="25">
        <f t="shared" si="8"/>
        <v>12</v>
      </c>
      <c r="L60" s="25">
        <f t="shared" si="8"/>
        <v>12</v>
      </c>
      <c r="M60" s="46">
        <f t="shared" si="8"/>
        <v>2</v>
      </c>
      <c r="N60" s="25">
        <f t="shared" si="8"/>
        <v>0</v>
      </c>
      <c r="O60" s="25">
        <f t="shared" si="8"/>
        <v>26</v>
      </c>
      <c r="P60" s="25">
        <f t="shared" si="8"/>
        <v>30</v>
      </c>
      <c r="Q60" s="25">
        <f t="shared" si="8"/>
        <v>56</v>
      </c>
      <c r="R60" s="25">
        <f>COUNTIF(R53:R59,"E")</f>
        <v>4</v>
      </c>
      <c r="S60" s="25">
        <f>COUNTIF(S53:S59,"C")</f>
        <v>2</v>
      </c>
      <c r="T60" s="25">
        <f>COUNTIF(T53:T59,"VP")</f>
        <v>1</v>
      </c>
      <c r="U60" s="26"/>
    </row>
    <row r="61" spans="1:21" ht="11.25" customHeight="1"/>
    <row r="62" spans="1:21" ht="147.75" customHeight="1">
      <c r="B62" s="10"/>
      <c r="C62" s="10"/>
      <c r="D62" s="10"/>
      <c r="E62" s="10"/>
      <c r="F62" s="10"/>
      <c r="G62" s="10"/>
      <c r="N62" s="10"/>
      <c r="O62" s="10"/>
      <c r="P62" s="10"/>
      <c r="Q62" s="10"/>
      <c r="R62" s="10"/>
      <c r="S62" s="10"/>
      <c r="T62" s="10"/>
    </row>
    <row r="64" spans="1:21" ht="18" customHeight="1">
      <c r="A64" s="177" t="s">
        <v>49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</row>
    <row r="65" spans="1:21" ht="25.5" customHeight="1">
      <c r="A65" s="146" t="s">
        <v>31</v>
      </c>
      <c r="B65" s="140" t="s">
        <v>30</v>
      </c>
      <c r="C65" s="141"/>
      <c r="D65" s="141"/>
      <c r="E65" s="141"/>
      <c r="F65" s="141"/>
      <c r="G65" s="141"/>
      <c r="H65" s="141"/>
      <c r="I65" s="142"/>
      <c r="J65" s="136" t="s">
        <v>45</v>
      </c>
      <c r="K65" s="163" t="s">
        <v>28</v>
      </c>
      <c r="L65" s="164"/>
      <c r="M65" s="164"/>
      <c r="N65" s="165"/>
      <c r="O65" s="163" t="s">
        <v>46</v>
      </c>
      <c r="P65" s="174"/>
      <c r="Q65" s="175"/>
      <c r="R65" s="163" t="s">
        <v>27</v>
      </c>
      <c r="S65" s="164"/>
      <c r="T65" s="165"/>
      <c r="U65" s="176" t="s">
        <v>26</v>
      </c>
    </row>
    <row r="66" spans="1:21" ht="16.5" customHeight="1">
      <c r="A66" s="147"/>
      <c r="B66" s="143"/>
      <c r="C66" s="144"/>
      <c r="D66" s="144"/>
      <c r="E66" s="144"/>
      <c r="F66" s="144"/>
      <c r="G66" s="144"/>
      <c r="H66" s="144"/>
      <c r="I66" s="145"/>
      <c r="J66" s="137"/>
      <c r="K66" s="5" t="s">
        <v>32</v>
      </c>
      <c r="L66" s="5" t="s">
        <v>33</v>
      </c>
      <c r="M66" s="44" t="s">
        <v>34</v>
      </c>
      <c r="N66" s="44" t="s">
        <v>84</v>
      </c>
      <c r="O66" s="5" t="s">
        <v>38</v>
      </c>
      <c r="P66" s="5" t="s">
        <v>8</v>
      </c>
      <c r="Q66" s="5" t="s">
        <v>35</v>
      </c>
      <c r="R66" s="5" t="s">
        <v>36</v>
      </c>
      <c r="S66" s="5" t="s">
        <v>32</v>
      </c>
      <c r="T66" s="5" t="s">
        <v>37</v>
      </c>
      <c r="U66" s="137"/>
    </row>
    <row r="67" spans="1:21">
      <c r="A67" s="45" t="s">
        <v>109</v>
      </c>
      <c r="B67" s="85" t="s">
        <v>110</v>
      </c>
      <c r="C67" s="86"/>
      <c r="D67" s="86"/>
      <c r="E67" s="86"/>
      <c r="F67" s="86"/>
      <c r="G67" s="86"/>
      <c r="H67" s="86"/>
      <c r="I67" s="87"/>
      <c r="J67" s="13">
        <v>5</v>
      </c>
      <c r="K67" s="13">
        <v>2</v>
      </c>
      <c r="L67" s="13">
        <v>1</v>
      </c>
      <c r="M67" s="13">
        <v>1</v>
      </c>
      <c r="N67" s="13">
        <v>0</v>
      </c>
      <c r="O67" s="22">
        <f>K67+L67+M67+N67</f>
        <v>4</v>
      </c>
      <c r="P67" s="23">
        <f>Q67-O67</f>
        <v>5</v>
      </c>
      <c r="Q67" s="23">
        <f>ROUND(PRODUCT(J67,25)/14,0)</f>
        <v>9</v>
      </c>
      <c r="R67" s="28"/>
      <c r="S67" s="13" t="s">
        <v>32</v>
      </c>
      <c r="T67" s="29"/>
      <c r="U67" s="13" t="s">
        <v>41</v>
      </c>
    </row>
    <row r="68" spans="1:21">
      <c r="A68" s="45" t="s">
        <v>111</v>
      </c>
      <c r="B68" s="85" t="s">
        <v>112</v>
      </c>
      <c r="C68" s="86"/>
      <c r="D68" s="86"/>
      <c r="E68" s="86"/>
      <c r="F68" s="86"/>
      <c r="G68" s="86"/>
      <c r="H68" s="86"/>
      <c r="I68" s="87"/>
      <c r="J68" s="13">
        <v>5</v>
      </c>
      <c r="K68" s="13">
        <v>2</v>
      </c>
      <c r="L68" s="13">
        <v>2</v>
      </c>
      <c r="M68" s="13">
        <v>0</v>
      </c>
      <c r="N68" s="13">
        <v>0</v>
      </c>
      <c r="O68" s="47">
        <f t="shared" ref="O68:O73" si="9">K68+L68+M68+N68</f>
        <v>4</v>
      </c>
      <c r="P68" s="23">
        <f t="shared" ref="P68:P73" si="10">Q68-O68</f>
        <v>5</v>
      </c>
      <c r="Q68" s="23">
        <f t="shared" ref="Q68:Q73" si="11">ROUND(PRODUCT(J68,25)/14,0)</f>
        <v>9</v>
      </c>
      <c r="R68" s="28" t="s">
        <v>36</v>
      </c>
      <c r="S68" s="13"/>
      <c r="T68" s="29"/>
      <c r="U68" s="13" t="s">
        <v>41</v>
      </c>
    </row>
    <row r="69" spans="1:21">
      <c r="A69" s="45" t="s">
        <v>113</v>
      </c>
      <c r="B69" s="85" t="s">
        <v>114</v>
      </c>
      <c r="C69" s="86"/>
      <c r="D69" s="86"/>
      <c r="E69" s="86"/>
      <c r="F69" s="86"/>
      <c r="G69" s="86"/>
      <c r="H69" s="86"/>
      <c r="I69" s="87"/>
      <c r="J69" s="13">
        <v>5</v>
      </c>
      <c r="K69" s="13">
        <v>2</v>
      </c>
      <c r="L69" s="13">
        <v>2</v>
      </c>
      <c r="M69" s="13">
        <v>0</v>
      </c>
      <c r="N69" s="13">
        <v>0</v>
      </c>
      <c r="O69" s="47">
        <f t="shared" si="9"/>
        <v>4</v>
      </c>
      <c r="P69" s="23">
        <f t="shared" si="10"/>
        <v>5</v>
      </c>
      <c r="Q69" s="23">
        <f t="shared" si="11"/>
        <v>9</v>
      </c>
      <c r="R69" s="28"/>
      <c r="S69" s="13"/>
      <c r="T69" s="29" t="s">
        <v>37</v>
      </c>
      <c r="U69" s="13" t="s">
        <v>41</v>
      </c>
    </row>
    <row r="70" spans="1:21">
      <c r="A70" s="45" t="s">
        <v>115</v>
      </c>
      <c r="B70" s="85" t="s">
        <v>116</v>
      </c>
      <c r="C70" s="86"/>
      <c r="D70" s="86"/>
      <c r="E70" s="86"/>
      <c r="F70" s="86"/>
      <c r="G70" s="86"/>
      <c r="H70" s="86"/>
      <c r="I70" s="87"/>
      <c r="J70" s="13">
        <v>5</v>
      </c>
      <c r="K70" s="13">
        <v>2</v>
      </c>
      <c r="L70" s="13">
        <v>2</v>
      </c>
      <c r="M70" s="13">
        <v>1</v>
      </c>
      <c r="N70" s="13">
        <v>0</v>
      </c>
      <c r="O70" s="47">
        <f t="shared" si="9"/>
        <v>5</v>
      </c>
      <c r="P70" s="23">
        <f t="shared" si="10"/>
        <v>4</v>
      </c>
      <c r="Q70" s="23">
        <f t="shared" si="11"/>
        <v>9</v>
      </c>
      <c r="R70" s="28" t="s">
        <v>36</v>
      </c>
      <c r="S70" s="13"/>
      <c r="T70" s="29"/>
      <c r="U70" s="13" t="s">
        <v>41</v>
      </c>
    </row>
    <row r="71" spans="1:21">
      <c r="A71" s="45" t="s">
        <v>117</v>
      </c>
      <c r="B71" s="85" t="s">
        <v>118</v>
      </c>
      <c r="C71" s="86"/>
      <c r="D71" s="86"/>
      <c r="E71" s="86"/>
      <c r="F71" s="86"/>
      <c r="G71" s="86"/>
      <c r="H71" s="86"/>
      <c r="I71" s="87"/>
      <c r="J71" s="13">
        <v>5</v>
      </c>
      <c r="K71" s="13">
        <v>2</v>
      </c>
      <c r="L71" s="13">
        <v>1</v>
      </c>
      <c r="M71" s="13">
        <v>1</v>
      </c>
      <c r="N71" s="13">
        <v>0</v>
      </c>
      <c r="O71" s="47">
        <f t="shared" si="9"/>
        <v>4</v>
      </c>
      <c r="P71" s="23">
        <f t="shared" si="10"/>
        <v>5</v>
      </c>
      <c r="Q71" s="23">
        <f t="shared" si="11"/>
        <v>9</v>
      </c>
      <c r="R71" s="28" t="s">
        <v>36</v>
      </c>
      <c r="S71" s="13"/>
      <c r="T71" s="29"/>
      <c r="U71" s="13" t="s">
        <v>43</v>
      </c>
    </row>
    <row r="72" spans="1:21">
      <c r="A72" s="45" t="s">
        <v>119</v>
      </c>
      <c r="B72" s="85" t="s">
        <v>120</v>
      </c>
      <c r="C72" s="86"/>
      <c r="D72" s="86"/>
      <c r="E72" s="86"/>
      <c r="F72" s="86"/>
      <c r="G72" s="86"/>
      <c r="H72" s="86"/>
      <c r="I72" s="87"/>
      <c r="J72" s="13">
        <v>5</v>
      </c>
      <c r="K72" s="13">
        <v>2</v>
      </c>
      <c r="L72" s="13">
        <v>1</v>
      </c>
      <c r="M72" s="13">
        <v>1</v>
      </c>
      <c r="N72" s="13">
        <v>0</v>
      </c>
      <c r="O72" s="47">
        <f t="shared" si="9"/>
        <v>4</v>
      </c>
      <c r="P72" s="23">
        <f t="shared" si="10"/>
        <v>5</v>
      </c>
      <c r="Q72" s="23">
        <f t="shared" si="11"/>
        <v>9</v>
      </c>
      <c r="R72" s="28" t="s">
        <v>36</v>
      </c>
      <c r="S72" s="13"/>
      <c r="T72" s="29"/>
      <c r="U72" s="13" t="s">
        <v>43</v>
      </c>
    </row>
    <row r="73" spans="1:21">
      <c r="A73" s="45" t="s">
        <v>121</v>
      </c>
      <c r="B73" s="85" t="s">
        <v>122</v>
      </c>
      <c r="C73" s="86"/>
      <c r="D73" s="86"/>
      <c r="E73" s="86"/>
      <c r="F73" s="86"/>
      <c r="G73" s="86"/>
      <c r="H73" s="86"/>
      <c r="I73" s="87"/>
      <c r="J73" s="13">
        <v>3</v>
      </c>
      <c r="K73" s="13">
        <v>0</v>
      </c>
      <c r="L73" s="13">
        <v>2</v>
      </c>
      <c r="M73" s="13">
        <v>0</v>
      </c>
      <c r="N73" s="13">
        <v>0</v>
      </c>
      <c r="O73" s="47">
        <f t="shared" si="9"/>
        <v>2</v>
      </c>
      <c r="P73" s="23">
        <f t="shared" si="10"/>
        <v>3</v>
      </c>
      <c r="Q73" s="23">
        <f t="shared" si="11"/>
        <v>5</v>
      </c>
      <c r="R73" s="28"/>
      <c r="S73" s="13" t="s">
        <v>32</v>
      </c>
      <c r="T73" s="29"/>
      <c r="U73" s="13" t="s">
        <v>44</v>
      </c>
    </row>
    <row r="74" spans="1:21">
      <c r="A74" s="25" t="s">
        <v>29</v>
      </c>
      <c r="B74" s="102"/>
      <c r="C74" s="103"/>
      <c r="D74" s="103"/>
      <c r="E74" s="103"/>
      <c r="F74" s="103"/>
      <c r="G74" s="103"/>
      <c r="H74" s="103"/>
      <c r="I74" s="104"/>
      <c r="J74" s="25">
        <f t="shared" ref="J74:Q74" si="12">SUM(J67:J73)</f>
        <v>33</v>
      </c>
      <c r="K74" s="25">
        <f t="shared" si="12"/>
        <v>12</v>
      </c>
      <c r="L74" s="25">
        <f t="shared" si="12"/>
        <v>11</v>
      </c>
      <c r="M74" s="46">
        <f t="shared" si="12"/>
        <v>4</v>
      </c>
      <c r="N74" s="25">
        <f t="shared" si="12"/>
        <v>0</v>
      </c>
      <c r="O74" s="25">
        <f t="shared" si="12"/>
        <v>27</v>
      </c>
      <c r="P74" s="25">
        <f t="shared" si="12"/>
        <v>32</v>
      </c>
      <c r="Q74" s="25">
        <f t="shared" si="12"/>
        <v>59</v>
      </c>
      <c r="R74" s="25">
        <f>COUNTIF(R67:R73,"E")</f>
        <v>4</v>
      </c>
      <c r="S74" s="25">
        <f>COUNTIF(S67:S73,"C")</f>
        <v>2</v>
      </c>
      <c r="T74" s="25">
        <f>COUNTIF(T67:T73,"VP")</f>
        <v>1</v>
      </c>
      <c r="U74" s="26"/>
    </row>
    <row r="75" spans="1:21" ht="21.75" customHeight="1"/>
    <row r="76" spans="1:21" ht="18.75" customHeight="1">
      <c r="A76" s="177" t="s">
        <v>50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</row>
    <row r="77" spans="1:21" ht="24.75" customHeight="1">
      <c r="A77" s="146" t="s">
        <v>31</v>
      </c>
      <c r="B77" s="140" t="s">
        <v>30</v>
      </c>
      <c r="C77" s="141"/>
      <c r="D77" s="141"/>
      <c r="E77" s="141"/>
      <c r="F77" s="141"/>
      <c r="G77" s="141"/>
      <c r="H77" s="141"/>
      <c r="I77" s="142"/>
      <c r="J77" s="136" t="s">
        <v>45</v>
      </c>
      <c r="K77" s="163" t="s">
        <v>28</v>
      </c>
      <c r="L77" s="164"/>
      <c r="M77" s="164"/>
      <c r="N77" s="165"/>
      <c r="O77" s="163" t="s">
        <v>46</v>
      </c>
      <c r="P77" s="174"/>
      <c r="Q77" s="175"/>
      <c r="R77" s="163" t="s">
        <v>27</v>
      </c>
      <c r="S77" s="164"/>
      <c r="T77" s="165"/>
      <c r="U77" s="176" t="s">
        <v>26</v>
      </c>
    </row>
    <row r="78" spans="1:21">
      <c r="A78" s="147"/>
      <c r="B78" s="143"/>
      <c r="C78" s="144"/>
      <c r="D78" s="144"/>
      <c r="E78" s="144"/>
      <c r="F78" s="144"/>
      <c r="G78" s="144"/>
      <c r="H78" s="144"/>
      <c r="I78" s="145"/>
      <c r="J78" s="137"/>
      <c r="K78" s="5" t="s">
        <v>32</v>
      </c>
      <c r="L78" s="5" t="s">
        <v>33</v>
      </c>
      <c r="M78" s="44" t="s">
        <v>34</v>
      </c>
      <c r="N78" s="44" t="s">
        <v>84</v>
      </c>
      <c r="O78" s="5" t="s">
        <v>38</v>
      </c>
      <c r="P78" s="5" t="s">
        <v>8</v>
      </c>
      <c r="Q78" s="5" t="s">
        <v>35</v>
      </c>
      <c r="R78" s="5" t="s">
        <v>36</v>
      </c>
      <c r="S78" s="5" t="s">
        <v>32</v>
      </c>
      <c r="T78" s="5" t="s">
        <v>37</v>
      </c>
      <c r="U78" s="137"/>
    </row>
    <row r="79" spans="1:21">
      <c r="A79" s="38" t="s">
        <v>123</v>
      </c>
      <c r="B79" s="85" t="s">
        <v>244</v>
      </c>
      <c r="C79" s="86"/>
      <c r="D79" s="86"/>
      <c r="E79" s="86"/>
      <c r="F79" s="86"/>
      <c r="G79" s="86"/>
      <c r="H79" s="86"/>
      <c r="I79" s="87"/>
      <c r="J79" s="13">
        <v>5</v>
      </c>
      <c r="K79" s="13">
        <v>2</v>
      </c>
      <c r="L79" s="13">
        <v>2</v>
      </c>
      <c r="M79" s="13">
        <v>0</v>
      </c>
      <c r="N79" s="13">
        <v>0</v>
      </c>
      <c r="O79" s="22">
        <f>K79+L79+M79+N79</f>
        <v>4</v>
      </c>
      <c r="P79" s="23">
        <f>Q79-O79</f>
        <v>5</v>
      </c>
      <c r="Q79" s="23">
        <f>ROUND(PRODUCT(J79,25)/14,0)</f>
        <v>9</v>
      </c>
      <c r="R79" s="28"/>
      <c r="S79" s="13" t="s">
        <v>32</v>
      </c>
      <c r="T79" s="29"/>
      <c r="U79" s="13" t="s">
        <v>41</v>
      </c>
    </row>
    <row r="80" spans="1:21">
      <c r="A80" s="38" t="s">
        <v>124</v>
      </c>
      <c r="B80" s="85" t="s">
        <v>125</v>
      </c>
      <c r="C80" s="86"/>
      <c r="D80" s="86"/>
      <c r="E80" s="86"/>
      <c r="F80" s="86"/>
      <c r="G80" s="86"/>
      <c r="H80" s="86"/>
      <c r="I80" s="87"/>
      <c r="J80" s="13">
        <v>6</v>
      </c>
      <c r="K80" s="13">
        <v>2</v>
      </c>
      <c r="L80" s="13">
        <v>1</v>
      </c>
      <c r="M80" s="13">
        <v>2</v>
      </c>
      <c r="N80" s="13">
        <v>0</v>
      </c>
      <c r="O80" s="47">
        <f t="shared" ref="O80:O85" si="13">K80+L80+M80+N80</f>
        <v>5</v>
      </c>
      <c r="P80" s="23">
        <f t="shared" ref="P80:P85" si="14">Q80-O80</f>
        <v>6</v>
      </c>
      <c r="Q80" s="23">
        <f t="shared" ref="Q80:Q85" si="15">ROUND(PRODUCT(J80,25)/14,0)</f>
        <v>11</v>
      </c>
      <c r="R80" s="28" t="s">
        <v>36</v>
      </c>
      <c r="S80" s="13"/>
      <c r="T80" s="29"/>
      <c r="U80" s="13" t="s">
        <v>41</v>
      </c>
    </row>
    <row r="81" spans="1:21">
      <c r="A81" s="38" t="s">
        <v>126</v>
      </c>
      <c r="B81" s="85" t="s">
        <v>127</v>
      </c>
      <c r="C81" s="86"/>
      <c r="D81" s="86"/>
      <c r="E81" s="86"/>
      <c r="F81" s="86"/>
      <c r="G81" s="86"/>
      <c r="H81" s="86"/>
      <c r="I81" s="87"/>
      <c r="J81" s="13">
        <v>5</v>
      </c>
      <c r="K81" s="13">
        <v>2</v>
      </c>
      <c r="L81" s="13">
        <v>2</v>
      </c>
      <c r="M81" s="13">
        <v>0</v>
      </c>
      <c r="N81" s="13">
        <v>0</v>
      </c>
      <c r="O81" s="47">
        <f t="shared" si="13"/>
        <v>4</v>
      </c>
      <c r="P81" s="23">
        <f t="shared" si="14"/>
        <v>5</v>
      </c>
      <c r="Q81" s="23">
        <f t="shared" si="15"/>
        <v>9</v>
      </c>
      <c r="R81" s="28" t="s">
        <v>36</v>
      </c>
      <c r="S81" s="13"/>
      <c r="T81" s="29"/>
      <c r="U81" s="13" t="s">
        <v>41</v>
      </c>
    </row>
    <row r="82" spans="1:21">
      <c r="A82" s="38" t="s">
        <v>128</v>
      </c>
      <c r="B82" s="85" t="s">
        <v>129</v>
      </c>
      <c r="C82" s="86"/>
      <c r="D82" s="86"/>
      <c r="E82" s="86"/>
      <c r="F82" s="86"/>
      <c r="G82" s="86"/>
      <c r="H82" s="86"/>
      <c r="I82" s="87"/>
      <c r="J82" s="13">
        <v>5</v>
      </c>
      <c r="K82" s="13">
        <v>2</v>
      </c>
      <c r="L82" s="13">
        <v>2</v>
      </c>
      <c r="M82" s="13">
        <v>0</v>
      </c>
      <c r="N82" s="13">
        <v>0</v>
      </c>
      <c r="O82" s="47">
        <f t="shared" si="13"/>
        <v>4</v>
      </c>
      <c r="P82" s="23">
        <f t="shared" si="14"/>
        <v>5</v>
      </c>
      <c r="Q82" s="23">
        <f t="shared" si="15"/>
        <v>9</v>
      </c>
      <c r="R82" s="28" t="s">
        <v>36</v>
      </c>
      <c r="S82" s="13"/>
      <c r="T82" s="29"/>
      <c r="U82" s="13" t="s">
        <v>41</v>
      </c>
    </row>
    <row r="83" spans="1:21">
      <c r="A83" s="38" t="s">
        <v>130</v>
      </c>
      <c r="B83" s="85" t="s">
        <v>131</v>
      </c>
      <c r="C83" s="86"/>
      <c r="D83" s="86"/>
      <c r="E83" s="86"/>
      <c r="F83" s="86"/>
      <c r="G83" s="86"/>
      <c r="H83" s="86"/>
      <c r="I83" s="87"/>
      <c r="J83" s="13">
        <v>5</v>
      </c>
      <c r="K83" s="13">
        <v>2</v>
      </c>
      <c r="L83" s="13">
        <v>0</v>
      </c>
      <c r="M83" s="13">
        <v>2</v>
      </c>
      <c r="N83" s="13">
        <v>0</v>
      </c>
      <c r="O83" s="47">
        <f t="shared" si="13"/>
        <v>4</v>
      </c>
      <c r="P83" s="23">
        <f t="shared" si="14"/>
        <v>5</v>
      </c>
      <c r="Q83" s="23">
        <f t="shared" si="15"/>
        <v>9</v>
      </c>
      <c r="R83" s="28" t="s">
        <v>36</v>
      </c>
      <c r="S83" s="13"/>
      <c r="T83" s="29"/>
      <c r="U83" s="13" t="s">
        <v>41</v>
      </c>
    </row>
    <row r="84" spans="1:21">
      <c r="A84" s="38" t="s">
        <v>132</v>
      </c>
      <c r="B84" s="85" t="s">
        <v>133</v>
      </c>
      <c r="C84" s="86"/>
      <c r="D84" s="86"/>
      <c r="E84" s="86"/>
      <c r="F84" s="86"/>
      <c r="G84" s="86"/>
      <c r="H84" s="86"/>
      <c r="I84" s="87"/>
      <c r="J84" s="13">
        <v>4</v>
      </c>
      <c r="K84" s="13">
        <v>2</v>
      </c>
      <c r="L84" s="13">
        <v>1</v>
      </c>
      <c r="M84" s="13">
        <v>0</v>
      </c>
      <c r="N84" s="13">
        <v>0</v>
      </c>
      <c r="O84" s="47">
        <f t="shared" si="13"/>
        <v>3</v>
      </c>
      <c r="P84" s="23">
        <f t="shared" si="14"/>
        <v>4</v>
      </c>
      <c r="Q84" s="23">
        <f t="shared" si="15"/>
        <v>7</v>
      </c>
      <c r="R84" s="28"/>
      <c r="S84" s="13"/>
      <c r="T84" s="29" t="s">
        <v>37</v>
      </c>
      <c r="U84" s="13" t="s">
        <v>41</v>
      </c>
    </row>
    <row r="85" spans="1:21">
      <c r="A85" s="38" t="s">
        <v>134</v>
      </c>
      <c r="B85" s="85" t="s">
        <v>135</v>
      </c>
      <c r="C85" s="86"/>
      <c r="D85" s="86"/>
      <c r="E85" s="86"/>
      <c r="F85" s="86"/>
      <c r="G85" s="86"/>
      <c r="H85" s="86"/>
      <c r="I85" s="87"/>
      <c r="J85" s="13">
        <v>3</v>
      </c>
      <c r="K85" s="13">
        <v>0</v>
      </c>
      <c r="L85" s="13">
        <v>2</v>
      </c>
      <c r="M85" s="13">
        <v>0</v>
      </c>
      <c r="N85" s="13">
        <v>0</v>
      </c>
      <c r="O85" s="47">
        <f t="shared" si="13"/>
        <v>2</v>
      </c>
      <c r="P85" s="23">
        <f t="shared" si="14"/>
        <v>3</v>
      </c>
      <c r="Q85" s="23">
        <f t="shared" si="15"/>
        <v>5</v>
      </c>
      <c r="R85" s="28"/>
      <c r="S85" s="13" t="s">
        <v>32</v>
      </c>
      <c r="T85" s="29"/>
      <c r="U85" s="13" t="s">
        <v>44</v>
      </c>
    </row>
    <row r="86" spans="1:21">
      <c r="A86" s="25" t="s">
        <v>29</v>
      </c>
      <c r="B86" s="102"/>
      <c r="C86" s="103"/>
      <c r="D86" s="103"/>
      <c r="E86" s="103"/>
      <c r="F86" s="103"/>
      <c r="G86" s="103"/>
      <c r="H86" s="103"/>
      <c r="I86" s="104"/>
      <c r="J86" s="25">
        <f t="shared" ref="J86:Q86" si="16">SUM(J79:J85)</f>
        <v>33</v>
      </c>
      <c r="K86" s="25">
        <f t="shared" si="16"/>
        <v>12</v>
      </c>
      <c r="L86" s="25">
        <f t="shared" si="16"/>
        <v>10</v>
      </c>
      <c r="M86" s="46">
        <f t="shared" si="16"/>
        <v>4</v>
      </c>
      <c r="N86" s="25">
        <f t="shared" si="16"/>
        <v>0</v>
      </c>
      <c r="O86" s="25">
        <f t="shared" si="16"/>
        <v>26</v>
      </c>
      <c r="P86" s="25">
        <f t="shared" si="16"/>
        <v>33</v>
      </c>
      <c r="Q86" s="25">
        <f t="shared" si="16"/>
        <v>59</v>
      </c>
      <c r="R86" s="25">
        <f>COUNTIF(R79:R85,"E")</f>
        <v>4</v>
      </c>
      <c r="S86" s="25">
        <f>COUNTIF(S79:S85,"C")</f>
        <v>2</v>
      </c>
      <c r="T86" s="25">
        <f>COUNTIF(T79:T85,"VP")</f>
        <v>1</v>
      </c>
      <c r="U86" s="26"/>
    </row>
    <row r="87" spans="1:21" ht="9" customHeight="1"/>
    <row r="88" spans="1:21">
      <c r="B88" s="2"/>
      <c r="C88" s="2"/>
      <c r="D88" s="2"/>
      <c r="E88" s="2"/>
      <c r="F88" s="2"/>
      <c r="G88" s="2"/>
      <c r="N88" s="10"/>
      <c r="O88" s="10"/>
      <c r="P88" s="10"/>
      <c r="Q88" s="10"/>
      <c r="R88" s="10"/>
      <c r="S88" s="10"/>
      <c r="T88" s="10"/>
    </row>
    <row r="90" spans="1:21" ht="100.5" customHeight="1"/>
    <row r="91" spans="1:21" ht="18" customHeight="1">
      <c r="A91" s="118" t="s">
        <v>51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20"/>
    </row>
    <row r="92" spans="1:21" ht="25.5" customHeight="1">
      <c r="A92" s="146" t="s">
        <v>31</v>
      </c>
      <c r="B92" s="140" t="s">
        <v>30</v>
      </c>
      <c r="C92" s="141"/>
      <c r="D92" s="141"/>
      <c r="E92" s="141"/>
      <c r="F92" s="141"/>
      <c r="G92" s="141"/>
      <c r="H92" s="141"/>
      <c r="I92" s="142"/>
      <c r="J92" s="136" t="s">
        <v>45</v>
      </c>
      <c r="K92" s="158" t="s">
        <v>28</v>
      </c>
      <c r="L92" s="159"/>
      <c r="M92" s="159"/>
      <c r="N92" s="160"/>
      <c r="O92" s="158" t="s">
        <v>46</v>
      </c>
      <c r="P92" s="159"/>
      <c r="Q92" s="160"/>
      <c r="R92" s="158" t="s">
        <v>27</v>
      </c>
      <c r="S92" s="159"/>
      <c r="T92" s="160"/>
      <c r="U92" s="136" t="s">
        <v>26</v>
      </c>
    </row>
    <row r="93" spans="1:21">
      <c r="A93" s="147"/>
      <c r="B93" s="143"/>
      <c r="C93" s="144"/>
      <c r="D93" s="144"/>
      <c r="E93" s="144"/>
      <c r="F93" s="144"/>
      <c r="G93" s="144"/>
      <c r="H93" s="144"/>
      <c r="I93" s="145"/>
      <c r="J93" s="137"/>
      <c r="K93" s="5" t="s">
        <v>32</v>
      </c>
      <c r="L93" s="5" t="s">
        <v>33</v>
      </c>
      <c r="M93" s="44" t="s">
        <v>34</v>
      </c>
      <c r="N93" s="5" t="s">
        <v>84</v>
      </c>
      <c r="O93" s="5" t="s">
        <v>38</v>
      </c>
      <c r="P93" s="5" t="s">
        <v>8</v>
      </c>
      <c r="Q93" s="5" t="s">
        <v>35</v>
      </c>
      <c r="R93" s="5" t="s">
        <v>36</v>
      </c>
      <c r="S93" s="5" t="s">
        <v>32</v>
      </c>
      <c r="T93" s="5" t="s">
        <v>37</v>
      </c>
      <c r="U93" s="137"/>
    </row>
    <row r="94" spans="1:21">
      <c r="A94" s="38" t="s">
        <v>136</v>
      </c>
      <c r="B94" s="85" t="s">
        <v>137</v>
      </c>
      <c r="C94" s="86"/>
      <c r="D94" s="86"/>
      <c r="E94" s="86"/>
      <c r="F94" s="86"/>
      <c r="G94" s="86"/>
      <c r="H94" s="86"/>
      <c r="I94" s="87"/>
      <c r="J94" s="13">
        <v>5</v>
      </c>
      <c r="K94" s="13">
        <v>2</v>
      </c>
      <c r="L94" s="13">
        <v>2</v>
      </c>
      <c r="M94" s="13">
        <v>1</v>
      </c>
      <c r="N94" s="13">
        <v>0</v>
      </c>
      <c r="O94" s="22">
        <f>K94+L94+M94+N94</f>
        <v>5</v>
      </c>
      <c r="P94" s="23">
        <f>Q94-O94</f>
        <v>4</v>
      </c>
      <c r="Q94" s="23">
        <f>ROUND(PRODUCT(J94,25)/14,0)</f>
        <v>9</v>
      </c>
      <c r="R94" s="28" t="s">
        <v>36</v>
      </c>
      <c r="S94" s="13"/>
      <c r="T94" s="29"/>
      <c r="U94" s="13" t="s">
        <v>41</v>
      </c>
    </row>
    <row r="95" spans="1:21">
      <c r="A95" s="38" t="s">
        <v>138</v>
      </c>
      <c r="B95" s="85" t="s">
        <v>139</v>
      </c>
      <c r="C95" s="86"/>
      <c r="D95" s="86"/>
      <c r="E95" s="86"/>
      <c r="F95" s="86"/>
      <c r="G95" s="86"/>
      <c r="H95" s="86"/>
      <c r="I95" s="87"/>
      <c r="J95" s="13">
        <v>5</v>
      </c>
      <c r="K95" s="13">
        <v>2</v>
      </c>
      <c r="L95" s="13">
        <v>1</v>
      </c>
      <c r="M95" s="13">
        <v>1</v>
      </c>
      <c r="N95" s="13">
        <v>0</v>
      </c>
      <c r="O95" s="49">
        <f t="shared" ref="O95:O97" si="17">K95+L95+M95+N95</f>
        <v>4</v>
      </c>
      <c r="P95" s="23">
        <f t="shared" ref="P95:P97" si="18">Q95-O95</f>
        <v>5</v>
      </c>
      <c r="Q95" s="23">
        <f t="shared" ref="Q95:Q97" si="19">ROUND(PRODUCT(J95,25)/14,0)</f>
        <v>9</v>
      </c>
      <c r="R95" s="28" t="s">
        <v>36</v>
      </c>
      <c r="S95" s="13"/>
      <c r="T95" s="29"/>
      <c r="U95" s="13" t="s">
        <v>41</v>
      </c>
    </row>
    <row r="96" spans="1:21">
      <c r="A96" s="38" t="s">
        <v>140</v>
      </c>
      <c r="B96" s="85" t="s">
        <v>141</v>
      </c>
      <c r="C96" s="86"/>
      <c r="D96" s="86"/>
      <c r="E96" s="86"/>
      <c r="F96" s="86"/>
      <c r="G96" s="86"/>
      <c r="H96" s="86"/>
      <c r="I96" s="87"/>
      <c r="J96" s="13">
        <v>4</v>
      </c>
      <c r="K96" s="13">
        <v>2</v>
      </c>
      <c r="L96" s="13">
        <v>2</v>
      </c>
      <c r="M96" s="13">
        <v>0</v>
      </c>
      <c r="N96" s="13">
        <v>0</v>
      </c>
      <c r="O96" s="49">
        <f t="shared" si="17"/>
        <v>4</v>
      </c>
      <c r="P96" s="23">
        <f t="shared" si="18"/>
        <v>3</v>
      </c>
      <c r="Q96" s="23">
        <f t="shared" si="19"/>
        <v>7</v>
      </c>
      <c r="R96" s="28" t="s">
        <v>36</v>
      </c>
      <c r="S96" s="13"/>
      <c r="T96" s="29"/>
      <c r="U96" s="13" t="s">
        <v>41</v>
      </c>
    </row>
    <row r="97" spans="1:31">
      <c r="A97" s="38" t="s">
        <v>142</v>
      </c>
      <c r="B97" s="107" t="s">
        <v>143</v>
      </c>
      <c r="C97" s="108"/>
      <c r="D97" s="108"/>
      <c r="E97" s="108"/>
      <c r="F97" s="108"/>
      <c r="G97" s="108"/>
      <c r="H97" s="108"/>
      <c r="I97" s="109"/>
      <c r="J97" s="13">
        <v>4</v>
      </c>
      <c r="K97" s="13">
        <v>2</v>
      </c>
      <c r="L97" s="13">
        <v>2</v>
      </c>
      <c r="M97" s="13">
        <v>0</v>
      </c>
      <c r="N97" s="13">
        <v>0</v>
      </c>
      <c r="O97" s="49">
        <f t="shared" si="17"/>
        <v>4</v>
      </c>
      <c r="P97" s="23">
        <f t="shared" si="18"/>
        <v>3</v>
      </c>
      <c r="Q97" s="23">
        <f t="shared" si="19"/>
        <v>7</v>
      </c>
      <c r="R97" s="28" t="s">
        <v>36</v>
      </c>
      <c r="S97" s="13"/>
      <c r="T97" s="29"/>
      <c r="U97" s="13" t="s">
        <v>43</v>
      </c>
    </row>
    <row r="98" spans="1:31">
      <c r="A98" s="55" t="s">
        <v>146</v>
      </c>
      <c r="B98" s="85" t="s">
        <v>144</v>
      </c>
      <c r="C98" s="86"/>
      <c r="D98" s="86"/>
      <c r="E98" s="86"/>
      <c r="F98" s="86"/>
      <c r="G98" s="86"/>
      <c r="H98" s="86"/>
      <c r="I98" s="87"/>
      <c r="J98" s="13">
        <v>4</v>
      </c>
      <c r="K98" s="13">
        <v>2</v>
      </c>
      <c r="L98" s="13">
        <v>0</v>
      </c>
      <c r="M98" s="13">
        <v>1</v>
      </c>
      <c r="N98" s="13">
        <v>0</v>
      </c>
      <c r="O98" s="69">
        <f t="shared" ref="O98:O100" si="20">K98+L98+M98+N98</f>
        <v>3</v>
      </c>
      <c r="P98" s="23">
        <f t="shared" ref="P98:P100" si="21">Q98-O98</f>
        <v>4</v>
      </c>
      <c r="Q98" s="23">
        <f t="shared" ref="Q98:Q100" si="22">ROUND(PRODUCT(J98,25)/14,0)</f>
        <v>7</v>
      </c>
      <c r="R98" s="28"/>
      <c r="S98" s="13" t="s">
        <v>32</v>
      </c>
      <c r="T98" s="29"/>
      <c r="U98" s="13" t="s">
        <v>43</v>
      </c>
    </row>
    <row r="99" spans="1:31">
      <c r="A99" s="55" t="s">
        <v>147</v>
      </c>
      <c r="B99" s="85" t="s">
        <v>145</v>
      </c>
      <c r="C99" s="86"/>
      <c r="D99" s="86"/>
      <c r="E99" s="86"/>
      <c r="F99" s="86"/>
      <c r="G99" s="86"/>
      <c r="H99" s="86"/>
      <c r="I99" s="87"/>
      <c r="J99" s="13">
        <v>4</v>
      </c>
      <c r="K99" s="13">
        <v>2</v>
      </c>
      <c r="L99" s="13">
        <v>0</v>
      </c>
      <c r="M99" s="13">
        <v>1</v>
      </c>
      <c r="N99" s="13">
        <v>0</v>
      </c>
      <c r="O99" s="69">
        <f t="shared" si="20"/>
        <v>3</v>
      </c>
      <c r="P99" s="23">
        <f t="shared" si="21"/>
        <v>4</v>
      </c>
      <c r="Q99" s="23">
        <f t="shared" si="22"/>
        <v>7</v>
      </c>
      <c r="R99" s="28"/>
      <c r="S99" s="13"/>
      <c r="T99" s="29" t="s">
        <v>37</v>
      </c>
      <c r="U99" s="13" t="s">
        <v>43</v>
      </c>
    </row>
    <row r="100" spans="1:31">
      <c r="A100" s="55" t="s">
        <v>196</v>
      </c>
      <c r="B100" s="85" t="s">
        <v>197</v>
      </c>
      <c r="C100" s="86"/>
      <c r="D100" s="86"/>
      <c r="E100" s="86"/>
      <c r="F100" s="86"/>
      <c r="G100" s="86"/>
      <c r="H100" s="86"/>
      <c r="I100" s="87"/>
      <c r="J100" s="13">
        <v>4</v>
      </c>
      <c r="K100" s="13">
        <v>0</v>
      </c>
      <c r="L100" s="13">
        <v>0</v>
      </c>
      <c r="M100" s="13">
        <v>1</v>
      </c>
      <c r="N100" s="13">
        <v>0</v>
      </c>
      <c r="O100" s="69">
        <f t="shared" si="20"/>
        <v>1</v>
      </c>
      <c r="P100" s="23">
        <f t="shared" si="21"/>
        <v>6</v>
      </c>
      <c r="Q100" s="23">
        <f t="shared" si="22"/>
        <v>7</v>
      </c>
      <c r="R100" s="28"/>
      <c r="S100" s="13" t="s">
        <v>32</v>
      </c>
      <c r="T100" s="29"/>
      <c r="U100" s="13" t="s">
        <v>43</v>
      </c>
    </row>
    <row r="101" spans="1:31">
      <c r="A101" s="25" t="s">
        <v>29</v>
      </c>
      <c r="B101" s="102"/>
      <c r="C101" s="103"/>
      <c r="D101" s="103"/>
      <c r="E101" s="103"/>
      <c r="F101" s="103"/>
      <c r="G101" s="103"/>
      <c r="H101" s="103"/>
      <c r="I101" s="104"/>
      <c r="J101" s="25">
        <f t="shared" ref="J101:Q101" si="23">SUM(J94:J100)</f>
        <v>30</v>
      </c>
      <c r="K101" s="25">
        <f t="shared" si="23"/>
        <v>12</v>
      </c>
      <c r="L101" s="25">
        <f t="shared" si="23"/>
        <v>7</v>
      </c>
      <c r="M101" s="48">
        <f t="shared" si="23"/>
        <v>5</v>
      </c>
      <c r="N101" s="25">
        <f t="shared" si="23"/>
        <v>0</v>
      </c>
      <c r="O101" s="25">
        <f t="shared" si="23"/>
        <v>24</v>
      </c>
      <c r="P101" s="25">
        <f t="shared" si="23"/>
        <v>29</v>
      </c>
      <c r="Q101" s="25">
        <f t="shared" si="23"/>
        <v>53</v>
      </c>
      <c r="R101" s="25">
        <f>COUNTIF(R94:R100,"E")</f>
        <v>4</v>
      </c>
      <c r="S101" s="25">
        <f>COUNTIF(S94:S100,"C")</f>
        <v>2</v>
      </c>
      <c r="T101" s="25">
        <f>COUNTIF(T94:T100,"VP")</f>
        <v>1</v>
      </c>
      <c r="U101" s="26"/>
    </row>
    <row r="102" spans="1:31" ht="24.75" customHeight="1"/>
    <row r="103" spans="1:31" ht="19.5" customHeight="1">
      <c r="A103" s="118" t="s">
        <v>52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0"/>
    </row>
    <row r="104" spans="1:31" ht="25.5" customHeight="1">
      <c r="A104" s="146" t="s">
        <v>31</v>
      </c>
      <c r="B104" s="140" t="s">
        <v>30</v>
      </c>
      <c r="C104" s="141"/>
      <c r="D104" s="141"/>
      <c r="E104" s="141"/>
      <c r="F104" s="141"/>
      <c r="G104" s="141"/>
      <c r="H104" s="141"/>
      <c r="I104" s="142"/>
      <c r="J104" s="136" t="s">
        <v>45</v>
      </c>
      <c r="K104" s="158" t="s">
        <v>28</v>
      </c>
      <c r="L104" s="159"/>
      <c r="M104" s="159"/>
      <c r="N104" s="160"/>
      <c r="O104" s="158" t="s">
        <v>46</v>
      </c>
      <c r="P104" s="159"/>
      <c r="Q104" s="160"/>
      <c r="R104" s="158" t="s">
        <v>27</v>
      </c>
      <c r="S104" s="159"/>
      <c r="T104" s="160"/>
      <c r="U104" s="136" t="s">
        <v>26</v>
      </c>
    </row>
    <row r="105" spans="1:31">
      <c r="A105" s="147"/>
      <c r="B105" s="143"/>
      <c r="C105" s="144"/>
      <c r="D105" s="144"/>
      <c r="E105" s="144"/>
      <c r="F105" s="144"/>
      <c r="G105" s="144"/>
      <c r="H105" s="144"/>
      <c r="I105" s="145"/>
      <c r="J105" s="137"/>
      <c r="K105" s="5" t="s">
        <v>32</v>
      </c>
      <c r="L105" s="5" t="s">
        <v>33</v>
      </c>
      <c r="M105" s="44" t="s">
        <v>34</v>
      </c>
      <c r="N105" s="5" t="s">
        <v>84</v>
      </c>
      <c r="O105" s="5" t="s">
        <v>38</v>
      </c>
      <c r="P105" s="5" t="s">
        <v>8</v>
      </c>
      <c r="Q105" s="5" t="s">
        <v>35</v>
      </c>
      <c r="R105" s="5" t="s">
        <v>36</v>
      </c>
      <c r="S105" s="5" t="s">
        <v>32</v>
      </c>
      <c r="T105" s="5" t="s">
        <v>37</v>
      </c>
      <c r="U105" s="137"/>
    </row>
    <row r="106" spans="1:31">
      <c r="A106" s="38" t="s">
        <v>148</v>
      </c>
      <c r="B106" s="85" t="s">
        <v>149</v>
      </c>
      <c r="C106" s="86"/>
      <c r="D106" s="86"/>
      <c r="E106" s="86"/>
      <c r="F106" s="86"/>
      <c r="G106" s="86"/>
      <c r="H106" s="86"/>
      <c r="I106" s="87"/>
      <c r="J106" s="13">
        <v>5</v>
      </c>
      <c r="K106" s="13">
        <v>2</v>
      </c>
      <c r="L106" s="13">
        <v>1</v>
      </c>
      <c r="M106" s="13">
        <v>0</v>
      </c>
      <c r="N106" s="13">
        <v>1</v>
      </c>
      <c r="O106" s="22">
        <f>K106+L106+M106+N106</f>
        <v>4</v>
      </c>
      <c r="P106" s="23">
        <f>Q106-O106</f>
        <v>6</v>
      </c>
      <c r="Q106" s="23">
        <f>ROUND(PRODUCT(J106,25)/12,0)</f>
        <v>10</v>
      </c>
      <c r="R106" s="28" t="s">
        <v>36</v>
      </c>
      <c r="S106" s="13"/>
      <c r="T106" s="29"/>
      <c r="U106" s="13" t="s">
        <v>43</v>
      </c>
    </row>
    <row r="107" spans="1:31">
      <c r="A107" s="38" t="s">
        <v>150</v>
      </c>
      <c r="B107" s="85" t="s">
        <v>151</v>
      </c>
      <c r="C107" s="86"/>
      <c r="D107" s="86"/>
      <c r="E107" s="86"/>
      <c r="F107" s="86"/>
      <c r="G107" s="86"/>
      <c r="H107" s="86"/>
      <c r="I107" s="87"/>
      <c r="J107" s="13">
        <v>6</v>
      </c>
      <c r="K107" s="13">
        <v>2</v>
      </c>
      <c r="L107" s="13">
        <v>1</v>
      </c>
      <c r="M107" s="13">
        <v>1</v>
      </c>
      <c r="N107" s="13">
        <v>0</v>
      </c>
      <c r="O107" s="49">
        <f t="shared" ref="O107:O112" si="24">K107+L107+M107+N107</f>
        <v>4</v>
      </c>
      <c r="P107" s="23">
        <f t="shared" ref="P107:P112" si="25">Q107-O107</f>
        <v>9</v>
      </c>
      <c r="Q107" s="23">
        <f t="shared" ref="Q107:Q112" si="26">ROUND(PRODUCT(J107,25)/12,0)</f>
        <v>13</v>
      </c>
      <c r="R107" s="28" t="s">
        <v>36</v>
      </c>
      <c r="S107" s="13"/>
      <c r="T107" s="29"/>
      <c r="U107" s="13" t="s">
        <v>43</v>
      </c>
    </row>
    <row r="108" spans="1:31">
      <c r="A108" s="38" t="s">
        <v>152</v>
      </c>
      <c r="B108" s="85" t="s">
        <v>153</v>
      </c>
      <c r="C108" s="86"/>
      <c r="D108" s="86"/>
      <c r="E108" s="86"/>
      <c r="F108" s="86"/>
      <c r="G108" s="86"/>
      <c r="H108" s="86"/>
      <c r="I108" s="87"/>
      <c r="J108" s="13">
        <v>6</v>
      </c>
      <c r="K108" s="13">
        <v>2</v>
      </c>
      <c r="L108" s="13">
        <v>1</v>
      </c>
      <c r="M108" s="13">
        <v>1</v>
      </c>
      <c r="N108" s="13">
        <v>0</v>
      </c>
      <c r="O108" s="49">
        <f t="shared" si="24"/>
        <v>4</v>
      </c>
      <c r="P108" s="23">
        <f t="shared" si="25"/>
        <v>9</v>
      </c>
      <c r="Q108" s="23">
        <f t="shared" si="26"/>
        <v>13</v>
      </c>
      <c r="R108" s="28" t="s">
        <v>36</v>
      </c>
      <c r="S108" s="13"/>
      <c r="T108" s="29"/>
      <c r="U108" s="13" t="s">
        <v>43</v>
      </c>
    </row>
    <row r="109" spans="1:31">
      <c r="A109" s="38" t="s">
        <v>154</v>
      </c>
      <c r="B109" s="85" t="s">
        <v>155</v>
      </c>
      <c r="C109" s="86"/>
      <c r="D109" s="86"/>
      <c r="E109" s="86"/>
      <c r="F109" s="86"/>
      <c r="G109" s="86"/>
      <c r="H109" s="86"/>
      <c r="I109" s="87"/>
      <c r="J109" s="13">
        <v>5</v>
      </c>
      <c r="K109" s="13">
        <v>2</v>
      </c>
      <c r="L109" s="13">
        <v>0</v>
      </c>
      <c r="M109" s="13">
        <v>2</v>
      </c>
      <c r="N109" s="13">
        <v>0</v>
      </c>
      <c r="O109" s="49">
        <f t="shared" si="24"/>
        <v>4</v>
      </c>
      <c r="P109" s="23">
        <f t="shared" si="25"/>
        <v>6</v>
      </c>
      <c r="Q109" s="23">
        <f t="shared" si="26"/>
        <v>10</v>
      </c>
      <c r="R109" s="28" t="s">
        <v>36</v>
      </c>
      <c r="S109" s="13"/>
      <c r="T109" s="29"/>
      <c r="U109" s="13" t="s">
        <v>43</v>
      </c>
    </row>
    <row r="110" spans="1:31">
      <c r="A110" s="38" t="s">
        <v>156</v>
      </c>
      <c r="B110" s="85" t="s">
        <v>157</v>
      </c>
      <c r="C110" s="86"/>
      <c r="D110" s="86"/>
      <c r="E110" s="86"/>
      <c r="F110" s="86"/>
      <c r="G110" s="86"/>
      <c r="H110" s="86"/>
      <c r="I110" s="87"/>
      <c r="J110" s="13">
        <v>3</v>
      </c>
      <c r="K110" s="13">
        <v>0</v>
      </c>
      <c r="L110" s="13">
        <v>0</v>
      </c>
      <c r="M110" s="13">
        <v>2</v>
      </c>
      <c r="N110" s="13">
        <v>0</v>
      </c>
      <c r="O110" s="49">
        <f t="shared" si="24"/>
        <v>2</v>
      </c>
      <c r="P110" s="23">
        <f t="shared" si="25"/>
        <v>4</v>
      </c>
      <c r="Q110" s="23">
        <f t="shared" si="26"/>
        <v>6</v>
      </c>
      <c r="R110" s="28"/>
      <c r="S110" s="13" t="s">
        <v>32</v>
      </c>
      <c r="T110" s="29"/>
      <c r="U110" s="13" t="s">
        <v>43</v>
      </c>
    </row>
    <row r="111" spans="1:31">
      <c r="A111" s="38" t="s">
        <v>158</v>
      </c>
      <c r="B111" s="85" t="s">
        <v>159</v>
      </c>
      <c r="C111" s="86"/>
      <c r="D111" s="86"/>
      <c r="E111" s="86"/>
      <c r="F111" s="86"/>
      <c r="G111" s="86"/>
      <c r="H111" s="86"/>
      <c r="I111" s="87"/>
      <c r="J111" s="13">
        <v>2</v>
      </c>
      <c r="K111" s="13">
        <v>0</v>
      </c>
      <c r="L111" s="13">
        <v>0</v>
      </c>
      <c r="M111" s="13">
        <v>0</v>
      </c>
      <c r="N111" s="13">
        <v>2</v>
      </c>
      <c r="O111" s="49">
        <f t="shared" si="24"/>
        <v>2</v>
      </c>
      <c r="P111" s="23">
        <f t="shared" si="25"/>
        <v>2</v>
      </c>
      <c r="Q111" s="23">
        <f t="shared" si="26"/>
        <v>4</v>
      </c>
      <c r="R111" s="28"/>
      <c r="S111" s="13"/>
      <c r="T111" s="29" t="s">
        <v>37</v>
      </c>
      <c r="U111" s="13" t="s">
        <v>43</v>
      </c>
      <c r="W111" s="71"/>
      <c r="X111" s="71"/>
      <c r="Y111" s="71"/>
      <c r="Z111" s="71"/>
      <c r="AA111" s="71"/>
      <c r="AB111" s="71"/>
      <c r="AC111" s="71"/>
      <c r="AD111" s="71"/>
      <c r="AE111" s="71"/>
    </row>
    <row r="112" spans="1:31">
      <c r="A112" s="38" t="s">
        <v>160</v>
      </c>
      <c r="B112" s="85" t="s">
        <v>161</v>
      </c>
      <c r="C112" s="86"/>
      <c r="D112" s="86"/>
      <c r="E112" s="86"/>
      <c r="F112" s="86"/>
      <c r="G112" s="86"/>
      <c r="H112" s="86"/>
      <c r="I112" s="87"/>
      <c r="J112" s="13">
        <v>3</v>
      </c>
      <c r="K112" s="13">
        <v>2</v>
      </c>
      <c r="L112" s="13">
        <v>0</v>
      </c>
      <c r="M112" s="13">
        <v>0</v>
      </c>
      <c r="N112" s="13">
        <v>0</v>
      </c>
      <c r="O112" s="49">
        <f t="shared" si="24"/>
        <v>2</v>
      </c>
      <c r="P112" s="23">
        <f t="shared" si="25"/>
        <v>4</v>
      </c>
      <c r="Q112" s="23">
        <f t="shared" si="26"/>
        <v>6</v>
      </c>
      <c r="R112" s="28"/>
      <c r="S112" s="13" t="s">
        <v>32</v>
      </c>
      <c r="T112" s="29"/>
      <c r="U112" s="13" t="s">
        <v>44</v>
      </c>
      <c r="W112" s="71"/>
      <c r="X112" s="71"/>
      <c r="Y112" s="71"/>
      <c r="Z112" s="71"/>
      <c r="AA112" s="71"/>
      <c r="AB112" s="71"/>
      <c r="AC112" s="71"/>
      <c r="AD112" s="71"/>
      <c r="AE112" s="71"/>
    </row>
    <row r="113" spans="1:31">
      <c r="A113" s="25" t="s">
        <v>29</v>
      </c>
      <c r="B113" s="102"/>
      <c r="C113" s="103"/>
      <c r="D113" s="103"/>
      <c r="E113" s="103"/>
      <c r="F113" s="103"/>
      <c r="G113" s="103"/>
      <c r="H113" s="103"/>
      <c r="I113" s="104"/>
      <c r="J113" s="25">
        <f t="shared" ref="J113:Q113" si="27">SUM(J106:J112)</f>
        <v>30</v>
      </c>
      <c r="K113" s="25">
        <f t="shared" si="27"/>
        <v>10</v>
      </c>
      <c r="L113" s="25">
        <f t="shared" si="27"/>
        <v>3</v>
      </c>
      <c r="M113" s="48">
        <f t="shared" si="27"/>
        <v>6</v>
      </c>
      <c r="N113" s="25">
        <f t="shared" si="27"/>
        <v>3</v>
      </c>
      <c r="O113" s="25">
        <f t="shared" si="27"/>
        <v>22</v>
      </c>
      <c r="P113" s="25">
        <f t="shared" si="27"/>
        <v>40</v>
      </c>
      <c r="Q113" s="25">
        <f t="shared" si="27"/>
        <v>62</v>
      </c>
      <c r="R113" s="62">
        <f>COUNTIF(R106:R112,"E")</f>
        <v>4</v>
      </c>
      <c r="S113" s="62">
        <f>COUNTIF(S106:S112,"C")</f>
        <v>2</v>
      </c>
      <c r="T113" s="62">
        <f>COUNTIF(T106:T112,"VP")</f>
        <v>1</v>
      </c>
      <c r="U113" s="26"/>
      <c r="W113" s="71"/>
      <c r="X113" s="71"/>
      <c r="Y113" s="71"/>
      <c r="Z113" s="71"/>
      <c r="AA113" s="71"/>
      <c r="AB113" s="71"/>
      <c r="AC113" s="71"/>
      <c r="AD113" s="71"/>
      <c r="AE113" s="71"/>
    </row>
    <row r="114" spans="1:3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5"/>
      <c r="S114" s="75"/>
      <c r="T114" s="75"/>
      <c r="U114" s="76"/>
      <c r="W114" s="71"/>
      <c r="X114" s="71"/>
      <c r="Y114" s="71"/>
      <c r="Z114" s="71"/>
      <c r="AA114" s="71"/>
      <c r="AB114" s="71"/>
      <c r="AC114" s="71"/>
      <c r="AD114" s="71"/>
      <c r="AE114" s="71"/>
    </row>
    <row r="115" spans="1:3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5"/>
      <c r="S115" s="75"/>
      <c r="T115" s="75"/>
      <c r="U115" s="76"/>
      <c r="W115" s="71"/>
      <c r="X115" s="71"/>
      <c r="Y115" s="71"/>
      <c r="Z115" s="71"/>
      <c r="AA115" s="71"/>
      <c r="AB115" s="71"/>
      <c r="AC115" s="71"/>
      <c r="AD115" s="71"/>
      <c r="AE115" s="71"/>
    </row>
    <row r="116" spans="1:31" ht="15.75">
      <c r="A116" s="77"/>
      <c r="B116"/>
      <c r="C116"/>
      <c r="D116" s="78" t="s">
        <v>250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W116" s="71"/>
      <c r="X116" s="71"/>
      <c r="Y116" s="71"/>
      <c r="Z116" s="71"/>
      <c r="AA116" s="71"/>
      <c r="AB116" s="71"/>
      <c r="AC116" s="71"/>
      <c r="AD116" s="71"/>
      <c r="AE116" s="71"/>
    </row>
    <row r="117" spans="1:31" ht="15">
      <c r="A117" s="7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W117" s="71"/>
      <c r="X117" s="71"/>
      <c r="Y117" s="71"/>
      <c r="Z117" s="71"/>
      <c r="AA117" s="71"/>
      <c r="AB117" s="71"/>
      <c r="AC117" s="71"/>
      <c r="AD117" s="71"/>
      <c r="AE117" s="71"/>
    </row>
    <row r="118" spans="1:31" ht="25.5">
      <c r="A118" s="79" t="s">
        <v>31</v>
      </c>
      <c r="B118" s="218" t="s">
        <v>30</v>
      </c>
      <c r="C118" s="218"/>
      <c r="D118" s="218"/>
      <c r="E118" s="218"/>
      <c r="F118" s="218"/>
      <c r="G118" s="218"/>
      <c r="H118" s="218"/>
      <c r="I118" s="80" t="s">
        <v>251</v>
      </c>
      <c r="J118" s="80" t="s">
        <v>45</v>
      </c>
      <c r="K118" s="218" t="s">
        <v>28</v>
      </c>
      <c r="L118" s="218"/>
      <c r="M118" s="218"/>
      <c r="N118" s="218"/>
      <c r="O118" s="218" t="s">
        <v>46</v>
      </c>
      <c r="P118" s="218"/>
      <c r="Q118" s="218"/>
      <c r="R118" s="218" t="s">
        <v>252</v>
      </c>
      <c r="S118" s="218"/>
      <c r="T118" s="218"/>
      <c r="U118" s="80" t="s">
        <v>26</v>
      </c>
      <c r="W118" s="71"/>
      <c r="X118" s="71"/>
      <c r="Y118" s="71"/>
      <c r="Z118" s="71"/>
      <c r="AA118" s="71"/>
      <c r="AB118" s="71"/>
      <c r="AC118" s="71"/>
      <c r="AD118" s="71"/>
      <c r="AE118" s="71"/>
    </row>
    <row r="119" spans="1:31">
      <c r="A119" s="79"/>
      <c r="B119" s="218"/>
      <c r="C119" s="218"/>
      <c r="D119" s="218"/>
      <c r="E119" s="218"/>
      <c r="F119" s="218"/>
      <c r="G119" s="218"/>
      <c r="H119" s="218"/>
      <c r="I119" s="80" t="s">
        <v>253</v>
      </c>
      <c r="J119" s="80"/>
      <c r="K119" s="80" t="s">
        <v>32</v>
      </c>
      <c r="L119" s="80" t="s">
        <v>33</v>
      </c>
      <c r="M119" s="80" t="s">
        <v>254</v>
      </c>
      <c r="N119" s="80" t="s">
        <v>84</v>
      </c>
      <c r="O119" s="80" t="s">
        <v>38</v>
      </c>
      <c r="P119" s="80" t="s">
        <v>8</v>
      </c>
      <c r="Q119" s="80" t="s">
        <v>35</v>
      </c>
      <c r="R119" s="80" t="s">
        <v>36</v>
      </c>
      <c r="S119" s="80" t="s">
        <v>32</v>
      </c>
      <c r="T119" s="80" t="s">
        <v>255</v>
      </c>
      <c r="U119" s="80"/>
      <c r="W119" s="71"/>
      <c r="X119" s="71"/>
      <c r="Y119" s="71"/>
      <c r="Z119" s="71"/>
      <c r="AA119" s="71"/>
      <c r="AB119" s="71"/>
      <c r="AC119" s="71"/>
      <c r="AD119" s="71"/>
      <c r="AE119" s="71"/>
    </row>
    <row r="120" spans="1:31">
      <c r="A120" s="153" t="s">
        <v>256</v>
      </c>
      <c r="B120" s="154"/>
      <c r="C120" s="154"/>
      <c r="D120" s="154"/>
      <c r="E120" s="154"/>
      <c r="F120" s="154"/>
      <c r="G120" s="154"/>
      <c r="H120" s="155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W120" s="71"/>
      <c r="X120" s="71"/>
      <c r="Y120" s="71"/>
      <c r="Z120" s="71"/>
      <c r="AA120" s="71"/>
      <c r="AB120" s="71"/>
      <c r="AC120" s="71"/>
      <c r="AD120" s="71"/>
      <c r="AE120" s="71"/>
    </row>
    <row r="121" spans="1:31">
      <c r="A121" s="82" t="s">
        <v>211</v>
      </c>
      <c r="B121" s="150" t="s">
        <v>257</v>
      </c>
      <c r="C121" s="151"/>
      <c r="D121" s="151"/>
      <c r="E121" s="151"/>
      <c r="F121" s="151"/>
      <c r="G121" s="151"/>
      <c r="H121" s="152"/>
      <c r="I121" s="83">
        <v>4</v>
      </c>
      <c r="J121" s="83">
        <v>3</v>
      </c>
      <c r="K121" s="83">
        <v>0</v>
      </c>
      <c r="L121" s="83">
        <v>2</v>
      </c>
      <c r="M121" s="83">
        <v>0</v>
      </c>
      <c r="N121" s="83">
        <v>0</v>
      </c>
      <c r="O121" s="83">
        <v>2</v>
      </c>
      <c r="P121" s="83">
        <v>3</v>
      </c>
      <c r="Q121" s="83">
        <v>5</v>
      </c>
      <c r="R121" s="83"/>
      <c r="S121" s="83" t="s">
        <v>32</v>
      </c>
      <c r="T121" s="83"/>
      <c r="U121" s="83" t="s">
        <v>44</v>
      </c>
      <c r="W121" s="71"/>
      <c r="X121" s="71"/>
      <c r="Y121" s="71"/>
      <c r="Z121" s="71"/>
      <c r="AA121" s="71"/>
      <c r="AB121" s="71"/>
      <c r="AC121" s="71"/>
      <c r="AD121" s="71"/>
      <c r="AE121" s="71"/>
    </row>
    <row r="122" spans="1:31">
      <c r="A122" s="153" t="s">
        <v>258</v>
      </c>
      <c r="B122" s="154"/>
      <c r="C122" s="154"/>
      <c r="D122" s="154"/>
      <c r="E122" s="154"/>
      <c r="F122" s="154"/>
      <c r="G122" s="154"/>
      <c r="H122" s="155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W122" s="71"/>
      <c r="X122" s="71"/>
      <c r="Y122" s="71"/>
      <c r="Z122" s="71"/>
      <c r="AA122" s="71"/>
      <c r="AB122" s="71"/>
      <c r="AC122" s="71"/>
      <c r="AD122" s="71"/>
      <c r="AE122" s="71"/>
    </row>
    <row r="123" spans="1:31">
      <c r="A123" s="82" t="s">
        <v>218</v>
      </c>
      <c r="B123" s="150" t="s">
        <v>259</v>
      </c>
      <c r="C123" s="151"/>
      <c r="D123" s="151"/>
      <c r="E123" s="151"/>
      <c r="F123" s="151"/>
      <c r="G123" s="151"/>
      <c r="H123" s="152"/>
      <c r="I123" s="83">
        <v>4</v>
      </c>
      <c r="J123" s="83">
        <v>3</v>
      </c>
      <c r="K123" s="83">
        <v>0</v>
      </c>
      <c r="L123" s="83">
        <v>2</v>
      </c>
      <c r="M123" s="83">
        <v>0</v>
      </c>
      <c r="N123" s="83">
        <v>0</v>
      </c>
      <c r="O123" s="83">
        <v>2</v>
      </c>
      <c r="P123" s="83">
        <v>3</v>
      </c>
      <c r="Q123" s="83">
        <v>5</v>
      </c>
      <c r="R123" s="83"/>
      <c r="S123" s="83" t="s">
        <v>32</v>
      </c>
      <c r="T123" s="83"/>
      <c r="U123" s="83" t="s">
        <v>44</v>
      </c>
      <c r="W123" s="71"/>
      <c r="X123" s="71"/>
      <c r="Y123" s="71"/>
      <c r="Z123" s="71"/>
      <c r="AA123" s="71"/>
      <c r="AB123" s="71"/>
      <c r="AC123" s="71"/>
      <c r="AD123" s="71"/>
      <c r="AE123" s="71"/>
    </row>
    <row r="124" spans="1:3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5"/>
      <c r="S124" s="75"/>
      <c r="T124" s="75"/>
      <c r="U124" s="76"/>
      <c r="W124" s="71"/>
      <c r="X124" s="71"/>
      <c r="Y124" s="71"/>
      <c r="Z124" s="71"/>
      <c r="AA124" s="71"/>
      <c r="AB124" s="71"/>
      <c r="AC124" s="71"/>
      <c r="AD124" s="71"/>
      <c r="AE124" s="71"/>
    </row>
    <row r="125" spans="1:3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5"/>
      <c r="S125" s="75"/>
      <c r="T125" s="75"/>
      <c r="U125" s="76"/>
      <c r="W125" s="71"/>
      <c r="X125" s="71"/>
      <c r="Y125" s="71"/>
      <c r="Z125" s="71"/>
      <c r="AA125" s="71"/>
      <c r="AB125" s="71"/>
      <c r="AC125" s="71"/>
      <c r="AD125" s="71"/>
      <c r="AE125" s="71"/>
    </row>
    <row r="127" spans="1:31" ht="19.5" customHeight="1">
      <c r="A127" s="144" t="s">
        <v>53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</row>
    <row r="128" spans="1:31" ht="27.75" customHeight="1">
      <c r="A128" s="146" t="s">
        <v>31</v>
      </c>
      <c r="B128" s="140" t="s">
        <v>30</v>
      </c>
      <c r="C128" s="141"/>
      <c r="D128" s="141"/>
      <c r="E128" s="141"/>
      <c r="F128" s="141"/>
      <c r="G128" s="141"/>
      <c r="H128" s="141"/>
      <c r="I128" s="142"/>
      <c r="J128" s="136" t="s">
        <v>45</v>
      </c>
      <c r="K128" s="138" t="s">
        <v>28</v>
      </c>
      <c r="L128" s="138"/>
      <c r="M128" s="138"/>
      <c r="N128" s="138"/>
      <c r="O128" s="138" t="s">
        <v>46</v>
      </c>
      <c r="P128" s="139"/>
      <c r="Q128" s="139"/>
      <c r="R128" s="138" t="s">
        <v>27</v>
      </c>
      <c r="S128" s="138"/>
      <c r="T128" s="138"/>
      <c r="U128" s="138" t="s">
        <v>26</v>
      </c>
    </row>
    <row r="129" spans="1:21" ht="12.75" customHeight="1">
      <c r="A129" s="147"/>
      <c r="B129" s="143"/>
      <c r="C129" s="144"/>
      <c r="D129" s="144"/>
      <c r="E129" s="144"/>
      <c r="F129" s="144"/>
      <c r="G129" s="144"/>
      <c r="H129" s="144"/>
      <c r="I129" s="145"/>
      <c r="J129" s="137"/>
      <c r="K129" s="5" t="s">
        <v>32</v>
      </c>
      <c r="L129" s="5" t="s">
        <v>33</v>
      </c>
      <c r="M129" s="44" t="s">
        <v>34</v>
      </c>
      <c r="N129" s="5" t="s">
        <v>84</v>
      </c>
      <c r="O129" s="5" t="s">
        <v>38</v>
      </c>
      <c r="P129" s="5" t="s">
        <v>8</v>
      </c>
      <c r="Q129" s="5" t="s">
        <v>35</v>
      </c>
      <c r="R129" s="5" t="s">
        <v>36</v>
      </c>
      <c r="S129" s="5" t="s">
        <v>32</v>
      </c>
      <c r="T129" s="5" t="s">
        <v>37</v>
      </c>
      <c r="U129" s="138"/>
    </row>
    <row r="130" spans="1:21">
      <c r="A130" s="215" t="s">
        <v>162</v>
      </c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7"/>
    </row>
    <row r="131" spans="1:21">
      <c r="A131" s="39" t="s">
        <v>163</v>
      </c>
      <c r="B131" s="112" t="s">
        <v>164</v>
      </c>
      <c r="C131" s="113"/>
      <c r="D131" s="113"/>
      <c r="E131" s="113"/>
      <c r="F131" s="113"/>
      <c r="G131" s="113"/>
      <c r="H131" s="113"/>
      <c r="I131" s="114"/>
      <c r="J131" s="33">
        <v>4</v>
      </c>
      <c r="K131" s="33">
        <v>2</v>
      </c>
      <c r="L131" s="33">
        <v>1</v>
      </c>
      <c r="M131" s="33">
        <v>0</v>
      </c>
      <c r="N131" s="33">
        <v>0</v>
      </c>
      <c r="O131" s="23">
        <f>K131+L131+M131+N131</f>
        <v>3</v>
      </c>
      <c r="P131" s="23">
        <f>Q131-O131</f>
        <v>4</v>
      </c>
      <c r="Q131" s="23">
        <f>ROUND(PRODUCT(J131,25)/14,0)</f>
        <v>7</v>
      </c>
      <c r="R131" s="33"/>
      <c r="S131" s="33"/>
      <c r="T131" s="34" t="s">
        <v>37</v>
      </c>
      <c r="U131" s="13" t="s">
        <v>43</v>
      </c>
    </row>
    <row r="132" spans="1:21">
      <c r="A132" s="39" t="s">
        <v>165</v>
      </c>
      <c r="B132" s="112" t="s">
        <v>166</v>
      </c>
      <c r="C132" s="113"/>
      <c r="D132" s="113"/>
      <c r="E132" s="113"/>
      <c r="F132" s="113"/>
      <c r="G132" s="113"/>
      <c r="H132" s="113"/>
      <c r="I132" s="114"/>
      <c r="J132" s="33">
        <v>4</v>
      </c>
      <c r="K132" s="33">
        <v>2</v>
      </c>
      <c r="L132" s="33">
        <v>1</v>
      </c>
      <c r="M132" s="33">
        <v>0</v>
      </c>
      <c r="N132" s="33">
        <v>0</v>
      </c>
      <c r="O132" s="23">
        <f t="shared" ref="O132:O134" si="28">K132+L132+M132+N132</f>
        <v>3</v>
      </c>
      <c r="P132" s="23">
        <f t="shared" ref="P132:P141" si="29">Q132-O132</f>
        <v>4</v>
      </c>
      <c r="Q132" s="23">
        <f t="shared" ref="Q132:Q141" si="30">ROUND(PRODUCT(J132,25)/14,0)</f>
        <v>7</v>
      </c>
      <c r="R132" s="33"/>
      <c r="S132" s="33"/>
      <c r="T132" s="34" t="s">
        <v>37</v>
      </c>
      <c r="U132" s="13" t="s">
        <v>43</v>
      </c>
    </row>
    <row r="133" spans="1:21">
      <c r="A133" s="54" t="s">
        <v>167</v>
      </c>
      <c r="B133" s="112" t="s">
        <v>168</v>
      </c>
      <c r="C133" s="113"/>
      <c r="D133" s="113"/>
      <c r="E133" s="113"/>
      <c r="F133" s="113"/>
      <c r="G133" s="113"/>
      <c r="H133" s="113"/>
      <c r="I133" s="114"/>
      <c r="J133" s="33">
        <v>4</v>
      </c>
      <c r="K133" s="33">
        <v>2</v>
      </c>
      <c r="L133" s="33">
        <v>1</v>
      </c>
      <c r="M133" s="33">
        <v>0</v>
      </c>
      <c r="N133" s="33">
        <v>0</v>
      </c>
      <c r="O133" s="23">
        <f t="shared" ref="O133" si="31">K133+L133+M133+N133</f>
        <v>3</v>
      </c>
      <c r="P133" s="23">
        <f t="shared" ref="P133" si="32">Q133-O133</f>
        <v>4</v>
      </c>
      <c r="Q133" s="23">
        <f t="shared" ref="Q133" si="33">ROUND(PRODUCT(J133,25)/14,0)</f>
        <v>7</v>
      </c>
      <c r="R133" s="33"/>
      <c r="S133" s="33"/>
      <c r="T133" s="34" t="s">
        <v>37</v>
      </c>
      <c r="U133" s="13" t="s">
        <v>41</v>
      </c>
    </row>
    <row r="134" spans="1:21">
      <c r="A134" s="39" t="s">
        <v>169</v>
      </c>
      <c r="B134" s="112" t="s">
        <v>170</v>
      </c>
      <c r="C134" s="113"/>
      <c r="D134" s="113"/>
      <c r="E134" s="113"/>
      <c r="F134" s="113"/>
      <c r="G134" s="113"/>
      <c r="H134" s="113"/>
      <c r="I134" s="114"/>
      <c r="J134" s="33">
        <v>4</v>
      </c>
      <c r="K134" s="33">
        <v>2</v>
      </c>
      <c r="L134" s="33">
        <v>1</v>
      </c>
      <c r="M134" s="33">
        <v>0</v>
      </c>
      <c r="N134" s="33">
        <v>0</v>
      </c>
      <c r="O134" s="23">
        <f t="shared" si="28"/>
        <v>3</v>
      </c>
      <c r="P134" s="23">
        <f>Q134-O134</f>
        <v>4</v>
      </c>
      <c r="Q134" s="23">
        <f>ROUND(PRODUCT(J134,25)/14,0)</f>
        <v>7</v>
      </c>
      <c r="R134" s="33"/>
      <c r="S134" s="33"/>
      <c r="T134" s="34" t="s">
        <v>37</v>
      </c>
      <c r="U134" s="13" t="s">
        <v>43</v>
      </c>
    </row>
    <row r="135" spans="1:21">
      <c r="A135" s="133" t="s">
        <v>171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7"/>
    </row>
    <row r="136" spans="1:21">
      <c r="A136" s="39" t="s">
        <v>172</v>
      </c>
      <c r="B136" s="112" t="s">
        <v>173</v>
      </c>
      <c r="C136" s="113"/>
      <c r="D136" s="113"/>
      <c r="E136" s="113"/>
      <c r="F136" s="113"/>
      <c r="G136" s="113"/>
      <c r="H136" s="113"/>
      <c r="I136" s="114"/>
      <c r="J136" s="33">
        <v>4</v>
      </c>
      <c r="K136" s="33">
        <v>1</v>
      </c>
      <c r="L136" s="33">
        <v>0</v>
      </c>
      <c r="M136" s="33">
        <v>2</v>
      </c>
      <c r="N136" s="33">
        <v>0</v>
      </c>
      <c r="O136" s="23">
        <f>K136+L136+M136+N136</f>
        <v>3</v>
      </c>
      <c r="P136" s="23">
        <f t="shared" si="29"/>
        <v>4</v>
      </c>
      <c r="Q136" s="23">
        <f t="shared" si="30"/>
        <v>7</v>
      </c>
      <c r="R136" s="33"/>
      <c r="S136" s="33" t="s">
        <v>32</v>
      </c>
      <c r="T136" s="34"/>
      <c r="U136" s="13" t="s">
        <v>43</v>
      </c>
    </row>
    <row r="137" spans="1:21">
      <c r="A137" s="54" t="s">
        <v>174</v>
      </c>
      <c r="B137" s="112" t="s">
        <v>175</v>
      </c>
      <c r="C137" s="113"/>
      <c r="D137" s="113"/>
      <c r="E137" s="113"/>
      <c r="F137" s="113"/>
      <c r="G137" s="113"/>
      <c r="H137" s="113"/>
      <c r="I137" s="114"/>
      <c r="J137" s="33">
        <v>4</v>
      </c>
      <c r="K137" s="33">
        <v>2</v>
      </c>
      <c r="L137" s="33">
        <v>0</v>
      </c>
      <c r="M137" s="33">
        <v>1</v>
      </c>
      <c r="N137" s="33">
        <v>0</v>
      </c>
      <c r="O137" s="23">
        <f t="shared" ref="O137:O139" si="34">K137+L137+M137+N137</f>
        <v>3</v>
      </c>
      <c r="P137" s="23">
        <f t="shared" si="29"/>
        <v>4</v>
      </c>
      <c r="Q137" s="23">
        <f t="shared" si="30"/>
        <v>7</v>
      </c>
      <c r="R137" s="33"/>
      <c r="S137" s="33" t="s">
        <v>32</v>
      </c>
      <c r="T137" s="34"/>
      <c r="U137" s="13" t="s">
        <v>43</v>
      </c>
    </row>
    <row r="138" spans="1:21">
      <c r="A138" s="54" t="s">
        <v>176</v>
      </c>
      <c r="B138" s="112" t="s">
        <v>177</v>
      </c>
      <c r="C138" s="113"/>
      <c r="D138" s="113"/>
      <c r="E138" s="113"/>
      <c r="F138" s="113"/>
      <c r="G138" s="113"/>
      <c r="H138" s="113"/>
      <c r="I138" s="114"/>
      <c r="J138" s="33">
        <v>4</v>
      </c>
      <c r="K138" s="33">
        <v>2</v>
      </c>
      <c r="L138" s="33">
        <v>1</v>
      </c>
      <c r="M138" s="33">
        <v>0</v>
      </c>
      <c r="N138" s="33">
        <v>0</v>
      </c>
      <c r="O138" s="23">
        <f t="shared" si="34"/>
        <v>3</v>
      </c>
      <c r="P138" s="23">
        <f t="shared" si="29"/>
        <v>4</v>
      </c>
      <c r="Q138" s="23">
        <f t="shared" si="30"/>
        <v>7</v>
      </c>
      <c r="R138" s="33"/>
      <c r="S138" s="33" t="s">
        <v>32</v>
      </c>
      <c r="T138" s="34"/>
      <c r="U138" s="13" t="s">
        <v>43</v>
      </c>
    </row>
    <row r="139" spans="1:21">
      <c r="A139" s="54" t="s">
        <v>178</v>
      </c>
      <c r="B139" s="112" t="s">
        <v>179</v>
      </c>
      <c r="C139" s="113"/>
      <c r="D139" s="113"/>
      <c r="E139" s="113"/>
      <c r="F139" s="113"/>
      <c r="G139" s="113"/>
      <c r="H139" s="113"/>
      <c r="I139" s="114"/>
      <c r="J139" s="33">
        <v>4</v>
      </c>
      <c r="K139" s="33">
        <v>2</v>
      </c>
      <c r="L139" s="33">
        <v>1</v>
      </c>
      <c r="M139" s="33">
        <v>0</v>
      </c>
      <c r="N139" s="33">
        <v>0</v>
      </c>
      <c r="O139" s="23">
        <f t="shared" si="34"/>
        <v>3</v>
      </c>
      <c r="P139" s="23">
        <f t="shared" si="29"/>
        <v>4</v>
      </c>
      <c r="Q139" s="23">
        <f t="shared" si="30"/>
        <v>7</v>
      </c>
      <c r="R139" s="33"/>
      <c r="S139" s="33" t="s">
        <v>32</v>
      </c>
      <c r="T139" s="34"/>
      <c r="U139" s="13" t="s">
        <v>41</v>
      </c>
    </row>
    <row r="140" spans="1:21">
      <c r="A140" s="133" t="s">
        <v>180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7"/>
    </row>
    <row r="141" spans="1:21">
      <c r="A141" s="39" t="s">
        <v>181</v>
      </c>
      <c r="B141" s="112" t="s">
        <v>182</v>
      </c>
      <c r="C141" s="113"/>
      <c r="D141" s="113"/>
      <c r="E141" s="113"/>
      <c r="F141" s="113"/>
      <c r="G141" s="113"/>
      <c r="H141" s="113"/>
      <c r="I141" s="114"/>
      <c r="J141" s="33">
        <v>4</v>
      </c>
      <c r="K141" s="33">
        <v>2</v>
      </c>
      <c r="L141" s="33">
        <v>0</v>
      </c>
      <c r="M141" s="33">
        <v>1</v>
      </c>
      <c r="N141" s="33">
        <v>0</v>
      </c>
      <c r="O141" s="23">
        <f>K141+L141+M141+N141</f>
        <v>3</v>
      </c>
      <c r="P141" s="23">
        <f t="shared" si="29"/>
        <v>4</v>
      </c>
      <c r="Q141" s="23">
        <f t="shared" si="30"/>
        <v>7</v>
      </c>
      <c r="R141" s="33"/>
      <c r="S141" s="33"/>
      <c r="T141" s="34" t="s">
        <v>37</v>
      </c>
      <c r="U141" s="13" t="s">
        <v>43</v>
      </c>
    </row>
    <row r="142" spans="1:21">
      <c r="A142" s="54" t="s">
        <v>183</v>
      </c>
      <c r="B142" s="112" t="s">
        <v>184</v>
      </c>
      <c r="C142" s="113"/>
      <c r="D142" s="113"/>
      <c r="E142" s="113"/>
      <c r="F142" s="113"/>
      <c r="G142" s="113"/>
      <c r="H142" s="113"/>
      <c r="I142" s="114"/>
      <c r="J142" s="33">
        <v>4</v>
      </c>
      <c r="K142" s="33">
        <v>2</v>
      </c>
      <c r="L142" s="33">
        <v>0</v>
      </c>
      <c r="M142" s="33">
        <v>1</v>
      </c>
      <c r="N142" s="33">
        <v>0</v>
      </c>
      <c r="O142" s="23">
        <f t="shared" ref="O142:O144" si="35">K142+L142+M142+N142</f>
        <v>3</v>
      </c>
      <c r="P142" s="23">
        <f t="shared" ref="P142:P144" si="36">Q142-O142</f>
        <v>4</v>
      </c>
      <c r="Q142" s="23">
        <f t="shared" ref="Q142:Q144" si="37">ROUND(PRODUCT(J142,25)/14,0)</f>
        <v>7</v>
      </c>
      <c r="R142" s="33"/>
      <c r="S142" s="33"/>
      <c r="T142" s="34" t="s">
        <v>37</v>
      </c>
      <c r="U142" s="13" t="s">
        <v>43</v>
      </c>
    </row>
    <row r="143" spans="1:21">
      <c r="A143" s="54" t="s">
        <v>185</v>
      </c>
      <c r="B143" s="112" t="s">
        <v>186</v>
      </c>
      <c r="C143" s="113"/>
      <c r="D143" s="113"/>
      <c r="E143" s="113"/>
      <c r="F143" s="113"/>
      <c r="G143" s="113"/>
      <c r="H143" s="113"/>
      <c r="I143" s="114"/>
      <c r="J143" s="33">
        <v>4</v>
      </c>
      <c r="K143" s="33">
        <v>2</v>
      </c>
      <c r="L143" s="33">
        <v>0</v>
      </c>
      <c r="M143" s="33">
        <v>1</v>
      </c>
      <c r="N143" s="33">
        <v>0</v>
      </c>
      <c r="O143" s="23">
        <f t="shared" si="35"/>
        <v>3</v>
      </c>
      <c r="P143" s="23">
        <f t="shared" si="36"/>
        <v>4</v>
      </c>
      <c r="Q143" s="23">
        <f t="shared" si="37"/>
        <v>7</v>
      </c>
      <c r="R143" s="33"/>
      <c r="S143" s="33"/>
      <c r="T143" s="34" t="s">
        <v>37</v>
      </c>
      <c r="U143" s="13" t="s">
        <v>43</v>
      </c>
    </row>
    <row r="144" spans="1:21">
      <c r="A144" s="54" t="s">
        <v>187</v>
      </c>
      <c r="B144" s="112" t="s">
        <v>188</v>
      </c>
      <c r="C144" s="113"/>
      <c r="D144" s="113"/>
      <c r="E144" s="113"/>
      <c r="F144" s="113"/>
      <c r="G144" s="113"/>
      <c r="H144" s="113"/>
      <c r="I144" s="114"/>
      <c r="J144" s="33">
        <v>4</v>
      </c>
      <c r="K144" s="33">
        <v>2</v>
      </c>
      <c r="L144" s="33">
        <v>0</v>
      </c>
      <c r="M144" s="33">
        <v>1</v>
      </c>
      <c r="N144" s="33">
        <v>0</v>
      </c>
      <c r="O144" s="23">
        <f t="shared" si="35"/>
        <v>3</v>
      </c>
      <c r="P144" s="23">
        <f t="shared" si="36"/>
        <v>4</v>
      </c>
      <c r="Q144" s="23">
        <f t="shared" si="37"/>
        <v>7</v>
      </c>
      <c r="R144" s="33"/>
      <c r="S144" s="33"/>
      <c r="T144" s="34" t="s">
        <v>37</v>
      </c>
      <c r="U144" s="13" t="s">
        <v>43</v>
      </c>
    </row>
    <row r="145" spans="1:23">
      <c r="A145" s="133" t="s">
        <v>195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5"/>
    </row>
    <row r="146" spans="1:23">
      <c r="A146" s="39" t="s">
        <v>189</v>
      </c>
      <c r="B146" s="111" t="s">
        <v>190</v>
      </c>
      <c r="C146" s="111"/>
      <c r="D146" s="111"/>
      <c r="E146" s="111"/>
      <c r="F146" s="111"/>
      <c r="G146" s="111"/>
      <c r="H146" s="111"/>
      <c r="I146" s="111"/>
      <c r="J146" s="33">
        <v>3</v>
      </c>
      <c r="K146" s="33">
        <v>2</v>
      </c>
      <c r="L146" s="33">
        <v>0</v>
      </c>
      <c r="M146" s="33">
        <v>0</v>
      </c>
      <c r="N146" s="33">
        <v>0</v>
      </c>
      <c r="O146" s="23">
        <f>K146+L146+N146</f>
        <v>2</v>
      </c>
      <c r="P146" s="23">
        <f>Q146-O146</f>
        <v>4</v>
      </c>
      <c r="Q146" s="64">
        <f>ROUND(PRODUCT(J146,25)/12,0)</f>
        <v>6</v>
      </c>
      <c r="R146" s="33"/>
      <c r="S146" s="33" t="s">
        <v>32</v>
      </c>
      <c r="T146" s="34"/>
      <c r="U146" s="13" t="s">
        <v>44</v>
      </c>
      <c r="W146" s="60"/>
    </row>
    <row r="147" spans="1:23">
      <c r="A147" s="54" t="s">
        <v>191</v>
      </c>
      <c r="B147" s="112" t="s">
        <v>192</v>
      </c>
      <c r="C147" s="113"/>
      <c r="D147" s="113"/>
      <c r="E147" s="113"/>
      <c r="F147" s="113"/>
      <c r="G147" s="113"/>
      <c r="H147" s="113"/>
      <c r="I147" s="114"/>
      <c r="J147" s="33">
        <v>3</v>
      </c>
      <c r="K147" s="33">
        <v>2</v>
      </c>
      <c r="L147" s="33">
        <v>0</v>
      </c>
      <c r="M147" s="33">
        <v>0</v>
      </c>
      <c r="N147" s="33">
        <v>0</v>
      </c>
      <c r="O147" s="23">
        <f t="shared" ref="O147:O148" si="38">K147+L147+N147</f>
        <v>2</v>
      </c>
      <c r="P147" s="23">
        <f t="shared" ref="P147:P148" si="39">Q147-O147</f>
        <v>4</v>
      </c>
      <c r="Q147" s="64">
        <f t="shared" ref="Q147:Q148" si="40">ROUND(PRODUCT(J147,25)/12,0)</f>
        <v>6</v>
      </c>
      <c r="R147" s="33"/>
      <c r="S147" s="33" t="s">
        <v>32</v>
      </c>
      <c r="T147" s="34"/>
      <c r="U147" s="13" t="s">
        <v>44</v>
      </c>
    </row>
    <row r="148" spans="1:23">
      <c r="A148" s="54" t="s">
        <v>193</v>
      </c>
      <c r="B148" s="112" t="s">
        <v>194</v>
      </c>
      <c r="C148" s="113"/>
      <c r="D148" s="113"/>
      <c r="E148" s="113"/>
      <c r="F148" s="113"/>
      <c r="G148" s="113"/>
      <c r="H148" s="113"/>
      <c r="I148" s="114"/>
      <c r="J148" s="33">
        <v>3</v>
      </c>
      <c r="K148" s="33">
        <v>2</v>
      </c>
      <c r="L148" s="33">
        <v>0</v>
      </c>
      <c r="M148" s="33">
        <v>0</v>
      </c>
      <c r="N148" s="33">
        <v>0</v>
      </c>
      <c r="O148" s="23">
        <f t="shared" si="38"/>
        <v>2</v>
      </c>
      <c r="P148" s="23">
        <f t="shared" si="39"/>
        <v>4</v>
      </c>
      <c r="Q148" s="64">
        <f t="shared" si="40"/>
        <v>6</v>
      </c>
      <c r="R148" s="33"/>
      <c r="S148" s="33" t="s">
        <v>32</v>
      </c>
      <c r="T148" s="34"/>
      <c r="U148" s="13" t="s">
        <v>44</v>
      </c>
    </row>
    <row r="149" spans="1:23" ht="24.75" customHeight="1">
      <c r="A149" s="90" t="s">
        <v>55</v>
      </c>
      <c r="B149" s="91"/>
      <c r="C149" s="91"/>
      <c r="D149" s="91"/>
      <c r="E149" s="91"/>
      <c r="F149" s="91"/>
      <c r="G149" s="91"/>
      <c r="H149" s="91"/>
      <c r="I149" s="92"/>
      <c r="J149" s="27">
        <f>SUM(J131,J136,J141,J146)</f>
        <v>15</v>
      </c>
      <c r="K149" s="27">
        <f t="shared" ref="K149:Q149" si="41">SUM(K131,K136,K141,K146)</f>
        <v>7</v>
      </c>
      <c r="L149" s="27">
        <f t="shared" si="41"/>
        <v>1</v>
      </c>
      <c r="M149" s="27">
        <f t="shared" si="41"/>
        <v>3</v>
      </c>
      <c r="N149" s="27">
        <f t="shared" si="41"/>
        <v>0</v>
      </c>
      <c r="O149" s="27">
        <f t="shared" si="41"/>
        <v>11</v>
      </c>
      <c r="P149" s="27">
        <f t="shared" si="41"/>
        <v>16</v>
      </c>
      <c r="Q149" s="27">
        <f t="shared" si="41"/>
        <v>27</v>
      </c>
      <c r="R149" s="27">
        <f>COUNTIF(R131,"E")+COUNTIF(R136,"E")+COUNTIF(R141,"E")+COUNTIF(R146,"E")</f>
        <v>0</v>
      </c>
      <c r="S149" s="27">
        <f>COUNTIF(S131,"C")+COUNTIF(S136,"C")+COUNTIF(S141,"C")+COUNTIF(S146,"C")</f>
        <v>2</v>
      </c>
      <c r="T149" s="27">
        <f>COUNTIF(T131,"VP")+COUNTIF(T136,"VP")+COUNTIF(T141,"VP")+COUNTIF(T146,"VP")</f>
        <v>2</v>
      </c>
      <c r="U149" s="63">
        <f>4/46</f>
        <v>8.6956521739130432E-2</v>
      </c>
      <c r="W149" s="60"/>
    </row>
    <row r="150" spans="1:23" ht="13.5" customHeight="1">
      <c r="A150" s="93" t="s">
        <v>56</v>
      </c>
      <c r="B150" s="94"/>
      <c r="C150" s="94"/>
      <c r="D150" s="94"/>
      <c r="E150" s="94"/>
      <c r="F150" s="94"/>
      <c r="G150" s="94"/>
      <c r="H150" s="94"/>
      <c r="I150" s="94"/>
      <c r="J150" s="95"/>
      <c r="K150" s="27">
        <f>SUM(K131,K137,K141)*14+K146*12</f>
        <v>108</v>
      </c>
      <c r="L150" s="27">
        <f t="shared" ref="L150:Q150" si="42">SUM(L131,L137,L141)*14+L146*12</f>
        <v>14</v>
      </c>
      <c r="M150" s="27">
        <f t="shared" si="42"/>
        <v>28</v>
      </c>
      <c r="N150" s="27">
        <f t="shared" si="42"/>
        <v>0</v>
      </c>
      <c r="O150" s="27">
        <f t="shared" si="42"/>
        <v>150</v>
      </c>
      <c r="P150" s="27">
        <f t="shared" si="42"/>
        <v>216</v>
      </c>
      <c r="Q150" s="27">
        <f t="shared" si="42"/>
        <v>366</v>
      </c>
      <c r="R150" s="121"/>
      <c r="S150" s="122"/>
      <c r="T150" s="122"/>
      <c r="U150" s="123"/>
    </row>
    <row r="151" spans="1:23">
      <c r="A151" s="96"/>
      <c r="B151" s="97"/>
      <c r="C151" s="97"/>
      <c r="D151" s="97"/>
      <c r="E151" s="97"/>
      <c r="F151" s="97"/>
      <c r="G151" s="97"/>
      <c r="H151" s="97"/>
      <c r="I151" s="97"/>
      <c r="J151" s="98"/>
      <c r="K151" s="127">
        <f>SUM(K150:N150)</f>
        <v>150</v>
      </c>
      <c r="L151" s="128"/>
      <c r="M151" s="128"/>
      <c r="N151" s="129"/>
      <c r="O151" s="130">
        <f>SUM(O150:P150)</f>
        <v>366</v>
      </c>
      <c r="P151" s="131"/>
      <c r="Q151" s="132"/>
      <c r="R151" s="124"/>
      <c r="S151" s="125"/>
      <c r="T151" s="125"/>
      <c r="U151" s="126"/>
      <c r="W151" s="60"/>
    </row>
    <row r="152" spans="1:2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6"/>
      <c r="M152" s="16"/>
      <c r="N152" s="16"/>
      <c r="O152" s="17"/>
      <c r="P152" s="17"/>
      <c r="Q152" s="17"/>
      <c r="R152" s="18"/>
      <c r="S152" s="18"/>
      <c r="T152" s="18"/>
      <c r="U152" s="18"/>
    </row>
    <row r="153" spans="1:2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6"/>
      <c r="L153" s="16"/>
      <c r="M153" s="16"/>
      <c r="N153" s="16"/>
      <c r="O153" s="17"/>
      <c r="P153" s="17"/>
      <c r="Q153" s="17"/>
      <c r="R153" s="18"/>
      <c r="S153" s="18"/>
      <c r="T153" s="18"/>
      <c r="U153" s="18"/>
    </row>
    <row r="154" spans="1:23" ht="93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6"/>
      <c r="M154" s="16"/>
      <c r="N154" s="16"/>
      <c r="O154" s="17"/>
      <c r="P154" s="17"/>
      <c r="Q154" s="17"/>
      <c r="R154" s="18"/>
      <c r="S154" s="18"/>
      <c r="T154" s="18"/>
      <c r="U154" s="18"/>
    </row>
    <row r="155" spans="1:23">
      <c r="A155" s="148" t="s">
        <v>209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</row>
    <row r="156" spans="1:23">
      <c r="A156" s="146" t="s">
        <v>31</v>
      </c>
      <c r="B156" s="140" t="s">
        <v>30</v>
      </c>
      <c r="C156" s="141"/>
      <c r="D156" s="141"/>
      <c r="E156" s="141"/>
      <c r="F156" s="141"/>
      <c r="G156" s="141"/>
      <c r="H156" s="141"/>
      <c r="I156" s="142"/>
      <c r="J156" s="136" t="s">
        <v>45</v>
      </c>
      <c r="K156" s="158" t="s">
        <v>28</v>
      </c>
      <c r="L156" s="159"/>
      <c r="M156" s="159"/>
      <c r="N156" s="160"/>
      <c r="O156" s="138" t="s">
        <v>46</v>
      </c>
      <c r="P156" s="139"/>
      <c r="Q156" s="139"/>
      <c r="R156" s="138" t="s">
        <v>27</v>
      </c>
      <c r="S156" s="138"/>
      <c r="T156" s="138"/>
      <c r="U156" s="138" t="s">
        <v>26</v>
      </c>
    </row>
    <row r="157" spans="1:23">
      <c r="A157" s="147"/>
      <c r="B157" s="143"/>
      <c r="C157" s="144"/>
      <c r="D157" s="144"/>
      <c r="E157" s="144"/>
      <c r="F157" s="144"/>
      <c r="G157" s="144"/>
      <c r="H157" s="144"/>
      <c r="I157" s="145"/>
      <c r="J157" s="137"/>
      <c r="K157" s="53" t="s">
        <v>32</v>
      </c>
      <c r="L157" s="53" t="s">
        <v>33</v>
      </c>
      <c r="M157" s="53" t="s">
        <v>34</v>
      </c>
      <c r="N157" s="53" t="s">
        <v>84</v>
      </c>
      <c r="O157" s="53" t="s">
        <v>38</v>
      </c>
      <c r="P157" s="53" t="s">
        <v>8</v>
      </c>
      <c r="Q157" s="53" t="s">
        <v>35</v>
      </c>
      <c r="R157" s="53" t="s">
        <v>36</v>
      </c>
      <c r="S157" s="53" t="s">
        <v>32</v>
      </c>
      <c r="T157" s="53" t="s">
        <v>37</v>
      </c>
      <c r="U157" s="138"/>
    </row>
    <row r="158" spans="1:23">
      <c r="A158" s="215" t="s">
        <v>210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7"/>
    </row>
    <row r="159" spans="1:23">
      <c r="A159" s="54" t="s">
        <v>211</v>
      </c>
      <c r="B159" s="111" t="s">
        <v>212</v>
      </c>
      <c r="C159" s="111"/>
      <c r="D159" s="111"/>
      <c r="E159" s="111"/>
      <c r="F159" s="111"/>
      <c r="G159" s="111"/>
      <c r="H159" s="111"/>
      <c r="I159" s="111"/>
      <c r="J159" s="33">
        <v>3</v>
      </c>
      <c r="K159" s="33">
        <v>0</v>
      </c>
      <c r="L159" s="33">
        <v>2</v>
      </c>
      <c r="M159" s="33">
        <v>0</v>
      </c>
      <c r="N159" s="33">
        <v>0</v>
      </c>
      <c r="O159" s="23">
        <f>K159+L159+M159+N159</f>
        <v>2</v>
      </c>
      <c r="P159" s="23">
        <f>Q159-O159</f>
        <v>3</v>
      </c>
      <c r="Q159" s="23">
        <f>ROUND(PRODUCT(J159,25)/14,0)</f>
        <v>5</v>
      </c>
      <c r="R159" s="33"/>
      <c r="S159" s="33" t="s">
        <v>32</v>
      </c>
      <c r="T159" s="34"/>
      <c r="U159" s="13" t="s">
        <v>44</v>
      </c>
    </row>
    <row r="160" spans="1:23">
      <c r="A160" s="54" t="s">
        <v>213</v>
      </c>
      <c r="B160" s="112" t="s">
        <v>214</v>
      </c>
      <c r="C160" s="113"/>
      <c r="D160" s="113"/>
      <c r="E160" s="113"/>
      <c r="F160" s="113"/>
      <c r="G160" s="113"/>
      <c r="H160" s="113"/>
      <c r="I160" s="114"/>
      <c r="J160" s="33">
        <v>3</v>
      </c>
      <c r="K160" s="33">
        <v>0</v>
      </c>
      <c r="L160" s="33">
        <v>2</v>
      </c>
      <c r="M160" s="33">
        <v>0</v>
      </c>
      <c r="N160" s="33">
        <v>0</v>
      </c>
      <c r="O160" s="23">
        <f t="shared" ref="O160:O161" si="43">K160+L160+M160+N160</f>
        <v>2</v>
      </c>
      <c r="P160" s="23">
        <f t="shared" ref="P160:P161" si="44">Q160-O160</f>
        <v>3</v>
      </c>
      <c r="Q160" s="23">
        <f t="shared" ref="Q160:Q161" si="45">ROUND(PRODUCT(J160,25)/14,0)</f>
        <v>5</v>
      </c>
      <c r="R160" s="33"/>
      <c r="S160" s="33" t="s">
        <v>32</v>
      </c>
      <c r="T160" s="34"/>
      <c r="U160" s="13" t="s">
        <v>44</v>
      </c>
    </row>
    <row r="161" spans="1:23">
      <c r="A161" s="54" t="s">
        <v>215</v>
      </c>
      <c r="B161" s="112" t="s">
        <v>216</v>
      </c>
      <c r="C161" s="113"/>
      <c r="D161" s="113"/>
      <c r="E161" s="113"/>
      <c r="F161" s="113"/>
      <c r="G161" s="113"/>
      <c r="H161" s="113"/>
      <c r="I161" s="114"/>
      <c r="J161" s="33">
        <v>3</v>
      </c>
      <c r="K161" s="33">
        <v>0</v>
      </c>
      <c r="L161" s="33">
        <v>2</v>
      </c>
      <c r="M161" s="33">
        <v>0</v>
      </c>
      <c r="N161" s="33">
        <v>0</v>
      </c>
      <c r="O161" s="23">
        <f t="shared" si="43"/>
        <v>2</v>
      </c>
      <c r="P161" s="23">
        <f t="shared" si="44"/>
        <v>3</v>
      </c>
      <c r="Q161" s="23">
        <f t="shared" si="45"/>
        <v>5</v>
      </c>
      <c r="R161" s="33"/>
      <c r="S161" s="33" t="s">
        <v>32</v>
      </c>
      <c r="T161" s="34"/>
      <c r="U161" s="13" t="s">
        <v>44</v>
      </c>
    </row>
    <row r="162" spans="1:23">
      <c r="A162" s="133" t="s">
        <v>217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7"/>
    </row>
    <row r="163" spans="1:23">
      <c r="A163" s="54" t="s">
        <v>218</v>
      </c>
      <c r="B163" s="111" t="s">
        <v>219</v>
      </c>
      <c r="C163" s="111"/>
      <c r="D163" s="111"/>
      <c r="E163" s="111"/>
      <c r="F163" s="111"/>
      <c r="G163" s="111"/>
      <c r="H163" s="111"/>
      <c r="I163" s="111"/>
      <c r="J163" s="13">
        <v>3</v>
      </c>
      <c r="K163" s="13">
        <v>0</v>
      </c>
      <c r="L163" s="13">
        <v>2</v>
      </c>
      <c r="M163" s="13">
        <v>0</v>
      </c>
      <c r="N163" s="13">
        <v>0</v>
      </c>
      <c r="O163" s="23">
        <f>K163+L163+M163+N163</f>
        <v>2</v>
      </c>
      <c r="P163" s="23">
        <f t="shared" ref="P163:P164" si="46">Q163-O163</f>
        <v>3</v>
      </c>
      <c r="Q163" s="23">
        <f t="shared" ref="Q163:Q164" si="47">ROUND(PRODUCT(J163,25)/14,0)</f>
        <v>5</v>
      </c>
      <c r="R163" s="33"/>
      <c r="S163" s="33" t="s">
        <v>32</v>
      </c>
      <c r="T163" s="34"/>
      <c r="U163" s="13" t="s">
        <v>44</v>
      </c>
    </row>
    <row r="164" spans="1:23">
      <c r="A164" s="54" t="s">
        <v>220</v>
      </c>
      <c r="B164" s="112" t="s">
        <v>221</v>
      </c>
      <c r="C164" s="113"/>
      <c r="D164" s="113"/>
      <c r="E164" s="113"/>
      <c r="F164" s="113"/>
      <c r="G164" s="113"/>
      <c r="H164" s="113"/>
      <c r="I164" s="114"/>
      <c r="J164" s="13">
        <v>3</v>
      </c>
      <c r="K164" s="13">
        <v>0</v>
      </c>
      <c r="L164" s="13">
        <v>2</v>
      </c>
      <c r="M164" s="13">
        <v>0</v>
      </c>
      <c r="N164" s="13">
        <v>0</v>
      </c>
      <c r="O164" s="23">
        <f>K164+L164+M164+N164</f>
        <v>2</v>
      </c>
      <c r="P164" s="23">
        <f t="shared" si="46"/>
        <v>3</v>
      </c>
      <c r="Q164" s="23">
        <f t="shared" si="47"/>
        <v>5</v>
      </c>
      <c r="R164" s="33"/>
      <c r="S164" s="33" t="s">
        <v>32</v>
      </c>
      <c r="T164" s="34"/>
      <c r="U164" s="13" t="s">
        <v>44</v>
      </c>
    </row>
    <row r="165" spans="1:23">
      <c r="A165" s="54" t="s">
        <v>222</v>
      </c>
      <c r="B165" s="112" t="s">
        <v>223</v>
      </c>
      <c r="C165" s="113"/>
      <c r="D165" s="113"/>
      <c r="E165" s="113"/>
      <c r="F165" s="113"/>
      <c r="G165" s="113"/>
      <c r="H165" s="113"/>
      <c r="I165" s="114"/>
      <c r="J165" s="13">
        <v>3</v>
      </c>
      <c r="K165" s="13">
        <v>0</v>
      </c>
      <c r="L165" s="13">
        <v>2</v>
      </c>
      <c r="M165" s="13">
        <v>0</v>
      </c>
      <c r="N165" s="13">
        <v>0</v>
      </c>
      <c r="O165" s="23">
        <f>K165+L165+M165+N165</f>
        <v>2</v>
      </c>
      <c r="P165" s="23">
        <f>Q165-O165</f>
        <v>3</v>
      </c>
      <c r="Q165" s="23">
        <f>ROUND(PRODUCT(J165,25)/14,0)</f>
        <v>5</v>
      </c>
      <c r="R165" s="33"/>
      <c r="S165" s="33" t="s">
        <v>32</v>
      </c>
      <c r="T165" s="34"/>
      <c r="U165" s="13" t="s">
        <v>44</v>
      </c>
    </row>
    <row r="166" spans="1:23" ht="13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6"/>
      <c r="L166" s="16"/>
      <c r="M166" s="16"/>
      <c r="N166" s="16"/>
      <c r="O166" s="17"/>
      <c r="P166" s="17"/>
      <c r="Q166" s="17"/>
      <c r="R166" s="18"/>
      <c r="S166" s="18"/>
      <c r="T166" s="18"/>
      <c r="U166" s="18"/>
    </row>
    <row r="167" spans="1:23" ht="21" customHeight="1">
      <c r="A167" s="148" t="s">
        <v>57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</row>
    <row r="168" spans="1:23" ht="28.5" customHeight="1">
      <c r="A168" s="146" t="s">
        <v>31</v>
      </c>
      <c r="B168" s="140" t="s">
        <v>30</v>
      </c>
      <c r="C168" s="141"/>
      <c r="D168" s="141"/>
      <c r="E168" s="141"/>
      <c r="F168" s="141"/>
      <c r="G168" s="141"/>
      <c r="H168" s="141"/>
      <c r="I168" s="142"/>
      <c r="J168" s="136" t="s">
        <v>45</v>
      </c>
      <c r="K168" s="138" t="s">
        <v>28</v>
      </c>
      <c r="L168" s="138"/>
      <c r="M168" s="138"/>
      <c r="N168" s="138"/>
      <c r="O168" s="138" t="s">
        <v>46</v>
      </c>
      <c r="P168" s="139"/>
      <c r="Q168" s="139"/>
      <c r="R168" s="138" t="s">
        <v>27</v>
      </c>
      <c r="S168" s="138"/>
      <c r="T168" s="138"/>
      <c r="U168" s="138" t="s">
        <v>26</v>
      </c>
    </row>
    <row r="169" spans="1:23" ht="16.5" customHeight="1">
      <c r="A169" s="147"/>
      <c r="B169" s="143"/>
      <c r="C169" s="144"/>
      <c r="D169" s="144"/>
      <c r="E169" s="144"/>
      <c r="F169" s="144"/>
      <c r="G169" s="144"/>
      <c r="H169" s="144"/>
      <c r="I169" s="145"/>
      <c r="J169" s="137"/>
      <c r="K169" s="5" t="s">
        <v>32</v>
      </c>
      <c r="L169" s="5" t="s">
        <v>33</v>
      </c>
      <c r="M169" s="84" t="s">
        <v>34</v>
      </c>
      <c r="N169" s="84" t="s">
        <v>84</v>
      </c>
      <c r="O169" s="14" t="s">
        <v>38</v>
      </c>
      <c r="P169" s="14" t="s">
        <v>8</v>
      </c>
      <c r="Q169" s="14" t="s">
        <v>35</v>
      </c>
      <c r="R169" s="14" t="s">
        <v>36</v>
      </c>
      <c r="S169" s="14" t="s">
        <v>32</v>
      </c>
      <c r="T169" s="14" t="s">
        <v>37</v>
      </c>
      <c r="U169" s="138"/>
    </row>
    <row r="170" spans="1:23" ht="18.75" customHeight="1">
      <c r="A170" s="204" t="s">
        <v>58</v>
      </c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</row>
    <row r="171" spans="1:23">
      <c r="A171" s="39" t="s">
        <v>198</v>
      </c>
      <c r="B171" s="111" t="s">
        <v>199</v>
      </c>
      <c r="C171" s="111"/>
      <c r="D171" s="111"/>
      <c r="E171" s="111"/>
      <c r="F171" s="111"/>
      <c r="G171" s="111"/>
      <c r="H171" s="111"/>
      <c r="I171" s="111"/>
      <c r="J171" s="33">
        <v>3</v>
      </c>
      <c r="K171" s="33">
        <v>2</v>
      </c>
      <c r="L171" s="33">
        <v>1</v>
      </c>
      <c r="M171" s="33">
        <v>0</v>
      </c>
      <c r="N171" s="33">
        <v>0</v>
      </c>
      <c r="O171" s="23">
        <f>K171+L171+M171+N171</f>
        <v>3</v>
      </c>
      <c r="P171" s="23">
        <f>Q171-O171</f>
        <v>2</v>
      </c>
      <c r="Q171" s="23">
        <f>ROUND(PRODUCT(J171,25)/14,0)</f>
        <v>5</v>
      </c>
      <c r="R171" s="33"/>
      <c r="S171" s="33" t="s">
        <v>32</v>
      </c>
      <c r="T171" s="34"/>
      <c r="U171" s="13" t="s">
        <v>41</v>
      </c>
      <c r="W171" s="60"/>
    </row>
    <row r="172" spans="1:23">
      <c r="A172" s="39" t="s">
        <v>200</v>
      </c>
      <c r="B172" s="112" t="s">
        <v>201</v>
      </c>
      <c r="C172" s="113"/>
      <c r="D172" s="113"/>
      <c r="E172" s="113"/>
      <c r="F172" s="113"/>
      <c r="G172" s="113"/>
      <c r="H172" s="113"/>
      <c r="I172" s="114"/>
      <c r="J172" s="33">
        <v>3</v>
      </c>
      <c r="K172" s="33">
        <v>2</v>
      </c>
      <c r="L172" s="33">
        <v>0</v>
      </c>
      <c r="M172" s="33">
        <v>0</v>
      </c>
      <c r="N172" s="33">
        <v>1</v>
      </c>
      <c r="O172" s="23">
        <f t="shared" ref="O172" si="48">K172+L172+M172+N172</f>
        <v>3</v>
      </c>
      <c r="P172" s="23">
        <f t="shared" ref="P172" si="49">Q172-O172</f>
        <v>2</v>
      </c>
      <c r="Q172" s="23">
        <f t="shared" ref="Q172" si="50">ROUND(PRODUCT(J172,25)/14,0)</f>
        <v>5</v>
      </c>
      <c r="R172" s="33"/>
      <c r="S172" s="33" t="s">
        <v>32</v>
      </c>
      <c r="T172" s="34"/>
      <c r="U172" s="13" t="s">
        <v>44</v>
      </c>
    </row>
    <row r="173" spans="1:23" ht="18" customHeight="1">
      <c r="A173" s="133" t="s">
        <v>59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7"/>
    </row>
    <row r="174" spans="1:23" ht="27.75" customHeight="1">
      <c r="A174" s="39" t="s">
        <v>202</v>
      </c>
      <c r="B174" s="115" t="s">
        <v>203</v>
      </c>
      <c r="C174" s="116"/>
      <c r="D174" s="116"/>
      <c r="E174" s="116"/>
      <c r="F174" s="116"/>
      <c r="G174" s="116"/>
      <c r="H174" s="116"/>
      <c r="I174" s="117"/>
      <c r="J174" s="33">
        <v>3</v>
      </c>
      <c r="K174" s="33">
        <v>0</v>
      </c>
      <c r="L174" s="33">
        <v>2</v>
      </c>
      <c r="M174" s="33">
        <v>0</v>
      </c>
      <c r="N174" s="33">
        <v>1</v>
      </c>
      <c r="O174" s="23">
        <f>K174+L174+N174</f>
        <v>3</v>
      </c>
      <c r="P174" s="23">
        <f>Q174-O174</f>
        <v>2</v>
      </c>
      <c r="Q174" s="23">
        <f>ROUND(PRODUCT(J174,25)/14,0)</f>
        <v>5</v>
      </c>
      <c r="R174" s="33"/>
      <c r="S174" s="33" t="s">
        <v>32</v>
      </c>
      <c r="T174" s="34"/>
      <c r="U174" s="13" t="s">
        <v>44</v>
      </c>
    </row>
    <row r="175" spans="1:23" ht="27" customHeight="1">
      <c r="A175" s="39" t="s">
        <v>204</v>
      </c>
      <c r="B175" s="115" t="s">
        <v>205</v>
      </c>
      <c r="C175" s="116"/>
      <c r="D175" s="116"/>
      <c r="E175" s="116"/>
      <c r="F175" s="116"/>
      <c r="G175" s="116"/>
      <c r="H175" s="116"/>
      <c r="I175" s="117"/>
      <c r="J175" s="33">
        <v>3</v>
      </c>
      <c r="K175" s="33">
        <v>0</v>
      </c>
      <c r="L175" s="33">
        <v>0</v>
      </c>
      <c r="M175" s="33">
        <v>2</v>
      </c>
      <c r="N175" s="33">
        <v>0</v>
      </c>
      <c r="O175" s="23">
        <f t="shared" ref="O175" si="51">K175+L175+N175</f>
        <v>0</v>
      </c>
      <c r="P175" s="23">
        <f t="shared" ref="P175" si="52">Q175-O175</f>
        <v>5</v>
      </c>
      <c r="Q175" s="23">
        <f t="shared" ref="Q175" si="53">ROUND(PRODUCT(J175,25)/14,0)</f>
        <v>5</v>
      </c>
      <c r="R175" s="33"/>
      <c r="S175" s="33" t="s">
        <v>32</v>
      </c>
      <c r="T175" s="34"/>
      <c r="U175" s="13" t="s">
        <v>41</v>
      </c>
    </row>
    <row r="176" spans="1:23" ht="20.25" customHeight="1">
      <c r="A176" s="133" t="s">
        <v>60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5"/>
    </row>
    <row r="177" spans="1:23">
      <c r="A177" s="54" t="s">
        <v>206</v>
      </c>
      <c r="B177" s="112" t="s">
        <v>207</v>
      </c>
      <c r="C177" s="113"/>
      <c r="D177" s="113"/>
      <c r="E177" s="113"/>
      <c r="F177" s="113"/>
      <c r="G177" s="113"/>
      <c r="H177" s="113"/>
      <c r="I177" s="114"/>
      <c r="J177" s="33">
        <v>3</v>
      </c>
      <c r="K177" s="33">
        <v>1</v>
      </c>
      <c r="L177" s="33">
        <v>0</v>
      </c>
      <c r="M177" s="33">
        <v>1</v>
      </c>
      <c r="N177" s="33">
        <v>0</v>
      </c>
      <c r="O177" s="23">
        <f>K177+L177+M177+N177</f>
        <v>2</v>
      </c>
      <c r="P177" s="23">
        <f>Q177-O177</f>
        <v>3</v>
      </c>
      <c r="Q177" s="23">
        <f>ROUND(PRODUCT(J177,25)/14,0)</f>
        <v>5</v>
      </c>
      <c r="R177" s="33"/>
      <c r="S177" s="33" t="s">
        <v>32</v>
      </c>
      <c r="T177" s="34"/>
      <c r="U177" s="13" t="s">
        <v>44</v>
      </c>
    </row>
    <row r="178" spans="1:23" ht="27" customHeight="1">
      <c r="A178" s="90" t="s">
        <v>55</v>
      </c>
      <c r="B178" s="91"/>
      <c r="C178" s="91"/>
      <c r="D178" s="91"/>
      <c r="E178" s="91"/>
      <c r="F178" s="91"/>
      <c r="G178" s="91"/>
      <c r="H178" s="91"/>
      <c r="I178" s="92"/>
      <c r="J178" s="27">
        <f>SUM(J171,J174,J177)</f>
        <v>9</v>
      </c>
      <c r="K178" s="27">
        <f t="shared" ref="K178:Q178" si="54">SUM(K171,K174,K177)</f>
        <v>3</v>
      </c>
      <c r="L178" s="27">
        <f t="shared" si="54"/>
        <v>3</v>
      </c>
      <c r="M178" s="27">
        <f t="shared" si="54"/>
        <v>1</v>
      </c>
      <c r="N178" s="27">
        <f t="shared" si="54"/>
        <v>1</v>
      </c>
      <c r="O178" s="27">
        <f t="shared" si="54"/>
        <v>8</v>
      </c>
      <c r="P178" s="27">
        <f t="shared" si="54"/>
        <v>7</v>
      </c>
      <c r="Q178" s="27">
        <f t="shared" si="54"/>
        <v>15</v>
      </c>
      <c r="R178" s="27">
        <f>COUNTIF(R171,"E")+COUNTIF(R174,"E")+COUNTIF(R177,"E")</f>
        <v>0</v>
      </c>
      <c r="S178" s="27">
        <f>COUNTIF(S171,"C")+COUNTIF(S174,"C")+COUNTIF(S177,"C")</f>
        <v>3</v>
      </c>
      <c r="T178" s="27">
        <f>COUNTIF(T171,"VP")+COUNTIF(T174,"VP")+COUNTIF(T177,"VP")</f>
        <v>0</v>
      </c>
      <c r="U178" s="63">
        <f>5/46</f>
        <v>0.10869565217391304</v>
      </c>
      <c r="W178" s="60"/>
    </row>
    <row r="179" spans="1:23" ht="16.5" customHeight="1">
      <c r="A179" s="93" t="s">
        <v>56</v>
      </c>
      <c r="B179" s="94"/>
      <c r="C179" s="94"/>
      <c r="D179" s="94"/>
      <c r="E179" s="94"/>
      <c r="F179" s="94"/>
      <c r="G179" s="94"/>
      <c r="H179" s="94"/>
      <c r="I179" s="94"/>
      <c r="J179" s="95"/>
      <c r="K179" s="27">
        <f>SUM(K171,K174,K177)*14</f>
        <v>42</v>
      </c>
      <c r="L179" s="27">
        <f t="shared" ref="L179:Q179" si="55">SUM(L171,L174,L177)*14</f>
        <v>42</v>
      </c>
      <c r="M179" s="27">
        <f t="shared" si="55"/>
        <v>14</v>
      </c>
      <c r="N179" s="27">
        <f t="shared" si="55"/>
        <v>14</v>
      </c>
      <c r="O179" s="27">
        <f t="shared" si="55"/>
        <v>112</v>
      </c>
      <c r="P179" s="27">
        <f t="shared" si="55"/>
        <v>98</v>
      </c>
      <c r="Q179" s="27">
        <f t="shared" si="55"/>
        <v>210</v>
      </c>
      <c r="R179" s="121"/>
      <c r="S179" s="122"/>
      <c r="T179" s="122"/>
      <c r="U179" s="123"/>
    </row>
    <row r="180" spans="1:23" ht="15" customHeight="1">
      <c r="A180" s="96"/>
      <c r="B180" s="97"/>
      <c r="C180" s="97"/>
      <c r="D180" s="97"/>
      <c r="E180" s="97"/>
      <c r="F180" s="97"/>
      <c r="G180" s="97"/>
      <c r="H180" s="97"/>
      <c r="I180" s="97"/>
      <c r="J180" s="98"/>
      <c r="K180" s="127">
        <f>SUM(K179:N179)</f>
        <v>112</v>
      </c>
      <c r="L180" s="128"/>
      <c r="M180" s="128"/>
      <c r="N180" s="129"/>
      <c r="O180" s="130">
        <f>SUM(O179:P179)</f>
        <v>210</v>
      </c>
      <c r="P180" s="131"/>
      <c r="Q180" s="132"/>
      <c r="R180" s="124"/>
      <c r="S180" s="125"/>
      <c r="T180" s="125"/>
      <c r="U180" s="126"/>
      <c r="W180" s="60"/>
    </row>
    <row r="181" spans="1:23" ht="1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6"/>
      <c r="M181" s="16"/>
      <c r="N181" s="16"/>
      <c r="O181" s="19"/>
      <c r="P181" s="19"/>
      <c r="Q181" s="19"/>
      <c r="R181" s="19"/>
      <c r="S181" s="19"/>
      <c r="T181" s="19"/>
      <c r="U181" s="19"/>
    </row>
    <row r="182" spans="1:23" ht="56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6"/>
      <c r="M182" s="16"/>
      <c r="N182" s="16"/>
      <c r="O182" s="19"/>
      <c r="P182" s="19"/>
      <c r="Q182" s="19"/>
      <c r="R182" s="19"/>
      <c r="S182" s="19"/>
      <c r="T182" s="19"/>
      <c r="U182" s="19"/>
    </row>
    <row r="183" spans="1:23" ht="24" customHeight="1">
      <c r="A183" s="148" t="s">
        <v>61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</row>
    <row r="184" spans="1:23" ht="16.5" customHeight="1">
      <c r="A184" s="89" t="s">
        <v>64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1:23" ht="34.5" customHeight="1">
      <c r="A185" s="89" t="s">
        <v>31</v>
      </c>
      <c r="B185" s="89" t="s">
        <v>30</v>
      </c>
      <c r="C185" s="89"/>
      <c r="D185" s="89"/>
      <c r="E185" s="89"/>
      <c r="F185" s="89"/>
      <c r="G185" s="89"/>
      <c r="H185" s="89"/>
      <c r="I185" s="89"/>
      <c r="J185" s="106" t="s">
        <v>45</v>
      </c>
      <c r="K185" s="106" t="s">
        <v>28</v>
      </c>
      <c r="L185" s="106"/>
      <c r="M185" s="106"/>
      <c r="N185" s="106"/>
      <c r="O185" s="106" t="s">
        <v>46</v>
      </c>
      <c r="P185" s="106"/>
      <c r="Q185" s="106"/>
      <c r="R185" s="106" t="s">
        <v>27</v>
      </c>
      <c r="S185" s="106"/>
      <c r="T185" s="106"/>
      <c r="U185" s="106" t="s">
        <v>26</v>
      </c>
    </row>
    <row r="186" spans="1:23">
      <c r="A186" s="89"/>
      <c r="B186" s="89"/>
      <c r="C186" s="89"/>
      <c r="D186" s="89"/>
      <c r="E186" s="89"/>
      <c r="F186" s="89"/>
      <c r="G186" s="89"/>
      <c r="H186" s="89"/>
      <c r="I186" s="89"/>
      <c r="J186" s="106"/>
      <c r="K186" s="36" t="s">
        <v>32</v>
      </c>
      <c r="L186" s="36" t="s">
        <v>33</v>
      </c>
      <c r="M186" s="43" t="s">
        <v>34</v>
      </c>
      <c r="N186" s="36" t="s">
        <v>84</v>
      </c>
      <c r="O186" s="36" t="s">
        <v>38</v>
      </c>
      <c r="P186" s="36" t="s">
        <v>8</v>
      </c>
      <c r="Q186" s="36" t="s">
        <v>35</v>
      </c>
      <c r="R186" s="36" t="s">
        <v>36</v>
      </c>
      <c r="S186" s="36" t="s">
        <v>32</v>
      </c>
      <c r="T186" s="36" t="s">
        <v>37</v>
      </c>
      <c r="U186" s="106"/>
    </row>
    <row r="187" spans="1:23" ht="17.25" customHeight="1">
      <c r="A187" s="102" t="s">
        <v>62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4"/>
    </row>
    <row r="188" spans="1:23">
      <c r="A188" s="40" t="str">
        <f t="shared" ref="A188:A208" si="56">IF(ISNA(INDEX($A$39:$U$180,MATCH($B188,$B$39:$B$180,0),1)),"",INDEX($A$39:$U$180,MATCH($B188,$B$39:$B$180,0),1))</f>
        <v>MLR0019</v>
      </c>
      <c r="B188" s="88" t="s">
        <v>85</v>
      </c>
      <c r="C188" s="88"/>
      <c r="D188" s="88"/>
      <c r="E188" s="88"/>
      <c r="F188" s="88"/>
      <c r="G188" s="88"/>
      <c r="H188" s="88"/>
      <c r="I188" s="88"/>
      <c r="J188" s="23">
        <f t="shared" ref="J188:J208" si="57">IF(ISNA(INDEX($A$39:$U$180,MATCH($B188,$B$39:$B$180,0),10)),"",INDEX($A$39:$U$180,MATCH($B188,$B$39:$B$180,0),10))</f>
        <v>6</v>
      </c>
      <c r="K188" s="23">
        <f t="shared" ref="K188:K208" si="58">IF(ISNA(INDEX($A$39:$U$180,MATCH($B188,$B$39:$B$180,0),11)),"",INDEX($A$39:$U$180,MATCH($B188,$B$39:$B$180,0),11))</f>
        <v>2</v>
      </c>
      <c r="L188" s="23">
        <f t="shared" ref="L188:L208" si="59">IF(ISNA(INDEX($A$39:$U$180,MATCH($B188,$B$39:$B$180,0),12)),"",INDEX($A$39:$U$180,MATCH($B188,$B$39:$B$180,0),12))</f>
        <v>2</v>
      </c>
      <c r="M188" s="23">
        <f t="shared" ref="M188:M208" si="60">IF(ISNA(INDEX($A$39:$U$180,MATCH($B188,$B$39:$B$180,0),13)),"",INDEX($A$39:$U$180,MATCH($B188,$B$39:$B$180,0),13))</f>
        <v>0</v>
      </c>
      <c r="N188" s="23">
        <f t="shared" ref="N188:N208" si="61">IF(ISNA(INDEX($A$39:$U$180,MATCH($B188,$B$39:$B$180,0),14)),"",INDEX($A$39:$U$180,MATCH($B188,$B$39:$B$180,0),14))</f>
        <v>0</v>
      </c>
      <c r="O188" s="23">
        <f t="shared" ref="O188:O208" si="62">IF(ISNA(INDEX($A$39:$U$180,MATCH($B188,$B$39:$B$180,0),15)),"",INDEX($A$39:$U$180,MATCH($B188,$B$39:$B$180,0),15))</f>
        <v>4</v>
      </c>
      <c r="P188" s="23">
        <f t="shared" ref="P188:P208" si="63">IF(ISNA(INDEX($A$39:$U$180,MATCH($B188,$B$39:$B$180,0),16)),"",INDEX($A$39:$U$180,MATCH($B188,$B$39:$B$180,0),16))</f>
        <v>7</v>
      </c>
      <c r="Q188" s="35">
        <f t="shared" ref="Q188:Q208" si="64">IF(ISNA(INDEX($A$39:$U$180,MATCH($B188,$B$39:$B$180,0),17)),"",INDEX($A$39:$U$180,MATCH($B188,$B$39:$B$180,0),17))</f>
        <v>11</v>
      </c>
      <c r="R188" s="35" t="str">
        <f t="shared" ref="R188:R208" si="65">IF(ISNA(INDEX($A$39:$U$180,MATCH($B188,$B$39:$B$180,0),18)),"",INDEX($A$39:$U$180,MATCH($B188,$B$39:$B$180,0),18))</f>
        <v>E</v>
      </c>
      <c r="S188" s="35">
        <f t="shared" ref="S188:S208" si="66">IF(ISNA(INDEX($A$39:$U$180,MATCH($B188,$B$39:$B$180,0),19)),"",INDEX($A$39:$U$180,MATCH($B188,$B$39:$B$180,0),19))</f>
        <v>0</v>
      </c>
      <c r="T188" s="35">
        <f t="shared" ref="T188:T208" si="67">IF(ISNA(INDEX($A$39:$U$180,MATCH($B188,$B$39:$B$180,0),20)),"",INDEX($A$39:$U$180,MATCH($B188,$B$39:$B$180,0),20))</f>
        <v>0</v>
      </c>
      <c r="U188" s="24" t="s">
        <v>41</v>
      </c>
    </row>
    <row r="189" spans="1:23">
      <c r="A189" s="40" t="str">
        <f t="shared" si="56"/>
        <v>MLR0001</v>
      </c>
      <c r="B189" s="88" t="s">
        <v>90</v>
      </c>
      <c r="C189" s="88"/>
      <c r="D189" s="88"/>
      <c r="E189" s="88"/>
      <c r="F189" s="88"/>
      <c r="G189" s="88"/>
      <c r="H189" s="88"/>
      <c r="I189" s="88"/>
      <c r="J189" s="23">
        <f t="shared" si="57"/>
        <v>6</v>
      </c>
      <c r="K189" s="23">
        <f t="shared" si="58"/>
        <v>2</v>
      </c>
      <c r="L189" s="23">
        <f t="shared" si="59"/>
        <v>2</v>
      </c>
      <c r="M189" s="23">
        <f t="shared" si="60"/>
        <v>0</v>
      </c>
      <c r="N189" s="23">
        <f t="shared" si="61"/>
        <v>0</v>
      </c>
      <c r="O189" s="23">
        <f t="shared" si="62"/>
        <v>4</v>
      </c>
      <c r="P189" s="23">
        <f t="shared" si="63"/>
        <v>7</v>
      </c>
      <c r="Q189" s="35">
        <f t="shared" si="64"/>
        <v>11</v>
      </c>
      <c r="R189" s="35" t="str">
        <f t="shared" si="65"/>
        <v>E</v>
      </c>
      <c r="S189" s="35">
        <f t="shared" si="66"/>
        <v>0</v>
      </c>
      <c r="T189" s="35">
        <f t="shared" si="67"/>
        <v>0</v>
      </c>
      <c r="U189" s="24" t="s">
        <v>41</v>
      </c>
    </row>
    <row r="190" spans="1:23">
      <c r="A190" s="40" t="str">
        <f t="shared" si="56"/>
        <v>MLR0013</v>
      </c>
      <c r="B190" s="88" t="s">
        <v>92</v>
      </c>
      <c r="C190" s="88"/>
      <c r="D190" s="88"/>
      <c r="E190" s="88"/>
      <c r="F190" s="88"/>
      <c r="G190" s="88"/>
      <c r="H190" s="88"/>
      <c r="I190" s="88"/>
      <c r="J190" s="23">
        <f t="shared" si="57"/>
        <v>6</v>
      </c>
      <c r="K190" s="23">
        <f t="shared" si="58"/>
        <v>2</v>
      </c>
      <c r="L190" s="23">
        <f t="shared" si="59"/>
        <v>2</v>
      </c>
      <c r="M190" s="23">
        <f t="shared" si="60"/>
        <v>0</v>
      </c>
      <c r="N190" s="23">
        <f t="shared" si="61"/>
        <v>0</v>
      </c>
      <c r="O190" s="23">
        <f t="shared" si="62"/>
        <v>4</v>
      </c>
      <c r="P190" s="23">
        <f t="shared" si="63"/>
        <v>7</v>
      </c>
      <c r="Q190" s="35">
        <f t="shared" si="64"/>
        <v>11</v>
      </c>
      <c r="R190" s="35" t="str">
        <f t="shared" si="65"/>
        <v>E</v>
      </c>
      <c r="S190" s="35">
        <f t="shared" si="66"/>
        <v>0</v>
      </c>
      <c r="T190" s="35">
        <f t="shared" si="67"/>
        <v>0</v>
      </c>
      <c r="U190" s="24" t="s">
        <v>41</v>
      </c>
    </row>
    <row r="191" spans="1:23">
      <c r="A191" s="40" t="str">
        <f t="shared" si="56"/>
        <v>MLR0021</v>
      </c>
      <c r="B191" s="85" t="s">
        <v>97</v>
      </c>
      <c r="C191" s="86"/>
      <c r="D191" s="86"/>
      <c r="E191" s="86"/>
      <c r="F191" s="86"/>
      <c r="G191" s="86"/>
      <c r="H191" s="86"/>
      <c r="I191" s="87"/>
      <c r="J191" s="23">
        <f t="shared" si="57"/>
        <v>5</v>
      </c>
      <c r="K191" s="23">
        <f t="shared" si="58"/>
        <v>2</v>
      </c>
      <c r="L191" s="23">
        <f t="shared" si="59"/>
        <v>2</v>
      </c>
      <c r="M191" s="23">
        <f t="shared" si="60"/>
        <v>0</v>
      </c>
      <c r="N191" s="23">
        <f t="shared" si="61"/>
        <v>0</v>
      </c>
      <c r="O191" s="23">
        <f t="shared" si="62"/>
        <v>4</v>
      </c>
      <c r="P191" s="23">
        <f t="shared" si="63"/>
        <v>5</v>
      </c>
      <c r="Q191" s="35">
        <f t="shared" si="64"/>
        <v>9</v>
      </c>
      <c r="R191" s="35" t="str">
        <f t="shared" si="65"/>
        <v>E</v>
      </c>
      <c r="S191" s="35">
        <f t="shared" si="66"/>
        <v>0</v>
      </c>
      <c r="T191" s="35">
        <f t="shared" si="67"/>
        <v>0</v>
      </c>
      <c r="U191" s="24" t="s">
        <v>41</v>
      </c>
    </row>
    <row r="192" spans="1:23">
      <c r="A192" s="40" t="str">
        <f t="shared" si="56"/>
        <v>MLR0006</v>
      </c>
      <c r="B192" s="85" t="s">
        <v>99</v>
      </c>
      <c r="C192" s="86"/>
      <c r="D192" s="86"/>
      <c r="E192" s="86"/>
      <c r="F192" s="86"/>
      <c r="G192" s="86"/>
      <c r="H192" s="86"/>
      <c r="I192" s="87"/>
      <c r="J192" s="23">
        <f t="shared" si="57"/>
        <v>5</v>
      </c>
      <c r="K192" s="23">
        <f t="shared" si="58"/>
        <v>2</v>
      </c>
      <c r="L192" s="23">
        <f t="shared" si="59"/>
        <v>2</v>
      </c>
      <c r="M192" s="23">
        <f t="shared" si="60"/>
        <v>0</v>
      </c>
      <c r="N192" s="23">
        <f t="shared" si="61"/>
        <v>0</v>
      </c>
      <c r="O192" s="23">
        <f t="shared" si="62"/>
        <v>4</v>
      </c>
      <c r="P192" s="23">
        <f t="shared" si="63"/>
        <v>5</v>
      </c>
      <c r="Q192" s="35">
        <f t="shared" si="64"/>
        <v>9</v>
      </c>
      <c r="R192" s="35" t="str">
        <f t="shared" si="65"/>
        <v>E</v>
      </c>
      <c r="S192" s="35">
        <f t="shared" si="66"/>
        <v>0</v>
      </c>
      <c r="T192" s="35">
        <f t="shared" si="67"/>
        <v>0</v>
      </c>
      <c r="U192" s="24" t="s">
        <v>41</v>
      </c>
    </row>
    <row r="193" spans="1:23">
      <c r="A193" s="40" t="str">
        <f t="shared" si="56"/>
        <v>MLR0015</v>
      </c>
      <c r="B193" s="85" t="s">
        <v>101</v>
      </c>
      <c r="C193" s="86"/>
      <c r="D193" s="86"/>
      <c r="E193" s="86"/>
      <c r="F193" s="86"/>
      <c r="G193" s="86"/>
      <c r="H193" s="86"/>
      <c r="I193" s="87"/>
      <c r="J193" s="23">
        <f t="shared" si="57"/>
        <v>5</v>
      </c>
      <c r="K193" s="23">
        <f t="shared" si="58"/>
        <v>2</v>
      </c>
      <c r="L193" s="23">
        <f t="shared" si="59"/>
        <v>2</v>
      </c>
      <c r="M193" s="23">
        <f t="shared" si="60"/>
        <v>0</v>
      </c>
      <c r="N193" s="23">
        <f t="shared" si="61"/>
        <v>0</v>
      </c>
      <c r="O193" s="23">
        <f t="shared" si="62"/>
        <v>4</v>
      </c>
      <c r="P193" s="23">
        <f t="shared" si="63"/>
        <v>5</v>
      </c>
      <c r="Q193" s="35">
        <f t="shared" si="64"/>
        <v>9</v>
      </c>
      <c r="R193" s="35">
        <f t="shared" si="65"/>
        <v>0</v>
      </c>
      <c r="S193" s="35">
        <f t="shared" si="66"/>
        <v>0</v>
      </c>
      <c r="T193" s="35" t="str">
        <f t="shared" si="67"/>
        <v>VP</v>
      </c>
      <c r="U193" s="24" t="s">
        <v>41</v>
      </c>
    </row>
    <row r="194" spans="1:23">
      <c r="A194" s="40" t="str">
        <f t="shared" si="56"/>
        <v>MLR0022</v>
      </c>
      <c r="B194" s="85" t="s">
        <v>103</v>
      </c>
      <c r="C194" s="86"/>
      <c r="D194" s="86"/>
      <c r="E194" s="86"/>
      <c r="F194" s="86"/>
      <c r="G194" s="86"/>
      <c r="H194" s="86"/>
      <c r="I194" s="87"/>
      <c r="J194" s="23">
        <f t="shared" si="57"/>
        <v>5</v>
      </c>
      <c r="K194" s="23">
        <f t="shared" si="58"/>
        <v>2</v>
      </c>
      <c r="L194" s="23">
        <f t="shared" si="59"/>
        <v>2</v>
      </c>
      <c r="M194" s="23">
        <f t="shared" si="60"/>
        <v>0</v>
      </c>
      <c r="N194" s="23">
        <f t="shared" si="61"/>
        <v>0</v>
      </c>
      <c r="O194" s="23">
        <f t="shared" si="62"/>
        <v>4</v>
      </c>
      <c r="P194" s="23">
        <f t="shared" si="63"/>
        <v>5</v>
      </c>
      <c r="Q194" s="35">
        <f t="shared" si="64"/>
        <v>9</v>
      </c>
      <c r="R194" s="35" t="str">
        <f t="shared" si="65"/>
        <v>E</v>
      </c>
      <c r="S194" s="35">
        <f t="shared" si="66"/>
        <v>0</v>
      </c>
      <c r="T194" s="35">
        <f t="shared" si="67"/>
        <v>0</v>
      </c>
      <c r="U194" s="24" t="s">
        <v>41</v>
      </c>
    </row>
    <row r="195" spans="1:23">
      <c r="A195" s="40" t="str">
        <f t="shared" si="56"/>
        <v>MLR5006</v>
      </c>
      <c r="B195" s="85" t="s">
        <v>105</v>
      </c>
      <c r="C195" s="86"/>
      <c r="D195" s="86"/>
      <c r="E195" s="86"/>
      <c r="F195" s="86"/>
      <c r="G195" s="86"/>
      <c r="H195" s="86"/>
      <c r="I195" s="87"/>
      <c r="J195" s="23">
        <f t="shared" si="57"/>
        <v>5</v>
      </c>
      <c r="K195" s="23">
        <f t="shared" si="58"/>
        <v>2</v>
      </c>
      <c r="L195" s="23">
        <f t="shared" si="59"/>
        <v>1</v>
      </c>
      <c r="M195" s="23">
        <f t="shared" si="60"/>
        <v>2</v>
      </c>
      <c r="N195" s="23">
        <f t="shared" si="61"/>
        <v>0</v>
      </c>
      <c r="O195" s="23">
        <f t="shared" si="62"/>
        <v>5</v>
      </c>
      <c r="P195" s="23">
        <f t="shared" si="63"/>
        <v>4</v>
      </c>
      <c r="Q195" s="35">
        <f t="shared" si="64"/>
        <v>9</v>
      </c>
      <c r="R195" s="35" t="str">
        <f t="shared" si="65"/>
        <v>E</v>
      </c>
      <c r="S195" s="35">
        <f t="shared" si="66"/>
        <v>0</v>
      </c>
      <c r="T195" s="35">
        <f t="shared" si="67"/>
        <v>0</v>
      </c>
      <c r="U195" s="24" t="s">
        <v>41</v>
      </c>
      <c r="W195" s="60"/>
    </row>
    <row r="196" spans="1:23">
      <c r="A196" s="40" t="str">
        <f t="shared" si="56"/>
        <v>MLR5008</v>
      </c>
      <c r="B196" s="85" t="s">
        <v>110</v>
      </c>
      <c r="C196" s="86"/>
      <c r="D196" s="86"/>
      <c r="E196" s="86"/>
      <c r="F196" s="86"/>
      <c r="G196" s="86"/>
      <c r="H196" s="86"/>
      <c r="I196" s="87"/>
      <c r="J196" s="23">
        <f t="shared" si="57"/>
        <v>5</v>
      </c>
      <c r="K196" s="23">
        <f t="shared" si="58"/>
        <v>2</v>
      </c>
      <c r="L196" s="23">
        <f t="shared" si="59"/>
        <v>1</v>
      </c>
      <c r="M196" s="23">
        <f t="shared" si="60"/>
        <v>1</v>
      </c>
      <c r="N196" s="23">
        <f t="shared" si="61"/>
        <v>0</v>
      </c>
      <c r="O196" s="23">
        <f t="shared" si="62"/>
        <v>4</v>
      </c>
      <c r="P196" s="23">
        <f t="shared" si="63"/>
        <v>5</v>
      </c>
      <c r="Q196" s="35">
        <f t="shared" si="64"/>
        <v>9</v>
      </c>
      <c r="R196" s="35">
        <f t="shared" si="65"/>
        <v>0</v>
      </c>
      <c r="S196" s="35" t="str">
        <f t="shared" si="66"/>
        <v>C</v>
      </c>
      <c r="T196" s="35">
        <f t="shared" si="67"/>
        <v>0</v>
      </c>
      <c r="U196" s="24" t="s">
        <v>41</v>
      </c>
    </row>
    <row r="197" spans="1:23">
      <c r="A197" s="40" t="str">
        <f t="shared" si="56"/>
        <v>MLR0007</v>
      </c>
      <c r="B197" s="85" t="s">
        <v>112</v>
      </c>
      <c r="C197" s="86"/>
      <c r="D197" s="86"/>
      <c r="E197" s="86"/>
      <c r="F197" s="86"/>
      <c r="G197" s="86"/>
      <c r="H197" s="86"/>
      <c r="I197" s="87"/>
      <c r="J197" s="23">
        <f t="shared" si="57"/>
        <v>5</v>
      </c>
      <c r="K197" s="23">
        <f t="shared" si="58"/>
        <v>2</v>
      </c>
      <c r="L197" s="23">
        <f t="shared" si="59"/>
        <v>2</v>
      </c>
      <c r="M197" s="23">
        <f t="shared" si="60"/>
        <v>0</v>
      </c>
      <c r="N197" s="23">
        <f t="shared" si="61"/>
        <v>0</v>
      </c>
      <c r="O197" s="23">
        <f t="shared" si="62"/>
        <v>4</v>
      </c>
      <c r="P197" s="23">
        <f t="shared" si="63"/>
        <v>5</v>
      </c>
      <c r="Q197" s="35">
        <f t="shared" si="64"/>
        <v>9</v>
      </c>
      <c r="R197" s="35" t="str">
        <f t="shared" si="65"/>
        <v>E</v>
      </c>
      <c r="S197" s="35">
        <f t="shared" si="66"/>
        <v>0</v>
      </c>
      <c r="T197" s="35">
        <f t="shared" si="67"/>
        <v>0</v>
      </c>
      <c r="U197" s="24" t="s">
        <v>41</v>
      </c>
    </row>
    <row r="198" spans="1:23">
      <c r="A198" s="40" t="str">
        <f t="shared" si="56"/>
        <v>MLR0016</v>
      </c>
      <c r="B198" s="85" t="s">
        <v>114</v>
      </c>
      <c r="C198" s="86"/>
      <c r="D198" s="86"/>
      <c r="E198" s="86"/>
      <c r="F198" s="86"/>
      <c r="G198" s="86"/>
      <c r="H198" s="86"/>
      <c r="I198" s="87"/>
      <c r="J198" s="23">
        <f t="shared" si="57"/>
        <v>5</v>
      </c>
      <c r="K198" s="23">
        <f t="shared" si="58"/>
        <v>2</v>
      </c>
      <c r="L198" s="23">
        <f t="shared" si="59"/>
        <v>2</v>
      </c>
      <c r="M198" s="23">
        <f t="shared" si="60"/>
        <v>0</v>
      </c>
      <c r="N198" s="23">
        <f t="shared" si="61"/>
        <v>0</v>
      </c>
      <c r="O198" s="23">
        <f t="shared" si="62"/>
        <v>4</v>
      </c>
      <c r="P198" s="23">
        <f t="shared" si="63"/>
        <v>5</v>
      </c>
      <c r="Q198" s="35">
        <f t="shared" si="64"/>
        <v>9</v>
      </c>
      <c r="R198" s="35">
        <f t="shared" si="65"/>
        <v>0</v>
      </c>
      <c r="S198" s="35">
        <f t="shared" si="66"/>
        <v>0</v>
      </c>
      <c r="T198" s="35" t="str">
        <f t="shared" si="67"/>
        <v>VP</v>
      </c>
      <c r="U198" s="24" t="s">
        <v>41</v>
      </c>
    </row>
    <row r="199" spans="1:23">
      <c r="A199" s="40" t="str">
        <f t="shared" si="56"/>
        <v>MLR0009</v>
      </c>
      <c r="B199" s="85" t="s">
        <v>116</v>
      </c>
      <c r="C199" s="86"/>
      <c r="D199" s="86"/>
      <c r="E199" s="86"/>
      <c r="F199" s="86"/>
      <c r="G199" s="86"/>
      <c r="H199" s="86"/>
      <c r="I199" s="87"/>
      <c r="J199" s="23">
        <f t="shared" si="57"/>
        <v>5</v>
      </c>
      <c r="K199" s="23">
        <f t="shared" si="58"/>
        <v>2</v>
      </c>
      <c r="L199" s="23">
        <f t="shared" si="59"/>
        <v>2</v>
      </c>
      <c r="M199" s="23">
        <f t="shared" si="60"/>
        <v>1</v>
      </c>
      <c r="N199" s="23">
        <f t="shared" si="61"/>
        <v>0</v>
      </c>
      <c r="O199" s="23">
        <f t="shared" si="62"/>
        <v>5</v>
      </c>
      <c r="P199" s="23">
        <f t="shared" si="63"/>
        <v>4</v>
      </c>
      <c r="Q199" s="35">
        <f t="shared" si="64"/>
        <v>9</v>
      </c>
      <c r="R199" s="35" t="str">
        <f t="shared" si="65"/>
        <v>E</v>
      </c>
      <c r="S199" s="35">
        <f t="shared" si="66"/>
        <v>0</v>
      </c>
      <c r="T199" s="35">
        <f t="shared" si="67"/>
        <v>0</v>
      </c>
      <c r="U199" s="24" t="s">
        <v>41</v>
      </c>
    </row>
    <row r="200" spans="1:23">
      <c r="A200" s="40" t="str">
        <f t="shared" si="56"/>
        <v>MLR0003</v>
      </c>
      <c r="B200" s="85" t="s">
        <v>244</v>
      </c>
      <c r="C200" s="86"/>
      <c r="D200" s="86"/>
      <c r="E200" s="86"/>
      <c r="F200" s="86"/>
      <c r="G200" s="86"/>
      <c r="H200" s="86"/>
      <c r="I200" s="87"/>
      <c r="J200" s="23">
        <f t="shared" si="57"/>
        <v>5</v>
      </c>
      <c r="K200" s="23">
        <f t="shared" si="58"/>
        <v>2</v>
      </c>
      <c r="L200" s="23">
        <f t="shared" si="59"/>
        <v>2</v>
      </c>
      <c r="M200" s="23">
        <f t="shared" si="60"/>
        <v>0</v>
      </c>
      <c r="N200" s="23">
        <f t="shared" si="61"/>
        <v>0</v>
      </c>
      <c r="O200" s="23">
        <f t="shared" si="62"/>
        <v>4</v>
      </c>
      <c r="P200" s="23">
        <f t="shared" si="63"/>
        <v>5</v>
      </c>
      <c r="Q200" s="35">
        <f t="shared" si="64"/>
        <v>9</v>
      </c>
      <c r="R200" s="35">
        <f t="shared" si="65"/>
        <v>0</v>
      </c>
      <c r="S200" s="35" t="str">
        <f t="shared" si="66"/>
        <v>C</v>
      </c>
      <c r="T200" s="35">
        <f t="shared" si="67"/>
        <v>0</v>
      </c>
      <c r="U200" s="24" t="s">
        <v>41</v>
      </c>
    </row>
    <row r="201" spans="1:23">
      <c r="A201" s="40" t="str">
        <f t="shared" si="56"/>
        <v>MLR0027</v>
      </c>
      <c r="B201" s="85" t="s">
        <v>125</v>
      </c>
      <c r="C201" s="86"/>
      <c r="D201" s="86"/>
      <c r="E201" s="86"/>
      <c r="F201" s="86"/>
      <c r="G201" s="86"/>
      <c r="H201" s="86"/>
      <c r="I201" s="87"/>
      <c r="J201" s="23">
        <f t="shared" si="57"/>
        <v>6</v>
      </c>
      <c r="K201" s="23">
        <f t="shared" si="58"/>
        <v>2</v>
      </c>
      <c r="L201" s="23">
        <f t="shared" si="59"/>
        <v>1</v>
      </c>
      <c r="M201" s="23">
        <f t="shared" si="60"/>
        <v>2</v>
      </c>
      <c r="N201" s="23">
        <f t="shared" si="61"/>
        <v>0</v>
      </c>
      <c r="O201" s="23">
        <f t="shared" si="62"/>
        <v>5</v>
      </c>
      <c r="P201" s="23">
        <f t="shared" si="63"/>
        <v>6</v>
      </c>
      <c r="Q201" s="35">
        <f t="shared" si="64"/>
        <v>11</v>
      </c>
      <c r="R201" s="35" t="str">
        <f t="shared" si="65"/>
        <v>E</v>
      </c>
      <c r="S201" s="35">
        <f t="shared" si="66"/>
        <v>0</v>
      </c>
      <c r="T201" s="35">
        <f t="shared" si="67"/>
        <v>0</v>
      </c>
      <c r="U201" s="24" t="s">
        <v>41</v>
      </c>
    </row>
    <row r="202" spans="1:23">
      <c r="A202" s="40" t="str">
        <f t="shared" si="56"/>
        <v>MLR0025</v>
      </c>
      <c r="B202" s="85" t="s">
        <v>127</v>
      </c>
      <c r="C202" s="86"/>
      <c r="D202" s="86"/>
      <c r="E202" s="86"/>
      <c r="F202" s="86"/>
      <c r="G202" s="86"/>
      <c r="H202" s="86"/>
      <c r="I202" s="87"/>
      <c r="J202" s="23">
        <f t="shared" si="57"/>
        <v>5</v>
      </c>
      <c r="K202" s="23">
        <f t="shared" si="58"/>
        <v>2</v>
      </c>
      <c r="L202" s="23">
        <f t="shared" si="59"/>
        <v>2</v>
      </c>
      <c r="M202" s="23">
        <f t="shared" si="60"/>
        <v>0</v>
      </c>
      <c r="N202" s="23">
        <f t="shared" si="61"/>
        <v>0</v>
      </c>
      <c r="O202" s="23">
        <f t="shared" si="62"/>
        <v>4</v>
      </c>
      <c r="P202" s="23">
        <f t="shared" si="63"/>
        <v>5</v>
      </c>
      <c r="Q202" s="35">
        <f t="shared" si="64"/>
        <v>9</v>
      </c>
      <c r="R202" s="35" t="str">
        <f t="shared" si="65"/>
        <v>E</v>
      </c>
      <c r="S202" s="35">
        <f t="shared" si="66"/>
        <v>0</v>
      </c>
      <c r="T202" s="35">
        <f t="shared" si="67"/>
        <v>0</v>
      </c>
      <c r="U202" s="24" t="s">
        <v>41</v>
      </c>
    </row>
    <row r="203" spans="1:23">
      <c r="A203" s="40" t="str">
        <f t="shared" si="56"/>
        <v>MLR0029</v>
      </c>
      <c r="B203" s="85" t="s">
        <v>129</v>
      </c>
      <c r="C203" s="86"/>
      <c r="D203" s="86"/>
      <c r="E203" s="86"/>
      <c r="F203" s="86"/>
      <c r="G203" s="86"/>
      <c r="H203" s="86"/>
      <c r="I203" s="87"/>
      <c r="J203" s="23">
        <f t="shared" si="57"/>
        <v>5</v>
      </c>
      <c r="K203" s="23">
        <f t="shared" si="58"/>
        <v>2</v>
      </c>
      <c r="L203" s="23">
        <f t="shared" si="59"/>
        <v>2</v>
      </c>
      <c r="M203" s="23">
        <f t="shared" si="60"/>
        <v>0</v>
      </c>
      <c r="N203" s="23">
        <f t="shared" si="61"/>
        <v>0</v>
      </c>
      <c r="O203" s="23">
        <f t="shared" si="62"/>
        <v>4</v>
      </c>
      <c r="P203" s="23">
        <f t="shared" si="63"/>
        <v>5</v>
      </c>
      <c r="Q203" s="35">
        <f t="shared" si="64"/>
        <v>9</v>
      </c>
      <c r="R203" s="35" t="str">
        <f t="shared" si="65"/>
        <v>E</v>
      </c>
      <c r="S203" s="35">
        <f t="shared" si="66"/>
        <v>0</v>
      </c>
      <c r="T203" s="35">
        <f t="shared" si="67"/>
        <v>0</v>
      </c>
      <c r="U203" s="24" t="s">
        <v>41</v>
      </c>
    </row>
    <row r="204" spans="1:23">
      <c r="A204" s="40" t="str">
        <f t="shared" si="56"/>
        <v>MLR5007</v>
      </c>
      <c r="B204" s="50" t="s">
        <v>131</v>
      </c>
      <c r="C204" s="51"/>
      <c r="D204" s="51"/>
      <c r="E204" s="51"/>
      <c r="F204" s="51"/>
      <c r="G204" s="51"/>
      <c r="H204" s="51"/>
      <c r="I204" s="52"/>
      <c r="J204" s="23">
        <f t="shared" si="57"/>
        <v>5</v>
      </c>
      <c r="K204" s="23">
        <f t="shared" si="58"/>
        <v>2</v>
      </c>
      <c r="L204" s="23">
        <f t="shared" si="59"/>
        <v>0</v>
      </c>
      <c r="M204" s="23">
        <f t="shared" si="60"/>
        <v>2</v>
      </c>
      <c r="N204" s="23">
        <f t="shared" si="61"/>
        <v>0</v>
      </c>
      <c r="O204" s="23">
        <f t="shared" si="62"/>
        <v>4</v>
      </c>
      <c r="P204" s="23">
        <f t="shared" si="63"/>
        <v>5</v>
      </c>
      <c r="Q204" s="35">
        <f t="shared" si="64"/>
        <v>9</v>
      </c>
      <c r="R204" s="35" t="str">
        <f t="shared" si="65"/>
        <v>E</v>
      </c>
      <c r="S204" s="35">
        <f t="shared" si="66"/>
        <v>0</v>
      </c>
      <c r="T204" s="35">
        <f t="shared" si="67"/>
        <v>0</v>
      </c>
      <c r="U204" s="24" t="s">
        <v>41</v>
      </c>
    </row>
    <row r="205" spans="1:23">
      <c r="A205" s="40" t="str">
        <f t="shared" si="56"/>
        <v>MLX2201</v>
      </c>
      <c r="B205" s="85" t="s">
        <v>133</v>
      </c>
      <c r="C205" s="86"/>
      <c r="D205" s="86"/>
      <c r="E205" s="86"/>
      <c r="F205" s="86"/>
      <c r="G205" s="86"/>
      <c r="H205" s="86"/>
      <c r="I205" s="87"/>
      <c r="J205" s="23">
        <f t="shared" si="57"/>
        <v>4</v>
      </c>
      <c r="K205" s="23">
        <f t="shared" si="58"/>
        <v>2</v>
      </c>
      <c r="L205" s="23">
        <f t="shared" si="59"/>
        <v>1</v>
      </c>
      <c r="M205" s="23">
        <f t="shared" si="60"/>
        <v>0</v>
      </c>
      <c r="N205" s="23">
        <f t="shared" si="61"/>
        <v>0</v>
      </c>
      <c r="O205" s="23">
        <f t="shared" si="62"/>
        <v>3</v>
      </c>
      <c r="P205" s="23">
        <f t="shared" si="63"/>
        <v>4</v>
      </c>
      <c r="Q205" s="35">
        <f t="shared" si="64"/>
        <v>7</v>
      </c>
      <c r="R205" s="35">
        <f t="shared" si="65"/>
        <v>0</v>
      </c>
      <c r="S205" s="35">
        <f t="shared" si="66"/>
        <v>0</v>
      </c>
      <c r="T205" s="35" t="str">
        <f t="shared" si="67"/>
        <v>VP</v>
      </c>
      <c r="U205" s="24" t="s">
        <v>41</v>
      </c>
    </row>
    <row r="206" spans="1:23">
      <c r="A206" s="40" t="str">
        <f t="shared" si="56"/>
        <v>MLR0030</v>
      </c>
      <c r="B206" s="85" t="s">
        <v>137</v>
      </c>
      <c r="C206" s="86"/>
      <c r="D206" s="86"/>
      <c r="E206" s="86"/>
      <c r="F206" s="86"/>
      <c r="G206" s="86"/>
      <c r="H206" s="86"/>
      <c r="I206" s="87"/>
      <c r="J206" s="23">
        <f t="shared" si="57"/>
        <v>5</v>
      </c>
      <c r="K206" s="23">
        <f t="shared" si="58"/>
        <v>2</v>
      </c>
      <c r="L206" s="23">
        <f t="shared" si="59"/>
        <v>2</v>
      </c>
      <c r="M206" s="23">
        <f t="shared" si="60"/>
        <v>1</v>
      </c>
      <c r="N206" s="23">
        <f t="shared" si="61"/>
        <v>0</v>
      </c>
      <c r="O206" s="23">
        <f t="shared" si="62"/>
        <v>5</v>
      </c>
      <c r="P206" s="23">
        <f t="shared" si="63"/>
        <v>4</v>
      </c>
      <c r="Q206" s="35">
        <f t="shared" si="64"/>
        <v>9</v>
      </c>
      <c r="R206" s="35" t="str">
        <f t="shared" si="65"/>
        <v>E</v>
      </c>
      <c r="S206" s="35">
        <f t="shared" si="66"/>
        <v>0</v>
      </c>
      <c r="T206" s="35">
        <f t="shared" si="67"/>
        <v>0</v>
      </c>
      <c r="U206" s="24" t="s">
        <v>41</v>
      </c>
    </row>
    <row r="207" spans="1:23">
      <c r="A207" s="40" t="str">
        <f t="shared" si="56"/>
        <v>MLR5023</v>
      </c>
      <c r="B207" s="85" t="s">
        <v>139</v>
      </c>
      <c r="C207" s="86"/>
      <c r="D207" s="86"/>
      <c r="E207" s="86"/>
      <c r="F207" s="86"/>
      <c r="G207" s="86"/>
      <c r="H207" s="86"/>
      <c r="I207" s="87"/>
      <c r="J207" s="23">
        <f t="shared" si="57"/>
        <v>5</v>
      </c>
      <c r="K207" s="23">
        <f t="shared" si="58"/>
        <v>2</v>
      </c>
      <c r="L207" s="23">
        <f t="shared" si="59"/>
        <v>1</v>
      </c>
      <c r="M207" s="23">
        <f t="shared" si="60"/>
        <v>1</v>
      </c>
      <c r="N207" s="23">
        <f t="shared" si="61"/>
        <v>0</v>
      </c>
      <c r="O207" s="23">
        <f t="shared" si="62"/>
        <v>4</v>
      </c>
      <c r="P207" s="23">
        <f t="shared" si="63"/>
        <v>5</v>
      </c>
      <c r="Q207" s="35">
        <f t="shared" si="64"/>
        <v>9</v>
      </c>
      <c r="R207" s="35" t="str">
        <f t="shared" si="65"/>
        <v>E</v>
      </c>
      <c r="S207" s="35">
        <f t="shared" si="66"/>
        <v>0</v>
      </c>
      <c r="T207" s="35">
        <f t="shared" si="67"/>
        <v>0</v>
      </c>
      <c r="U207" s="24" t="s">
        <v>41</v>
      </c>
    </row>
    <row r="208" spans="1:23">
      <c r="A208" s="40" t="str">
        <f t="shared" si="56"/>
        <v>MLR0008</v>
      </c>
      <c r="B208" s="85" t="s">
        <v>141</v>
      </c>
      <c r="C208" s="86"/>
      <c r="D208" s="86"/>
      <c r="E208" s="86"/>
      <c r="F208" s="86"/>
      <c r="G208" s="86"/>
      <c r="H208" s="86"/>
      <c r="I208" s="87"/>
      <c r="J208" s="23">
        <f t="shared" si="57"/>
        <v>4</v>
      </c>
      <c r="K208" s="23">
        <f t="shared" si="58"/>
        <v>2</v>
      </c>
      <c r="L208" s="23">
        <f t="shared" si="59"/>
        <v>2</v>
      </c>
      <c r="M208" s="23">
        <f t="shared" si="60"/>
        <v>0</v>
      </c>
      <c r="N208" s="23">
        <f t="shared" si="61"/>
        <v>0</v>
      </c>
      <c r="O208" s="23">
        <f t="shared" si="62"/>
        <v>4</v>
      </c>
      <c r="P208" s="23">
        <f t="shared" si="63"/>
        <v>3</v>
      </c>
      <c r="Q208" s="35">
        <f t="shared" si="64"/>
        <v>7</v>
      </c>
      <c r="R208" s="35" t="str">
        <f t="shared" si="65"/>
        <v>E</v>
      </c>
      <c r="S208" s="35">
        <f t="shared" si="66"/>
        <v>0</v>
      </c>
      <c r="T208" s="35">
        <f t="shared" si="67"/>
        <v>0</v>
      </c>
      <c r="U208" s="24" t="s">
        <v>41</v>
      </c>
    </row>
    <row r="209" spans="1:23" ht="27" customHeight="1">
      <c r="A209" s="90" t="s">
        <v>55</v>
      </c>
      <c r="B209" s="91"/>
      <c r="C209" s="91"/>
      <c r="D209" s="91"/>
      <c r="E209" s="91"/>
      <c r="F209" s="91"/>
      <c r="G209" s="91"/>
      <c r="H209" s="91"/>
      <c r="I209" s="92"/>
      <c r="J209" s="37">
        <f>SUM(J188:J208)</f>
        <v>107</v>
      </c>
      <c r="K209" s="37">
        <f t="shared" ref="K209:Q209" si="68">SUM(K188:K208)</f>
        <v>42</v>
      </c>
      <c r="L209" s="37">
        <f t="shared" si="68"/>
        <v>35</v>
      </c>
      <c r="M209" s="37">
        <f t="shared" si="68"/>
        <v>10</v>
      </c>
      <c r="N209" s="37">
        <f t="shared" si="68"/>
        <v>0</v>
      </c>
      <c r="O209" s="37">
        <f t="shared" si="68"/>
        <v>87</v>
      </c>
      <c r="P209" s="37">
        <f t="shared" si="68"/>
        <v>106</v>
      </c>
      <c r="Q209" s="37">
        <f t="shared" si="68"/>
        <v>193</v>
      </c>
      <c r="R209" s="56">
        <f>COUNTIF(R188:R208,"E")</f>
        <v>16</v>
      </c>
      <c r="S209" s="56">
        <f>COUNTIF(S188:S208,"C")</f>
        <v>2</v>
      </c>
      <c r="T209" s="56">
        <f>COUNTIF(T188:T205,"VP")</f>
        <v>3</v>
      </c>
      <c r="U209" s="61">
        <f>21/46</f>
        <v>0.45652173913043476</v>
      </c>
      <c r="W209" s="60"/>
    </row>
    <row r="210" spans="1:23" ht="12.75" customHeight="1">
      <c r="A210" s="93" t="s">
        <v>56</v>
      </c>
      <c r="B210" s="94"/>
      <c r="C210" s="94"/>
      <c r="D210" s="94"/>
      <c r="E210" s="94"/>
      <c r="F210" s="94"/>
      <c r="G210" s="94"/>
      <c r="H210" s="94"/>
      <c r="I210" s="94"/>
      <c r="J210" s="95"/>
      <c r="K210" s="27">
        <f>K209*14</f>
        <v>588</v>
      </c>
      <c r="L210" s="27">
        <f t="shared" ref="L210" si="69">L209*14</f>
        <v>490</v>
      </c>
      <c r="M210" s="27">
        <f t="shared" ref="M210" si="70">M209*14</f>
        <v>140</v>
      </c>
      <c r="N210" s="27">
        <f t="shared" ref="N210" si="71">N209*14</f>
        <v>0</v>
      </c>
      <c r="O210" s="27">
        <f t="shared" ref="O210" si="72">O209*14</f>
        <v>1218</v>
      </c>
      <c r="P210" s="27">
        <f t="shared" ref="P210" si="73">P209*14</f>
        <v>1484</v>
      </c>
      <c r="Q210" s="27">
        <f t="shared" ref="Q210" si="74">Q209*14</f>
        <v>2702</v>
      </c>
      <c r="R210" s="121"/>
      <c r="S210" s="122"/>
      <c r="T210" s="122"/>
      <c r="U210" s="123"/>
    </row>
    <row r="211" spans="1:23">
      <c r="A211" s="96"/>
      <c r="B211" s="97"/>
      <c r="C211" s="97"/>
      <c r="D211" s="97"/>
      <c r="E211" s="97"/>
      <c r="F211" s="97"/>
      <c r="G211" s="97"/>
      <c r="H211" s="97"/>
      <c r="I211" s="97"/>
      <c r="J211" s="98"/>
      <c r="K211" s="127">
        <f>SUM(K210:N210)</f>
        <v>1218</v>
      </c>
      <c r="L211" s="128"/>
      <c r="M211" s="128"/>
      <c r="N211" s="129"/>
      <c r="O211" s="130">
        <f>Q210</f>
        <v>2702</v>
      </c>
      <c r="P211" s="131"/>
      <c r="Q211" s="132"/>
      <c r="R211" s="124"/>
      <c r="S211" s="125"/>
      <c r="T211" s="125"/>
      <c r="U211" s="126"/>
      <c r="W211" s="60"/>
    </row>
    <row r="213" spans="1:23">
      <c r="B213" s="2"/>
      <c r="C213" s="2"/>
      <c r="D213" s="2"/>
      <c r="E213" s="2"/>
      <c r="F213" s="2"/>
      <c r="G213" s="2"/>
      <c r="N213" s="10"/>
      <c r="O213" s="10"/>
      <c r="P213" s="10"/>
      <c r="Q213" s="10"/>
      <c r="R213" s="10"/>
      <c r="S213" s="10"/>
      <c r="T213" s="10"/>
    </row>
    <row r="214" spans="1:23" ht="35.25" customHeight="1"/>
    <row r="215" spans="1:23" ht="23.25" customHeight="1">
      <c r="A215" s="89" t="s">
        <v>65</v>
      </c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1:23" ht="26.25" customHeight="1">
      <c r="A216" s="89" t="s">
        <v>31</v>
      </c>
      <c r="B216" s="89" t="s">
        <v>30</v>
      </c>
      <c r="C216" s="89"/>
      <c r="D216" s="89"/>
      <c r="E216" s="89"/>
      <c r="F216" s="89"/>
      <c r="G216" s="89"/>
      <c r="H216" s="89"/>
      <c r="I216" s="89"/>
      <c r="J216" s="106" t="s">
        <v>45</v>
      </c>
      <c r="K216" s="106" t="s">
        <v>28</v>
      </c>
      <c r="L216" s="106"/>
      <c r="M216" s="106"/>
      <c r="N216" s="106"/>
      <c r="O216" s="106" t="s">
        <v>46</v>
      </c>
      <c r="P216" s="106"/>
      <c r="Q216" s="106"/>
      <c r="R216" s="106" t="s">
        <v>27</v>
      </c>
      <c r="S216" s="106"/>
      <c r="T216" s="106"/>
      <c r="U216" s="106" t="s">
        <v>26</v>
      </c>
    </row>
    <row r="217" spans="1:23">
      <c r="A217" s="89"/>
      <c r="B217" s="89"/>
      <c r="C217" s="89"/>
      <c r="D217" s="89"/>
      <c r="E217" s="89"/>
      <c r="F217" s="89"/>
      <c r="G217" s="89"/>
      <c r="H217" s="89"/>
      <c r="I217" s="89"/>
      <c r="J217" s="106"/>
      <c r="K217" s="36" t="s">
        <v>32</v>
      </c>
      <c r="L217" s="36" t="s">
        <v>33</v>
      </c>
      <c r="M217" s="43" t="s">
        <v>34</v>
      </c>
      <c r="N217" s="36" t="s">
        <v>84</v>
      </c>
      <c r="O217" s="36" t="s">
        <v>38</v>
      </c>
      <c r="P217" s="36" t="s">
        <v>8</v>
      </c>
      <c r="Q217" s="36" t="s">
        <v>35</v>
      </c>
      <c r="R217" s="36" t="s">
        <v>36</v>
      </c>
      <c r="S217" s="36" t="s">
        <v>32</v>
      </c>
      <c r="T217" s="36" t="s">
        <v>37</v>
      </c>
      <c r="U217" s="106"/>
    </row>
    <row r="218" spans="1:23" ht="18.75" customHeight="1">
      <c r="A218" s="102" t="s">
        <v>62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4"/>
    </row>
    <row r="219" spans="1:23">
      <c r="A219" s="40" t="str">
        <f t="shared" ref="A219:A225" si="75">IF(ISNA(INDEX($A$39:$U$180,MATCH($B219,$B$39:$B$180,0),1)),"",INDEX($A$39:$U$180,MATCH($B219,$B$39:$B$180,0),1))</f>
        <v>MLR0023</v>
      </c>
      <c r="B219" s="88" t="s">
        <v>88</v>
      </c>
      <c r="C219" s="88"/>
      <c r="D219" s="88"/>
      <c r="E219" s="88"/>
      <c r="F219" s="88"/>
      <c r="G219" s="88"/>
      <c r="H219" s="88"/>
      <c r="I219" s="88"/>
      <c r="J219" s="23">
        <f t="shared" ref="J219:J225" si="76">IF(ISNA(INDEX($A$39:$U$180,MATCH($B219,$B$39:$B$180,0),10)),"",INDEX($A$39:$U$180,MATCH($B219,$B$39:$B$180,0),10))</f>
        <v>6</v>
      </c>
      <c r="K219" s="23">
        <f t="shared" ref="K219:K225" si="77">IF(ISNA(INDEX($A$39:$U$180,MATCH($B219,$B$39:$B$180,0),11)),"",INDEX($A$39:$U$180,MATCH($B219,$B$39:$B$180,0),11))</f>
        <v>2</v>
      </c>
      <c r="L219" s="23">
        <f t="shared" ref="L219:L225" si="78">IF(ISNA(INDEX($A$39:$U$180,MATCH($B219,$B$39:$B$180,0),12)),"",INDEX($A$39:$U$180,MATCH($B219,$B$39:$B$180,0),12))</f>
        <v>2</v>
      </c>
      <c r="M219" s="23">
        <f t="shared" ref="M219:M225" si="79">IF(ISNA(INDEX($A$39:$U$180,MATCH($B219,$B$39:$B$180,0),13)),"",INDEX($A$39:$U$180,MATCH($B219,$B$39:$B$180,0),13))</f>
        <v>0</v>
      </c>
      <c r="N219" s="23">
        <f t="shared" ref="N219:N225" si="80">IF(ISNA(INDEX($A$39:$U$180,MATCH($B219,$B$39:$B$180,0),14)),"",INDEX($A$39:$U$180,MATCH($B219,$B$39:$B$180,0),14))</f>
        <v>0</v>
      </c>
      <c r="O219" s="23">
        <f t="shared" ref="O219:O225" si="81">IF(ISNA(INDEX($A$39:$U$180,MATCH($B219,$B$39:$B$180,0),15)),"",INDEX($A$39:$U$180,MATCH($B219,$B$39:$B$180,0),15))</f>
        <v>4</v>
      </c>
      <c r="P219" s="23">
        <f t="shared" ref="P219:P225" si="82">IF(ISNA(INDEX($A$39:$U$180,MATCH($B219,$B$39:$B$180,0),16)),"",INDEX($A$39:$U$180,MATCH($B219,$B$39:$B$180,0),16))</f>
        <v>7</v>
      </c>
      <c r="Q219" s="35">
        <f t="shared" ref="Q219:Q225" si="83">IF(ISNA(INDEX($A$39:$U$180,MATCH($B219,$B$39:$B$180,0),17)),"",INDEX($A$39:$U$180,MATCH($B219,$B$39:$B$180,0),17))</f>
        <v>11</v>
      </c>
      <c r="R219" s="35">
        <f t="shared" ref="R219:R225" si="84">IF(ISNA(INDEX($A$39:$U$180,MATCH($B219,$B$39:$B$180,0),18)),"",INDEX($A$39:$U$180,MATCH($B219,$B$39:$B$180,0),18))</f>
        <v>0</v>
      </c>
      <c r="S219" s="35">
        <f t="shared" ref="S219:S225" si="85">IF(ISNA(INDEX($A$39:$U$180,MATCH($B219,$B$39:$B$180,0),19)),"",INDEX($A$39:$U$180,MATCH($B219,$B$39:$B$180,0),19))</f>
        <v>0</v>
      </c>
      <c r="T219" s="35" t="str">
        <f t="shared" ref="T219:T225" si="86">IF(ISNA(INDEX($A$39:$U$180,MATCH($B219,$B$39:$B$180,0),20)),"",INDEX($A$39:$U$180,MATCH($B219,$B$39:$B$180,0),20))</f>
        <v>VP</v>
      </c>
      <c r="U219" s="22" t="s">
        <v>43</v>
      </c>
    </row>
    <row r="220" spans="1:23">
      <c r="A220" s="40" t="str">
        <f t="shared" si="75"/>
        <v>MLR5027</v>
      </c>
      <c r="B220" s="85" t="s">
        <v>118</v>
      </c>
      <c r="C220" s="86"/>
      <c r="D220" s="86"/>
      <c r="E220" s="86"/>
      <c r="F220" s="86"/>
      <c r="G220" s="86"/>
      <c r="H220" s="86"/>
      <c r="I220" s="87"/>
      <c r="J220" s="23">
        <f t="shared" si="76"/>
        <v>5</v>
      </c>
      <c r="K220" s="23">
        <f t="shared" si="77"/>
        <v>2</v>
      </c>
      <c r="L220" s="23">
        <f t="shared" si="78"/>
        <v>1</v>
      </c>
      <c r="M220" s="23">
        <f t="shared" si="79"/>
        <v>1</v>
      </c>
      <c r="N220" s="23">
        <f t="shared" si="80"/>
        <v>0</v>
      </c>
      <c r="O220" s="23">
        <f t="shared" si="81"/>
        <v>4</v>
      </c>
      <c r="P220" s="23">
        <f t="shared" si="82"/>
        <v>5</v>
      </c>
      <c r="Q220" s="35">
        <f t="shared" si="83"/>
        <v>9</v>
      </c>
      <c r="R220" s="35" t="str">
        <f t="shared" si="84"/>
        <v>E</v>
      </c>
      <c r="S220" s="35">
        <f t="shared" si="85"/>
        <v>0</v>
      </c>
      <c r="T220" s="35">
        <f t="shared" si="86"/>
        <v>0</v>
      </c>
      <c r="U220" s="49" t="s">
        <v>43</v>
      </c>
    </row>
    <row r="221" spans="1:23">
      <c r="A221" s="40" t="str">
        <f t="shared" si="75"/>
        <v>MLR5004</v>
      </c>
      <c r="B221" s="85" t="s">
        <v>120</v>
      </c>
      <c r="C221" s="86"/>
      <c r="D221" s="86"/>
      <c r="E221" s="86"/>
      <c r="F221" s="86"/>
      <c r="G221" s="86"/>
      <c r="H221" s="86"/>
      <c r="I221" s="87"/>
      <c r="J221" s="23">
        <f t="shared" si="76"/>
        <v>5</v>
      </c>
      <c r="K221" s="23">
        <f t="shared" si="77"/>
        <v>2</v>
      </c>
      <c r="L221" s="23">
        <f t="shared" si="78"/>
        <v>1</v>
      </c>
      <c r="M221" s="23">
        <f t="shared" si="79"/>
        <v>1</v>
      </c>
      <c r="N221" s="23">
        <f t="shared" si="80"/>
        <v>0</v>
      </c>
      <c r="O221" s="23">
        <f t="shared" si="81"/>
        <v>4</v>
      </c>
      <c r="P221" s="23">
        <f t="shared" si="82"/>
        <v>5</v>
      </c>
      <c r="Q221" s="35">
        <f t="shared" si="83"/>
        <v>9</v>
      </c>
      <c r="R221" s="35" t="str">
        <f t="shared" si="84"/>
        <v>E</v>
      </c>
      <c r="S221" s="35">
        <f t="shared" si="85"/>
        <v>0</v>
      </c>
      <c r="T221" s="35">
        <f t="shared" si="86"/>
        <v>0</v>
      </c>
      <c r="U221" s="49" t="s">
        <v>43</v>
      </c>
    </row>
    <row r="222" spans="1:23">
      <c r="A222" s="40" t="str">
        <f t="shared" si="75"/>
        <v>MLR2007</v>
      </c>
      <c r="B222" s="88" t="s">
        <v>197</v>
      </c>
      <c r="C222" s="88"/>
      <c r="D222" s="88"/>
      <c r="E222" s="88"/>
      <c r="F222" s="88"/>
      <c r="G222" s="88"/>
      <c r="H222" s="88"/>
      <c r="I222" s="88"/>
      <c r="J222" s="23">
        <f t="shared" si="76"/>
        <v>4</v>
      </c>
      <c r="K222" s="23">
        <f t="shared" si="77"/>
        <v>0</v>
      </c>
      <c r="L222" s="23">
        <f t="shared" si="78"/>
        <v>0</v>
      </c>
      <c r="M222" s="23">
        <f t="shared" si="79"/>
        <v>1</v>
      </c>
      <c r="N222" s="23">
        <f t="shared" si="80"/>
        <v>0</v>
      </c>
      <c r="O222" s="23">
        <f t="shared" si="81"/>
        <v>1</v>
      </c>
      <c r="P222" s="23">
        <f t="shared" si="82"/>
        <v>6</v>
      </c>
      <c r="Q222" s="35">
        <f t="shared" si="83"/>
        <v>7</v>
      </c>
      <c r="R222" s="35">
        <f t="shared" si="84"/>
        <v>0</v>
      </c>
      <c r="S222" s="35" t="str">
        <f t="shared" si="85"/>
        <v>C</v>
      </c>
      <c r="T222" s="35">
        <f t="shared" si="86"/>
        <v>0</v>
      </c>
      <c r="U222" s="49" t="s">
        <v>43</v>
      </c>
    </row>
    <row r="223" spans="1:23">
      <c r="A223" s="40" t="str">
        <f t="shared" si="75"/>
        <v>MLR0011</v>
      </c>
      <c r="B223" s="107" t="s">
        <v>143</v>
      </c>
      <c r="C223" s="108"/>
      <c r="D223" s="108"/>
      <c r="E223" s="108"/>
      <c r="F223" s="108"/>
      <c r="G223" s="108"/>
      <c r="H223" s="108"/>
      <c r="I223" s="109"/>
      <c r="J223" s="23">
        <f t="shared" si="76"/>
        <v>4</v>
      </c>
      <c r="K223" s="23">
        <f t="shared" si="77"/>
        <v>2</v>
      </c>
      <c r="L223" s="23">
        <f t="shared" si="78"/>
        <v>2</v>
      </c>
      <c r="M223" s="23">
        <f t="shared" si="79"/>
        <v>0</v>
      </c>
      <c r="N223" s="23">
        <f t="shared" si="80"/>
        <v>0</v>
      </c>
      <c r="O223" s="23">
        <f t="shared" si="81"/>
        <v>4</v>
      </c>
      <c r="P223" s="23">
        <f t="shared" si="82"/>
        <v>3</v>
      </c>
      <c r="Q223" s="35">
        <f t="shared" si="83"/>
        <v>7</v>
      </c>
      <c r="R223" s="35" t="str">
        <f t="shared" si="84"/>
        <v>E</v>
      </c>
      <c r="S223" s="35">
        <f t="shared" si="85"/>
        <v>0</v>
      </c>
      <c r="T223" s="35">
        <f t="shared" si="86"/>
        <v>0</v>
      </c>
      <c r="U223" s="49" t="s">
        <v>43</v>
      </c>
    </row>
    <row r="224" spans="1:23">
      <c r="A224" s="40" t="str">
        <f t="shared" si="75"/>
        <v>MLX2202</v>
      </c>
      <c r="B224" s="85" t="s">
        <v>144</v>
      </c>
      <c r="C224" s="86"/>
      <c r="D224" s="86"/>
      <c r="E224" s="86"/>
      <c r="F224" s="86"/>
      <c r="G224" s="86"/>
      <c r="H224" s="86"/>
      <c r="I224" s="87"/>
      <c r="J224" s="23">
        <f t="shared" si="76"/>
        <v>4</v>
      </c>
      <c r="K224" s="23">
        <f t="shared" si="77"/>
        <v>2</v>
      </c>
      <c r="L224" s="23">
        <f t="shared" si="78"/>
        <v>0</v>
      </c>
      <c r="M224" s="23">
        <f t="shared" si="79"/>
        <v>1</v>
      </c>
      <c r="N224" s="23">
        <f t="shared" si="80"/>
        <v>0</v>
      </c>
      <c r="O224" s="23">
        <f t="shared" si="81"/>
        <v>3</v>
      </c>
      <c r="P224" s="23">
        <f t="shared" si="82"/>
        <v>4</v>
      </c>
      <c r="Q224" s="35">
        <f t="shared" si="83"/>
        <v>7</v>
      </c>
      <c r="R224" s="35">
        <f t="shared" si="84"/>
        <v>0</v>
      </c>
      <c r="S224" s="35" t="str">
        <f t="shared" si="85"/>
        <v>C</v>
      </c>
      <c r="T224" s="35">
        <f t="shared" si="86"/>
        <v>0</v>
      </c>
      <c r="U224" s="49" t="s">
        <v>43</v>
      </c>
    </row>
    <row r="225" spans="1:23">
      <c r="A225" s="40" t="str">
        <f t="shared" si="75"/>
        <v>MLX2203</v>
      </c>
      <c r="B225" s="85" t="s">
        <v>145</v>
      </c>
      <c r="C225" s="86"/>
      <c r="D225" s="86"/>
      <c r="E225" s="86"/>
      <c r="F225" s="86"/>
      <c r="G225" s="86"/>
      <c r="H225" s="86"/>
      <c r="I225" s="87"/>
      <c r="J225" s="23">
        <f t="shared" si="76"/>
        <v>4</v>
      </c>
      <c r="K225" s="23">
        <f t="shared" si="77"/>
        <v>2</v>
      </c>
      <c r="L225" s="23">
        <f t="shared" si="78"/>
        <v>0</v>
      </c>
      <c r="M225" s="23">
        <f t="shared" si="79"/>
        <v>1</v>
      </c>
      <c r="N225" s="23">
        <f t="shared" si="80"/>
        <v>0</v>
      </c>
      <c r="O225" s="23">
        <f t="shared" si="81"/>
        <v>3</v>
      </c>
      <c r="P225" s="23">
        <f t="shared" si="82"/>
        <v>4</v>
      </c>
      <c r="Q225" s="35">
        <f t="shared" si="83"/>
        <v>7</v>
      </c>
      <c r="R225" s="35">
        <f t="shared" si="84"/>
        <v>0</v>
      </c>
      <c r="S225" s="35">
        <f t="shared" si="85"/>
        <v>0</v>
      </c>
      <c r="T225" s="35" t="str">
        <f t="shared" si="86"/>
        <v>VP</v>
      </c>
      <c r="U225" s="49" t="s">
        <v>43</v>
      </c>
    </row>
    <row r="226" spans="1:23">
      <c r="A226" s="25" t="s">
        <v>29</v>
      </c>
      <c r="B226" s="99"/>
      <c r="C226" s="100"/>
      <c r="D226" s="100"/>
      <c r="E226" s="100"/>
      <c r="F226" s="100"/>
      <c r="G226" s="100"/>
      <c r="H226" s="100"/>
      <c r="I226" s="101"/>
      <c r="J226" s="27">
        <f>SUM(J219:J225)</f>
        <v>32</v>
      </c>
      <c r="K226" s="27">
        <f>SUM(K219:K225)</f>
        <v>12</v>
      </c>
      <c r="L226" s="27">
        <f>SUM(L219:L225)</f>
        <v>6</v>
      </c>
      <c r="M226" s="27"/>
      <c r="N226" s="27">
        <f>SUM(N219:N225)</f>
        <v>0</v>
      </c>
      <c r="O226" s="27">
        <f>SUM(O219:O225)</f>
        <v>23</v>
      </c>
      <c r="P226" s="27">
        <f>SUM(P219:P225)</f>
        <v>34</v>
      </c>
      <c r="Q226" s="27">
        <f>SUM(Q219:Q225)</f>
        <v>57</v>
      </c>
      <c r="R226" s="25">
        <f>COUNTIF(R219:R225,"E")</f>
        <v>3</v>
      </c>
      <c r="S226" s="25">
        <f>COUNTIF(S219:S225,"C")</f>
        <v>2</v>
      </c>
      <c r="T226" s="25">
        <f>COUNTIF(T219:T225,"VP")</f>
        <v>2</v>
      </c>
      <c r="U226" s="22"/>
    </row>
    <row r="227" spans="1:23" ht="18" customHeight="1">
      <c r="A227" s="102" t="s">
        <v>75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4"/>
    </row>
    <row r="228" spans="1:23">
      <c r="A228" s="40" t="str">
        <f t="shared" ref="A228:A233" si="87">IF(ISNA(INDEX($A$39:$U$180,MATCH($B228,$B$39:$B$180,0),1)),"",INDEX($A$39:$U$180,MATCH($B228,$B$39:$B$180,0),1))</f>
        <v>MLR0005</v>
      </c>
      <c r="B228" s="85" t="s">
        <v>149</v>
      </c>
      <c r="C228" s="86"/>
      <c r="D228" s="86"/>
      <c r="E228" s="86"/>
      <c r="F228" s="86"/>
      <c r="G228" s="86"/>
      <c r="H228" s="86"/>
      <c r="I228" s="87"/>
      <c r="J228" s="23">
        <f t="shared" ref="J228:J233" si="88">IF(ISNA(INDEX($A$39:$U$180,MATCH($B228,$B$39:$B$180,0),10)),"",INDEX($A$39:$U$180,MATCH($B228,$B$39:$B$180,0),10))</f>
        <v>5</v>
      </c>
      <c r="K228" s="23">
        <f t="shared" ref="K228:K233" si="89">IF(ISNA(INDEX($A$39:$U$180,MATCH($B228,$B$39:$B$180,0),11)),"",INDEX($A$39:$U$180,MATCH($B228,$B$39:$B$180,0),11))</f>
        <v>2</v>
      </c>
      <c r="L228" s="23">
        <f t="shared" ref="L228:L233" si="90">IF(ISNA(INDEX($A$39:$U$180,MATCH($B228,$B$39:$B$180,0),12)),"",INDEX($A$39:$U$180,MATCH($B228,$B$39:$B$180,0),12))</f>
        <v>1</v>
      </c>
      <c r="M228" s="23">
        <f t="shared" ref="M228:M233" si="91">IF(ISNA(INDEX($A$39:$U$180,MATCH($B228,$B$39:$B$180,0),13)),"",INDEX($A$39:$U$180,MATCH($B228,$B$39:$B$180,0),13))</f>
        <v>0</v>
      </c>
      <c r="N228" s="23">
        <f t="shared" ref="N228:N233" si="92">IF(ISNA(INDEX($A$39:$U$180,MATCH($B228,$B$39:$B$180,0),14)),"",INDEX($A$39:$U$180,MATCH($B228,$B$39:$B$180,0),14))</f>
        <v>1</v>
      </c>
      <c r="O228" s="23">
        <f t="shared" ref="O228:O233" si="93">IF(ISNA(INDEX($A$39:$U$180,MATCH($B228,$B$39:$B$180,0),15)),"",INDEX($A$39:$U$180,MATCH($B228,$B$39:$B$180,0),15))</f>
        <v>4</v>
      </c>
      <c r="P228" s="23">
        <f t="shared" ref="P228:P233" si="94">IF(ISNA(INDEX($A$39:$U$180,MATCH($B228,$B$39:$B$180,0),16)),"",INDEX($A$39:$U$180,MATCH($B228,$B$39:$B$180,0),16))</f>
        <v>6</v>
      </c>
      <c r="Q228" s="35">
        <f t="shared" ref="Q228:Q233" si="95">IF(ISNA(INDEX($A$39:$U$180,MATCH($B228,$B$39:$B$180,0),17)),"",INDEX($A$39:$U$180,MATCH($B228,$B$39:$B$180,0),17))</f>
        <v>10</v>
      </c>
      <c r="R228" s="35" t="str">
        <f t="shared" ref="R228:R233" si="96">IF(ISNA(INDEX($A$39:$U$180,MATCH($B228,$B$39:$B$180,0),18)),"",INDEX($A$39:$U$180,MATCH($B228,$B$39:$B$180,0),18))</f>
        <v>E</v>
      </c>
      <c r="S228" s="35">
        <f t="shared" ref="S228:S233" si="97">IF(ISNA(INDEX($A$39:$U$180,MATCH($B228,$B$39:$B$180,0),19)),"",INDEX($A$39:$U$180,MATCH($B228,$B$39:$B$180,0),19))</f>
        <v>0</v>
      </c>
      <c r="T228" s="35">
        <f t="shared" ref="T228:T233" si="98">IF(ISNA(INDEX($A$39:$U$180,MATCH($B228,$B$39:$B$180,0),20)),"",INDEX($A$39:$U$180,MATCH($B228,$B$39:$B$180,0),20))</f>
        <v>0</v>
      </c>
      <c r="U228" s="22" t="s">
        <v>43</v>
      </c>
    </row>
    <row r="229" spans="1:23">
      <c r="A229" s="40" t="str">
        <f t="shared" si="87"/>
        <v>MLR5011</v>
      </c>
      <c r="B229" s="85" t="s">
        <v>151</v>
      </c>
      <c r="C229" s="86"/>
      <c r="D229" s="86"/>
      <c r="E229" s="86"/>
      <c r="F229" s="86"/>
      <c r="G229" s="86"/>
      <c r="H229" s="86"/>
      <c r="I229" s="87"/>
      <c r="J229" s="23">
        <f t="shared" si="88"/>
        <v>6</v>
      </c>
      <c r="K229" s="23">
        <f t="shared" si="89"/>
        <v>2</v>
      </c>
      <c r="L229" s="23">
        <f t="shared" si="90"/>
        <v>1</v>
      </c>
      <c r="M229" s="23">
        <f t="shared" si="91"/>
        <v>1</v>
      </c>
      <c r="N229" s="23">
        <f t="shared" si="92"/>
        <v>0</v>
      </c>
      <c r="O229" s="23">
        <f t="shared" si="93"/>
        <v>4</v>
      </c>
      <c r="P229" s="23">
        <f t="shared" si="94"/>
        <v>9</v>
      </c>
      <c r="Q229" s="35">
        <f t="shared" si="95"/>
        <v>13</v>
      </c>
      <c r="R229" s="35" t="str">
        <f t="shared" si="96"/>
        <v>E</v>
      </c>
      <c r="S229" s="35">
        <f t="shared" si="97"/>
        <v>0</v>
      </c>
      <c r="T229" s="35">
        <f t="shared" si="98"/>
        <v>0</v>
      </c>
      <c r="U229" s="49"/>
    </row>
    <row r="230" spans="1:23">
      <c r="A230" s="40" t="str">
        <f t="shared" si="87"/>
        <v>MLR5029</v>
      </c>
      <c r="B230" s="85" t="s">
        <v>153</v>
      </c>
      <c r="C230" s="86"/>
      <c r="D230" s="86"/>
      <c r="E230" s="86"/>
      <c r="F230" s="86"/>
      <c r="G230" s="86"/>
      <c r="H230" s="86"/>
      <c r="I230" s="87"/>
      <c r="J230" s="23">
        <f t="shared" si="88"/>
        <v>6</v>
      </c>
      <c r="K230" s="23">
        <f t="shared" si="89"/>
        <v>2</v>
      </c>
      <c r="L230" s="23">
        <f t="shared" si="90"/>
        <v>1</v>
      </c>
      <c r="M230" s="23">
        <f t="shared" si="91"/>
        <v>1</v>
      </c>
      <c r="N230" s="23">
        <f t="shared" si="92"/>
        <v>0</v>
      </c>
      <c r="O230" s="23">
        <f t="shared" si="93"/>
        <v>4</v>
      </c>
      <c r="P230" s="23">
        <f t="shared" si="94"/>
        <v>9</v>
      </c>
      <c r="Q230" s="35">
        <f t="shared" si="95"/>
        <v>13</v>
      </c>
      <c r="R230" s="35" t="str">
        <f t="shared" si="96"/>
        <v>E</v>
      </c>
      <c r="S230" s="35">
        <f t="shared" si="97"/>
        <v>0</v>
      </c>
      <c r="T230" s="35">
        <f t="shared" si="98"/>
        <v>0</v>
      </c>
      <c r="U230" s="49"/>
    </row>
    <row r="231" spans="1:23">
      <c r="A231" s="40" t="str">
        <f t="shared" si="87"/>
        <v>MLR5002</v>
      </c>
      <c r="B231" s="85" t="s">
        <v>155</v>
      </c>
      <c r="C231" s="86"/>
      <c r="D231" s="86"/>
      <c r="E231" s="86"/>
      <c r="F231" s="86"/>
      <c r="G231" s="86"/>
      <c r="H231" s="86"/>
      <c r="I231" s="87"/>
      <c r="J231" s="23">
        <f t="shared" si="88"/>
        <v>5</v>
      </c>
      <c r="K231" s="23">
        <f t="shared" si="89"/>
        <v>2</v>
      </c>
      <c r="L231" s="23">
        <f t="shared" si="90"/>
        <v>0</v>
      </c>
      <c r="M231" s="23">
        <f t="shared" si="91"/>
        <v>2</v>
      </c>
      <c r="N231" s="23">
        <f t="shared" si="92"/>
        <v>0</v>
      </c>
      <c r="O231" s="23">
        <f t="shared" si="93"/>
        <v>4</v>
      </c>
      <c r="P231" s="23">
        <f t="shared" si="94"/>
        <v>6</v>
      </c>
      <c r="Q231" s="35">
        <f t="shared" si="95"/>
        <v>10</v>
      </c>
      <c r="R231" s="35" t="str">
        <f t="shared" si="96"/>
        <v>E</v>
      </c>
      <c r="S231" s="35">
        <f t="shared" si="97"/>
        <v>0</v>
      </c>
      <c r="T231" s="35">
        <f t="shared" si="98"/>
        <v>0</v>
      </c>
      <c r="U231" s="22" t="s">
        <v>43</v>
      </c>
    </row>
    <row r="232" spans="1:23">
      <c r="A232" s="40" t="str">
        <f t="shared" si="87"/>
        <v>MLR5012</v>
      </c>
      <c r="B232" s="85" t="s">
        <v>157</v>
      </c>
      <c r="C232" s="86"/>
      <c r="D232" s="86"/>
      <c r="E232" s="86"/>
      <c r="F232" s="86"/>
      <c r="G232" s="86"/>
      <c r="H232" s="86"/>
      <c r="I232" s="87"/>
      <c r="J232" s="23">
        <f t="shared" si="88"/>
        <v>3</v>
      </c>
      <c r="K232" s="23">
        <f t="shared" si="89"/>
        <v>0</v>
      </c>
      <c r="L232" s="23">
        <f t="shared" si="90"/>
        <v>0</v>
      </c>
      <c r="M232" s="23">
        <f t="shared" si="91"/>
        <v>2</v>
      </c>
      <c r="N232" s="23">
        <f t="shared" si="92"/>
        <v>0</v>
      </c>
      <c r="O232" s="23">
        <f t="shared" si="93"/>
        <v>2</v>
      </c>
      <c r="P232" s="23">
        <f t="shared" si="94"/>
        <v>4</v>
      </c>
      <c r="Q232" s="35">
        <f t="shared" si="95"/>
        <v>6</v>
      </c>
      <c r="R232" s="35">
        <f t="shared" si="96"/>
        <v>0</v>
      </c>
      <c r="S232" s="35" t="str">
        <f t="shared" si="97"/>
        <v>C</v>
      </c>
      <c r="T232" s="35">
        <f t="shared" si="98"/>
        <v>0</v>
      </c>
      <c r="U232" s="22" t="s">
        <v>43</v>
      </c>
    </row>
    <row r="233" spans="1:23">
      <c r="A233" s="40" t="str">
        <f t="shared" si="87"/>
        <v>MLR2001</v>
      </c>
      <c r="B233" s="85" t="s">
        <v>159</v>
      </c>
      <c r="C233" s="86"/>
      <c r="D233" s="86"/>
      <c r="E233" s="86"/>
      <c r="F233" s="86"/>
      <c r="G233" s="86"/>
      <c r="H233" s="86"/>
      <c r="I233" s="87"/>
      <c r="J233" s="23">
        <f t="shared" si="88"/>
        <v>2</v>
      </c>
      <c r="K233" s="23">
        <f t="shared" si="89"/>
        <v>0</v>
      </c>
      <c r="L233" s="23">
        <f t="shared" si="90"/>
        <v>0</v>
      </c>
      <c r="M233" s="23">
        <f t="shared" si="91"/>
        <v>0</v>
      </c>
      <c r="N233" s="23">
        <f t="shared" si="92"/>
        <v>2</v>
      </c>
      <c r="O233" s="23">
        <f t="shared" si="93"/>
        <v>2</v>
      </c>
      <c r="P233" s="23">
        <f t="shared" si="94"/>
        <v>2</v>
      </c>
      <c r="Q233" s="35">
        <f t="shared" si="95"/>
        <v>4</v>
      </c>
      <c r="R233" s="35">
        <f t="shared" si="96"/>
        <v>0</v>
      </c>
      <c r="S233" s="35">
        <f t="shared" si="97"/>
        <v>0</v>
      </c>
      <c r="T233" s="35" t="str">
        <f t="shared" si="98"/>
        <v>VP</v>
      </c>
      <c r="U233" s="22" t="s">
        <v>43</v>
      </c>
    </row>
    <row r="234" spans="1:23">
      <c r="A234" s="25" t="s">
        <v>29</v>
      </c>
      <c r="B234" s="89"/>
      <c r="C234" s="89"/>
      <c r="D234" s="89"/>
      <c r="E234" s="89"/>
      <c r="F234" s="89"/>
      <c r="G234" s="89"/>
      <c r="H234" s="89"/>
      <c r="I234" s="89"/>
      <c r="J234" s="27">
        <f t="shared" ref="J234:Q234" si="99">SUM(J228:J233)</f>
        <v>27</v>
      </c>
      <c r="K234" s="27">
        <f t="shared" si="99"/>
        <v>8</v>
      </c>
      <c r="L234" s="27">
        <f t="shared" si="99"/>
        <v>3</v>
      </c>
      <c r="M234" s="27">
        <f t="shared" si="99"/>
        <v>6</v>
      </c>
      <c r="N234" s="27">
        <f t="shared" si="99"/>
        <v>3</v>
      </c>
      <c r="O234" s="27">
        <f t="shared" si="99"/>
        <v>20</v>
      </c>
      <c r="P234" s="27">
        <f t="shared" si="99"/>
        <v>36</v>
      </c>
      <c r="Q234" s="27">
        <f t="shared" si="99"/>
        <v>56</v>
      </c>
      <c r="R234" s="25">
        <f>COUNTIF(R228:R233,"E")</f>
        <v>4</v>
      </c>
      <c r="S234" s="25">
        <f>COUNTIF(S228:S233,"C")</f>
        <v>1</v>
      </c>
      <c r="T234" s="25">
        <f>COUNTIF(T228:T233,"VP")</f>
        <v>1</v>
      </c>
      <c r="U234" s="26"/>
    </row>
    <row r="235" spans="1:23" ht="25.5" customHeight="1">
      <c r="A235" s="90" t="s">
        <v>55</v>
      </c>
      <c r="B235" s="91"/>
      <c r="C235" s="91"/>
      <c r="D235" s="91"/>
      <c r="E235" s="91"/>
      <c r="F235" s="91"/>
      <c r="G235" s="91"/>
      <c r="H235" s="91"/>
      <c r="I235" s="92"/>
      <c r="J235" s="27">
        <f t="shared" ref="J235:T235" si="100">SUM(J226,J234)</f>
        <v>59</v>
      </c>
      <c r="K235" s="27">
        <f t="shared" si="100"/>
        <v>20</v>
      </c>
      <c r="L235" s="27">
        <f t="shared" si="100"/>
        <v>9</v>
      </c>
      <c r="M235" s="27">
        <f t="shared" si="100"/>
        <v>6</v>
      </c>
      <c r="N235" s="27">
        <f t="shared" si="100"/>
        <v>3</v>
      </c>
      <c r="O235" s="27">
        <f t="shared" si="100"/>
        <v>43</v>
      </c>
      <c r="P235" s="27">
        <f t="shared" si="100"/>
        <v>70</v>
      </c>
      <c r="Q235" s="27">
        <f t="shared" si="100"/>
        <v>113</v>
      </c>
      <c r="R235" s="27">
        <f t="shared" si="100"/>
        <v>7</v>
      </c>
      <c r="S235" s="27">
        <f t="shared" si="100"/>
        <v>3</v>
      </c>
      <c r="T235" s="27">
        <f t="shared" si="100"/>
        <v>3</v>
      </c>
      <c r="U235" s="63">
        <f>13/46</f>
        <v>0.28260869565217389</v>
      </c>
      <c r="W235" s="60"/>
    </row>
    <row r="236" spans="1:23" ht="13.5" customHeight="1">
      <c r="A236" s="93" t="s">
        <v>56</v>
      </c>
      <c r="B236" s="94"/>
      <c r="C236" s="94"/>
      <c r="D236" s="94"/>
      <c r="E236" s="94"/>
      <c r="F236" s="94"/>
      <c r="G236" s="94"/>
      <c r="H236" s="94"/>
      <c r="I236" s="94"/>
      <c r="J236" s="95"/>
      <c r="K236" s="27">
        <f t="shared" ref="K236:Q236" si="101">K226*14+K234*12</f>
        <v>264</v>
      </c>
      <c r="L236" s="27">
        <f t="shared" si="101"/>
        <v>120</v>
      </c>
      <c r="M236" s="27">
        <f t="shared" si="101"/>
        <v>72</v>
      </c>
      <c r="N236" s="27">
        <f t="shared" si="101"/>
        <v>36</v>
      </c>
      <c r="O236" s="27">
        <f t="shared" si="101"/>
        <v>562</v>
      </c>
      <c r="P236" s="27">
        <f t="shared" si="101"/>
        <v>908</v>
      </c>
      <c r="Q236" s="27">
        <f t="shared" si="101"/>
        <v>1470</v>
      </c>
      <c r="R236" s="121"/>
      <c r="S236" s="122"/>
      <c r="T236" s="122"/>
      <c r="U236" s="123"/>
    </row>
    <row r="237" spans="1:23" ht="16.5" customHeight="1">
      <c r="A237" s="96"/>
      <c r="B237" s="97"/>
      <c r="C237" s="97"/>
      <c r="D237" s="97"/>
      <c r="E237" s="97"/>
      <c r="F237" s="97"/>
      <c r="G237" s="97"/>
      <c r="H237" s="97"/>
      <c r="I237" s="97"/>
      <c r="J237" s="98"/>
      <c r="K237" s="127">
        <f>SUM(K236:N236)</f>
        <v>492</v>
      </c>
      <c r="L237" s="128"/>
      <c r="M237" s="128"/>
      <c r="N237" s="129"/>
      <c r="O237" s="130">
        <f>SUM(O236:P236)</f>
        <v>1470</v>
      </c>
      <c r="P237" s="131"/>
      <c r="Q237" s="132"/>
      <c r="R237" s="124"/>
      <c r="S237" s="125"/>
      <c r="T237" s="125"/>
      <c r="U237" s="126"/>
      <c r="W237" s="60"/>
    </row>
    <row r="238" spans="1:23" ht="150" customHeight="1"/>
    <row r="239" spans="1:23" ht="22.5" customHeight="1">
      <c r="A239" s="89" t="s">
        <v>243</v>
      </c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1:23" ht="25.5" customHeight="1">
      <c r="A240" s="89" t="s">
        <v>31</v>
      </c>
      <c r="B240" s="89" t="s">
        <v>30</v>
      </c>
      <c r="C240" s="89"/>
      <c r="D240" s="89"/>
      <c r="E240" s="89"/>
      <c r="F240" s="89"/>
      <c r="G240" s="89"/>
      <c r="H240" s="89"/>
      <c r="I240" s="89"/>
      <c r="J240" s="106" t="s">
        <v>45</v>
      </c>
      <c r="K240" s="106" t="s">
        <v>28</v>
      </c>
      <c r="L240" s="106"/>
      <c r="M240" s="106"/>
      <c r="N240" s="106"/>
      <c r="O240" s="106" t="s">
        <v>46</v>
      </c>
      <c r="P240" s="106"/>
      <c r="Q240" s="106"/>
      <c r="R240" s="106" t="s">
        <v>27</v>
      </c>
      <c r="S240" s="106"/>
      <c r="T240" s="106"/>
      <c r="U240" s="106" t="s">
        <v>26</v>
      </c>
    </row>
    <row r="241" spans="1:23" ht="18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106"/>
      <c r="K241" s="36" t="s">
        <v>32</v>
      </c>
      <c r="L241" s="36" t="s">
        <v>33</v>
      </c>
      <c r="M241" s="43" t="s">
        <v>34</v>
      </c>
      <c r="N241" s="36" t="s">
        <v>84</v>
      </c>
      <c r="O241" s="36" t="s">
        <v>38</v>
      </c>
      <c r="P241" s="36" t="s">
        <v>8</v>
      </c>
      <c r="Q241" s="36" t="s">
        <v>35</v>
      </c>
      <c r="R241" s="36" t="s">
        <v>36</v>
      </c>
      <c r="S241" s="36" t="s">
        <v>32</v>
      </c>
      <c r="T241" s="36" t="s">
        <v>37</v>
      </c>
      <c r="U241" s="106"/>
    </row>
    <row r="242" spans="1:23" ht="19.5" customHeight="1">
      <c r="A242" s="102" t="s">
        <v>62</v>
      </c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4"/>
    </row>
    <row r="243" spans="1:23">
      <c r="A243" s="40" t="str">
        <f t="shared" ref="A243:A248" si="102">IF(ISNA(INDEX($A$39:$U$180,MATCH($B243,$B$39:$B$180,0),1)),"",INDEX($A$39:$U$180,MATCH($B243,$B$39:$B$180,0),1))</f>
        <v>MLR5005</v>
      </c>
      <c r="B243" s="85" t="s">
        <v>94</v>
      </c>
      <c r="C243" s="86"/>
      <c r="D243" s="86"/>
      <c r="E243" s="86"/>
      <c r="F243" s="86"/>
      <c r="G243" s="86"/>
      <c r="H243" s="86"/>
      <c r="I243" s="87"/>
      <c r="J243" s="23">
        <f t="shared" ref="J243:J248" si="103">IF(ISNA(INDEX($A$39:$U$180,MATCH($B243,$B$39:$B$180,0),10)),"",INDEX($A$39:$U$180,MATCH($B243,$B$39:$B$180,0),10))</f>
        <v>6</v>
      </c>
      <c r="K243" s="23">
        <f t="shared" ref="K243:K248" si="104">IF(ISNA(INDEX($A$39:$U$180,MATCH($B243,$B$39:$B$180,0),11)),"",INDEX($A$39:$U$180,MATCH($B243,$B$39:$B$180,0),11))</f>
        <v>2</v>
      </c>
      <c r="L243" s="23">
        <f t="shared" ref="L243:L248" si="105">IF(ISNA(INDEX($A$39:$U$180,MATCH($B243,$B$39:$B$180,0),12)),"",INDEX($A$39:$U$180,MATCH($B243,$B$39:$B$180,0),12))</f>
        <v>2</v>
      </c>
      <c r="M243" s="23">
        <f t="shared" ref="M243:M248" si="106">IF(ISNA(INDEX($A$39:$U$180,MATCH($B243,$B$39:$B$180,0),13)),"",INDEX($A$39:$U$180,MATCH($B243,$B$39:$B$180,0),13))</f>
        <v>2</v>
      </c>
      <c r="N243" s="23">
        <f t="shared" ref="N243:N248" si="107">IF(ISNA(INDEX($A$39:$U$180,MATCH($B243,$B$39:$B$180,0),14)),"",INDEX($A$39:$U$180,MATCH($B243,$B$39:$B$180,0),14))</f>
        <v>0</v>
      </c>
      <c r="O243" s="23">
        <f t="shared" ref="O243:O248" si="108">IF(ISNA(INDEX($A$39:$U$180,MATCH($B243,$B$39:$B$180,0),15)),"",INDEX($A$39:$U$180,MATCH($B243,$B$39:$B$180,0),15))</f>
        <v>6</v>
      </c>
      <c r="P243" s="23">
        <f t="shared" ref="P243:P248" si="109">IF(ISNA(INDEX($A$39:$U$180,MATCH($B243,$B$39:$B$180,0),16)),"",INDEX($A$39:$U$180,MATCH($B243,$B$39:$B$180,0),16))</f>
        <v>5</v>
      </c>
      <c r="Q243" s="35">
        <f t="shared" ref="Q243:Q248" si="110">IF(ISNA(INDEX($A$39:$U$180,MATCH($B243,$B$39:$B$180,0),17)),"",INDEX($A$39:$U$180,MATCH($B243,$B$39:$B$180,0),17))</f>
        <v>11</v>
      </c>
      <c r="R243" s="35">
        <f t="shared" ref="R243:R248" si="111">IF(ISNA(INDEX($A$39:$U$180,MATCH($B243,$B$39:$B$180,0),18)),"",INDEX($A$39:$U$180,MATCH($B243,$B$39:$B$180,0),18))</f>
        <v>0</v>
      </c>
      <c r="S243" s="35" t="str">
        <f t="shared" ref="S243:S248" si="112">IF(ISNA(INDEX($A$39:$U$180,MATCH($B243,$B$39:$B$180,0),19)),"",INDEX($A$39:$U$180,MATCH($B243,$B$39:$B$180,0),19))</f>
        <v>C</v>
      </c>
      <c r="T243" s="35">
        <f t="shared" ref="T243:T248" si="113">IF(ISNA(INDEX($A$39:$U$180,MATCH($B243,$B$39:$B$180,0),20)),"",INDEX($A$39:$U$180,MATCH($B243,$B$39:$B$180,0),20))</f>
        <v>0</v>
      </c>
      <c r="U243" s="22" t="s">
        <v>44</v>
      </c>
    </row>
    <row r="244" spans="1:23">
      <c r="A244" s="40" t="str">
        <f t="shared" si="102"/>
        <v>YLU0011</v>
      </c>
      <c r="B244" s="85" t="s">
        <v>77</v>
      </c>
      <c r="C244" s="86"/>
      <c r="D244" s="86"/>
      <c r="E244" s="86"/>
      <c r="F244" s="86"/>
      <c r="G244" s="86"/>
      <c r="H244" s="86"/>
      <c r="I244" s="87"/>
      <c r="J244" s="23">
        <f t="shared" si="103"/>
        <v>0</v>
      </c>
      <c r="K244" s="23">
        <f t="shared" si="104"/>
        <v>0</v>
      </c>
      <c r="L244" s="23">
        <f t="shared" si="105"/>
        <v>2</v>
      </c>
      <c r="M244" s="23">
        <f t="shared" si="106"/>
        <v>0</v>
      </c>
      <c r="N244" s="23">
        <f t="shared" si="107"/>
        <v>0</v>
      </c>
      <c r="O244" s="23">
        <f t="shared" si="108"/>
        <v>2</v>
      </c>
      <c r="P244" s="23">
        <f t="shared" si="109"/>
        <v>0</v>
      </c>
      <c r="Q244" s="35">
        <f t="shared" si="110"/>
        <v>2</v>
      </c>
      <c r="R244" s="35">
        <f t="shared" si="111"/>
        <v>0</v>
      </c>
      <c r="S244" s="35" t="str">
        <f t="shared" si="112"/>
        <v>C</v>
      </c>
      <c r="T244" s="35">
        <f t="shared" si="113"/>
        <v>0</v>
      </c>
      <c r="U244" s="22" t="s">
        <v>44</v>
      </c>
    </row>
    <row r="245" spans="1:23">
      <c r="A245" s="40" t="str">
        <f t="shared" si="102"/>
        <v>MLR5022</v>
      </c>
      <c r="B245" s="85" t="s">
        <v>107</v>
      </c>
      <c r="C245" s="86"/>
      <c r="D245" s="86"/>
      <c r="E245" s="86"/>
      <c r="F245" s="86"/>
      <c r="G245" s="86"/>
      <c r="H245" s="86"/>
      <c r="I245" s="87"/>
      <c r="J245" s="23">
        <f t="shared" si="103"/>
        <v>5</v>
      </c>
      <c r="K245" s="23">
        <f t="shared" si="104"/>
        <v>2</v>
      </c>
      <c r="L245" s="23">
        <f t="shared" si="105"/>
        <v>1</v>
      </c>
      <c r="M245" s="23">
        <f t="shared" si="106"/>
        <v>0</v>
      </c>
      <c r="N245" s="23">
        <f t="shared" si="107"/>
        <v>0</v>
      </c>
      <c r="O245" s="23">
        <f t="shared" si="108"/>
        <v>3</v>
      </c>
      <c r="P245" s="23">
        <f t="shared" si="109"/>
        <v>6</v>
      </c>
      <c r="Q245" s="35">
        <f t="shared" si="110"/>
        <v>9</v>
      </c>
      <c r="R245" s="35">
        <f t="shared" si="111"/>
        <v>0</v>
      </c>
      <c r="S245" s="35" t="str">
        <f t="shared" si="112"/>
        <v>C</v>
      </c>
      <c r="T245" s="35">
        <f t="shared" si="113"/>
        <v>0</v>
      </c>
      <c r="U245" s="22" t="s">
        <v>44</v>
      </c>
    </row>
    <row r="246" spans="1:23">
      <c r="A246" s="40" t="str">
        <f t="shared" si="102"/>
        <v>YLU0012</v>
      </c>
      <c r="B246" s="85" t="s">
        <v>78</v>
      </c>
      <c r="C246" s="86"/>
      <c r="D246" s="86"/>
      <c r="E246" s="86"/>
      <c r="F246" s="86"/>
      <c r="G246" s="86"/>
      <c r="H246" s="86"/>
      <c r="I246" s="87"/>
      <c r="J246" s="23">
        <f t="shared" si="103"/>
        <v>0</v>
      </c>
      <c r="K246" s="23">
        <f t="shared" si="104"/>
        <v>0</v>
      </c>
      <c r="L246" s="23">
        <f t="shared" si="105"/>
        <v>2</v>
      </c>
      <c r="M246" s="23">
        <f t="shared" si="106"/>
        <v>0</v>
      </c>
      <c r="N246" s="23">
        <f t="shared" si="107"/>
        <v>0</v>
      </c>
      <c r="O246" s="23">
        <f t="shared" si="108"/>
        <v>2</v>
      </c>
      <c r="P246" s="23">
        <f t="shared" si="109"/>
        <v>0</v>
      </c>
      <c r="Q246" s="35">
        <f t="shared" si="110"/>
        <v>2</v>
      </c>
      <c r="R246" s="35">
        <f t="shared" si="111"/>
        <v>0</v>
      </c>
      <c r="S246" s="35" t="str">
        <f t="shared" si="112"/>
        <v>C</v>
      </c>
      <c r="T246" s="35">
        <f t="shared" si="113"/>
        <v>0</v>
      </c>
      <c r="U246" s="22" t="s">
        <v>44</v>
      </c>
    </row>
    <row r="247" spans="1:23">
      <c r="A247" s="40" t="str">
        <f t="shared" si="102"/>
        <v>MLX2081</v>
      </c>
      <c r="B247" s="88" t="s">
        <v>122</v>
      </c>
      <c r="C247" s="88"/>
      <c r="D247" s="88"/>
      <c r="E247" s="88"/>
      <c r="F247" s="88"/>
      <c r="G247" s="88"/>
      <c r="H247" s="88"/>
      <c r="I247" s="88"/>
      <c r="J247" s="23">
        <f t="shared" si="103"/>
        <v>3</v>
      </c>
      <c r="K247" s="23">
        <f t="shared" si="104"/>
        <v>0</v>
      </c>
      <c r="L247" s="23">
        <f t="shared" si="105"/>
        <v>2</v>
      </c>
      <c r="M247" s="23">
        <f t="shared" si="106"/>
        <v>0</v>
      </c>
      <c r="N247" s="23">
        <f t="shared" si="107"/>
        <v>0</v>
      </c>
      <c r="O247" s="23">
        <f t="shared" si="108"/>
        <v>2</v>
      </c>
      <c r="P247" s="23">
        <f t="shared" si="109"/>
        <v>3</v>
      </c>
      <c r="Q247" s="35">
        <f t="shared" si="110"/>
        <v>5</v>
      </c>
      <c r="R247" s="35">
        <f t="shared" si="111"/>
        <v>0</v>
      </c>
      <c r="S247" s="35" t="str">
        <f t="shared" si="112"/>
        <v>C</v>
      </c>
      <c r="T247" s="35">
        <f t="shared" si="113"/>
        <v>0</v>
      </c>
      <c r="U247" s="22" t="s">
        <v>44</v>
      </c>
    </row>
    <row r="248" spans="1:23">
      <c r="A248" s="40" t="str">
        <f t="shared" si="102"/>
        <v>MLX2082</v>
      </c>
      <c r="B248" s="88" t="s">
        <v>135</v>
      </c>
      <c r="C248" s="88"/>
      <c r="D248" s="88"/>
      <c r="E248" s="88"/>
      <c r="F248" s="88"/>
      <c r="G248" s="88"/>
      <c r="H248" s="88"/>
      <c r="I248" s="88"/>
      <c r="J248" s="23">
        <f t="shared" si="103"/>
        <v>3</v>
      </c>
      <c r="K248" s="23">
        <f t="shared" si="104"/>
        <v>0</v>
      </c>
      <c r="L248" s="23">
        <f t="shared" si="105"/>
        <v>2</v>
      </c>
      <c r="M248" s="23">
        <f t="shared" si="106"/>
        <v>0</v>
      </c>
      <c r="N248" s="23">
        <f t="shared" si="107"/>
        <v>0</v>
      </c>
      <c r="O248" s="23">
        <f t="shared" si="108"/>
        <v>2</v>
      </c>
      <c r="P248" s="23">
        <f t="shared" si="109"/>
        <v>3</v>
      </c>
      <c r="Q248" s="35">
        <f t="shared" si="110"/>
        <v>5</v>
      </c>
      <c r="R248" s="35">
        <f t="shared" si="111"/>
        <v>0</v>
      </c>
      <c r="S248" s="35" t="str">
        <f t="shared" si="112"/>
        <v>C</v>
      </c>
      <c r="T248" s="35">
        <f t="shared" si="113"/>
        <v>0</v>
      </c>
      <c r="U248" s="22" t="s">
        <v>44</v>
      </c>
    </row>
    <row r="249" spans="1:23">
      <c r="A249" s="25" t="s">
        <v>29</v>
      </c>
      <c r="B249" s="99"/>
      <c r="C249" s="100"/>
      <c r="D249" s="100"/>
      <c r="E249" s="100"/>
      <c r="F249" s="100"/>
      <c r="G249" s="100"/>
      <c r="H249" s="100"/>
      <c r="I249" s="101"/>
      <c r="J249" s="27">
        <f t="shared" ref="J249:Q249" si="114">SUM(J243:J248)</f>
        <v>17</v>
      </c>
      <c r="K249" s="27">
        <f t="shared" si="114"/>
        <v>4</v>
      </c>
      <c r="L249" s="27">
        <f t="shared" si="114"/>
        <v>11</v>
      </c>
      <c r="M249" s="27">
        <f t="shared" si="114"/>
        <v>2</v>
      </c>
      <c r="N249" s="27">
        <f t="shared" si="114"/>
        <v>0</v>
      </c>
      <c r="O249" s="27">
        <f t="shared" si="114"/>
        <v>17</v>
      </c>
      <c r="P249" s="27">
        <f t="shared" si="114"/>
        <v>17</v>
      </c>
      <c r="Q249" s="27">
        <f t="shared" si="114"/>
        <v>34</v>
      </c>
      <c r="R249" s="25">
        <f>COUNTIF(R243:R248,"E")</f>
        <v>0</v>
      </c>
      <c r="S249" s="25">
        <f>COUNTIF(S243:S248,"C")</f>
        <v>6</v>
      </c>
      <c r="T249" s="25">
        <f>COUNTIF(T243:T248,"VP")</f>
        <v>0</v>
      </c>
      <c r="U249" s="22"/>
    </row>
    <row r="250" spans="1:23" ht="19.5" customHeight="1">
      <c r="A250" s="102" t="s">
        <v>75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4"/>
    </row>
    <row r="251" spans="1:23">
      <c r="A251" s="40" t="str">
        <f>IF(ISNA(INDEX($A$39:$U$180,MATCH($B251,$B$39:$B$180,0),1)),"",INDEX($A$39:$U$180,MATCH($B251,$B$39:$B$180,0),1))</f>
        <v>MLX2204</v>
      </c>
      <c r="B251" s="88" t="s">
        <v>161</v>
      </c>
      <c r="C251" s="88"/>
      <c r="D251" s="88"/>
      <c r="E251" s="88"/>
      <c r="F251" s="88"/>
      <c r="G251" s="88"/>
      <c r="H251" s="88"/>
      <c r="I251" s="88"/>
      <c r="J251" s="23">
        <f>IF(ISNA(INDEX($A$39:$U$180,MATCH($B251,$B$39:$B$180,0),10)),"",INDEX($A$39:$U$180,MATCH($B251,$B$39:$B$180,0),10))</f>
        <v>3</v>
      </c>
      <c r="K251" s="23">
        <f>IF(ISNA(INDEX($A$39:$U$180,MATCH($B251,$B$39:$B$180,0),11)),"",INDEX($A$39:$U$180,MATCH($B251,$B$39:$B$180,0),11))</f>
        <v>2</v>
      </c>
      <c r="L251" s="23">
        <f>IF(ISNA(INDEX($A$39:$U$180,MATCH($B251,$B$39:$B$180,0),12)),"",INDEX($A$39:$U$180,MATCH($B251,$B$39:$B$180,0),12))</f>
        <v>0</v>
      </c>
      <c r="M251" s="23">
        <f>IF(ISNA(INDEX($A$39:$U$180,MATCH($B251,$B$39:$B$180,0),13)),"",INDEX($A$39:$U$180,MATCH($B251,$B$39:$B$180,0),13))</f>
        <v>0</v>
      </c>
      <c r="N251" s="23">
        <f>IF(ISNA(INDEX($A$39:$U$180,MATCH($B251,$B$39:$B$180,0),14)),"",INDEX($A$39:$U$180,MATCH($B251,$B$39:$B$180,0),14))</f>
        <v>0</v>
      </c>
      <c r="O251" s="23">
        <f>IF(ISNA(INDEX($A$39:$U$180,MATCH($B251,$B$39:$B$180,0),15)),"",INDEX($A$39:$U$180,MATCH($B251,$B$39:$B$180,0),15))</f>
        <v>2</v>
      </c>
      <c r="P251" s="23">
        <f>IF(ISNA(INDEX($A$39:$U$180,MATCH($B251,$B$39:$B$180,0),16)),"",INDEX($A$39:$U$180,MATCH($B251,$B$39:$B$180,0),16))</f>
        <v>4</v>
      </c>
      <c r="Q251" s="35">
        <f>IF(ISNA(INDEX($A$39:$U$180,MATCH($B251,$B$39:$B$180,0),17)),"",INDEX($A$39:$U$180,MATCH($B251,$B$39:$B$180,0),17))</f>
        <v>6</v>
      </c>
      <c r="R251" s="35">
        <f>IF(ISNA(INDEX($A$39:$U$180,MATCH($B251,$B$39:$B$180,0),18)),"",INDEX($A$39:$U$180,MATCH($B251,$B$39:$B$180,0),18))</f>
        <v>0</v>
      </c>
      <c r="S251" s="35" t="str">
        <f>IF(ISNA(INDEX($A$39:$U$180,MATCH($B251,$B$39:$B$180,0),19)),"",INDEX($A$39:$U$180,MATCH($B251,$B$39:$B$180,0),19))</f>
        <v>C</v>
      </c>
      <c r="T251" s="35">
        <f>IF(ISNA(INDEX($A$39:$U$180,MATCH($B251,$B$39:$B$180,0),20)),"",INDEX($A$39:$U$180,MATCH($B251,$B$39:$B$180,0),20))</f>
        <v>0</v>
      </c>
      <c r="U251" s="22" t="s">
        <v>44</v>
      </c>
    </row>
    <row r="252" spans="1:23">
      <c r="A252" s="25" t="s">
        <v>29</v>
      </c>
      <c r="B252" s="89"/>
      <c r="C252" s="89"/>
      <c r="D252" s="89"/>
      <c r="E252" s="89"/>
      <c r="F252" s="89"/>
      <c r="G252" s="89"/>
      <c r="H252" s="89"/>
      <c r="I252" s="89"/>
      <c r="J252" s="27">
        <f t="shared" ref="J252:Q252" si="115">SUM(J251:J251)</f>
        <v>3</v>
      </c>
      <c r="K252" s="27">
        <f t="shared" si="115"/>
        <v>2</v>
      </c>
      <c r="L252" s="27">
        <f t="shared" si="115"/>
        <v>0</v>
      </c>
      <c r="M252" s="27">
        <f t="shared" si="115"/>
        <v>0</v>
      </c>
      <c r="N252" s="27">
        <f t="shared" si="115"/>
        <v>0</v>
      </c>
      <c r="O252" s="27">
        <f t="shared" si="115"/>
        <v>2</v>
      </c>
      <c r="P252" s="27">
        <f t="shared" si="115"/>
        <v>4</v>
      </c>
      <c r="Q252" s="27">
        <f t="shared" si="115"/>
        <v>6</v>
      </c>
      <c r="R252" s="25">
        <f>COUNTIF(R251:R251,"E")</f>
        <v>0</v>
      </c>
      <c r="S252" s="25">
        <f>COUNTIF(S251:S251,"C")</f>
        <v>1</v>
      </c>
      <c r="T252" s="25">
        <f>COUNTIF(T251:T251,"VP")</f>
        <v>0</v>
      </c>
      <c r="U252" s="26"/>
    </row>
    <row r="253" spans="1:23" ht="27.75" customHeight="1">
      <c r="A253" s="90" t="s">
        <v>55</v>
      </c>
      <c r="B253" s="91"/>
      <c r="C253" s="91"/>
      <c r="D253" s="91"/>
      <c r="E253" s="91"/>
      <c r="F253" s="91"/>
      <c r="G253" s="91"/>
      <c r="H253" s="91"/>
      <c r="I253" s="92"/>
      <c r="J253" s="27">
        <f t="shared" ref="J253:T253" si="116">SUM(J249,J252)</f>
        <v>20</v>
      </c>
      <c r="K253" s="27">
        <f t="shared" si="116"/>
        <v>6</v>
      </c>
      <c r="L253" s="27">
        <f t="shared" si="116"/>
        <v>11</v>
      </c>
      <c r="M253" s="27">
        <f t="shared" si="116"/>
        <v>2</v>
      </c>
      <c r="N253" s="27">
        <f t="shared" si="116"/>
        <v>0</v>
      </c>
      <c r="O253" s="27">
        <f t="shared" si="116"/>
        <v>19</v>
      </c>
      <c r="P253" s="27">
        <f t="shared" si="116"/>
        <v>21</v>
      </c>
      <c r="Q253" s="27">
        <f t="shared" si="116"/>
        <v>40</v>
      </c>
      <c r="R253" s="27">
        <f t="shared" si="116"/>
        <v>0</v>
      </c>
      <c r="S253" s="27">
        <f t="shared" si="116"/>
        <v>7</v>
      </c>
      <c r="T253" s="27">
        <f t="shared" si="116"/>
        <v>0</v>
      </c>
      <c r="U253" s="63">
        <f>7/46</f>
        <v>0.15217391304347827</v>
      </c>
      <c r="W253" s="60"/>
    </row>
    <row r="254" spans="1:23" ht="17.25" customHeight="1">
      <c r="A254" s="93" t="s">
        <v>56</v>
      </c>
      <c r="B254" s="94"/>
      <c r="C254" s="94"/>
      <c r="D254" s="94"/>
      <c r="E254" s="94"/>
      <c r="F254" s="94"/>
      <c r="G254" s="94"/>
      <c r="H254" s="94"/>
      <c r="I254" s="94"/>
      <c r="J254" s="95"/>
      <c r="K254" s="27">
        <f t="shared" ref="K254:Q254" si="117">K249*14+K252*12</f>
        <v>80</v>
      </c>
      <c r="L254" s="27">
        <f t="shared" si="117"/>
        <v>154</v>
      </c>
      <c r="M254" s="27">
        <f t="shared" si="117"/>
        <v>28</v>
      </c>
      <c r="N254" s="27">
        <f t="shared" si="117"/>
        <v>0</v>
      </c>
      <c r="O254" s="27">
        <f t="shared" si="117"/>
        <v>262</v>
      </c>
      <c r="P254" s="27">
        <f t="shared" si="117"/>
        <v>286</v>
      </c>
      <c r="Q254" s="27">
        <f t="shared" si="117"/>
        <v>548</v>
      </c>
      <c r="R254" s="121"/>
      <c r="S254" s="122"/>
      <c r="T254" s="122"/>
      <c r="U254" s="123"/>
    </row>
    <row r="255" spans="1:23">
      <c r="A255" s="96"/>
      <c r="B255" s="97"/>
      <c r="C255" s="97"/>
      <c r="D255" s="97"/>
      <c r="E255" s="97"/>
      <c r="F255" s="97"/>
      <c r="G255" s="97"/>
      <c r="H255" s="97"/>
      <c r="I255" s="97"/>
      <c r="J255" s="98"/>
      <c r="K255" s="127">
        <f>SUM(K254:N254)</f>
        <v>262</v>
      </c>
      <c r="L255" s="128"/>
      <c r="M255" s="128"/>
      <c r="N255" s="129"/>
      <c r="O255" s="130">
        <f>SUM(O254:P254)</f>
        <v>548</v>
      </c>
      <c r="P255" s="131"/>
      <c r="Q255" s="132"/>
      <c r="R255" s="124"/>
      <c r="S255" s="125"/>
      <c r="T255" s="125"/>
      <c r="U255" s="126"/>
      <c r="W255" s="60"/>
    </row>
    <row r="256" spans="1:23">
      <c r="B256" s="2"/>
      <c r="C256" s="2"/>
      <c r="D256" s="2"/>
      <c r="E256" s="2"/>
      <c r="F256" s="2"/>
      <c r="G256" s="2"/>
      <c r="N256" s="10"/>
      <c r="O256" s="10"/>
      <c r="P256" s="10"/>
      <c r="Q256" s="10"/>
      <c r="R256" s="10"/>
      <c r="S256" s="10"/>
      <c r="T256" s="10"/>
    </row>
    <row r="257" spans="1:23">
      <c r="B257" s="10"/>
      <c r="C257" s="10"/>
      <c r="D257" s="10"/>
      <c r="E257" s="10"/>
      <c r="F257" s="10"/>
      <c r="G257" s="10"/>
      <c r="H257" s="20"/>
      <c r="I257" s="20"/>
      <c r="J257" s="20"/>
      <c r="N257" s="10"/>
      <c r="O257" s="10"/>
      <c r="P257" s="10"/>
      <c r="Q257" s="10"/>
      <c r="R257" s="10"/>
      <c r="S257" s="10"/>
      <c r="T257" s="10"/>
    </row>
    <row r="258" spans="1:23" ht="183.75" customHeight="1"/>
    <row r="259" spans="1:23" ht="22.5" customHeight="1">
      <c r="A259" s="118" t="s">
        <v>57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20"/>
    </row>
    <row r="260" spans="1:23" ht="27.75" customHeight="1">
      <c r="A260" s="146" t="s">
        <v>31</v>
      </c>
      <c r="B260" s="140" t="s">
        <v>30</v>
      </c>
      <c r="C260" s="141"/>
      <c r="D260" s="141"/>
      <c r="E260" s="141"/>
      <c r="F260" s="141"/>
      <c r="G260" s="141"/>
      <c r="H260" s="141"/>
      <c r="I260" s="142"/>
      <c r="J260" s="136" t="s">
        <v>45</v>
      </c>
      <c r="K260" s="138" t="s">
        <v>28</v>
      </c>
      <c r="L260" s="138"/>
      <c r="M260" s="138"/>
      <c r="N260" s="138"/>
      <c r="O260" s="138" t="s">
        <v>46</v>
      </c>
      <c r="P260" s="139"/>
      <c r="Q260" s="139"/>
      <c r="R260" s="138" t="s">
        <v>27</v>
      </c>
      <c r="S260" s="138"/>
      <c r="T260" s="138"/>
      <c r="U260" s="138" t="s">
        <v>26</v>
      </c>
    </row>
    <row r="261" spans="1:23">
      <c r="A261" s="147"/>
      <c r="B261" s="143"/>
      <c r="C261" s="144"/>
      <c r="D261" s="144"/>
      <c r="E261" s="144"/>
      <c r="F261" s="144"/>
      <c r="G261" s="144"/>
      <c r="H261" s="144"/>
      <c r="I261" s="145"/>
      <c r="J261" s="137"/>
      <c r="K261" s="14" t="s">
        <v>32</v>
      </c>
      <c r="L261" s="14" t="s">
        <v>33</v>
      </c>
      <c r="M261" s="44" t="s">
        <v>34</v>
      </c>
      <c r="N261" s="14" t="s">
        <v>84</v>
      </c>
      <c r="O261" s="14" t="s">
        <v>38</v>
      </c>
      <c r="P261" s="14" t="s">
        <v>8</v>
      </c>
      <c r="Q261" s="14" t="s">
        <v>35</v>
      </c>
      <c r="R261" s="14" t="s">
        <v>36</v>
      </c>
      <c r="S261" s="14" t="s">
        <v>32</v>
      </c>
      <c r="T261" s="14" t="s">
        <v>37</v>
      </c>
      <c r="U261" s="138"/>
    </row>
    <row r="262" spans="1:23">
      <c r="A262" s="133" t="s">
        <v>62</v>
      </c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5"/>
    </row>
    <row r="263" spans="1:23">
      <c r="A263" s="54" t="s">
        <v>198</v>
      </c>
      <c r="B263" s="111" t="s">
        <v>199</v>
      </c>
      <c r="C263" s="111"/>
      <c r="D263" s="111"/>
      <c r="E263" s="111"/>
      <c r="F263" s="111"/>
      <c r="G263" s="111"/>
      <c r="H263" s="111"/>
      <c r="I263" s="111"/>
      <c r="J263" s="33">
        <v>3</v>
      </c>
      <c r="K263" s="33">
        <v>2</v>
      </c>
      <c r="L263" s="33">
        <v>1</v>
      </c>
      <c r="M263" s="33">
        <v>0</v>
      </c>
      <c r="N263" s="33">
        <v>0</v>
      </c>
      <c r="O263" s="23">
        <f>K263+L263+M263+N263</f>
        <v>3</v>
      </c>
      <c r="P263" s="23">
        <f>Q263-O263</f>
        <v>2</v>
      </c>
      <c r="Q263" s="23">
        <f>ROUND(PRODUCT(J263,25)/14,0)</f>
        <v>5</v>
      </c>
      <c r="R263" s="33"/>
      <c r="S263" s="33" t="s">
        <v>32</v>
      </c>
      <c r="T263" s="34"/>
      <c r="U263" s="13" t="s">
        <v>41</v>
      </c>
    </row>
    <row r="264" spans="1:23">
      <c r="A264" s="54" t="s">
        <v>200</v>
      </c>
      <c r="B264" s="112" t="s">
        <v>201</v>
      </c>
      <c r="C264" s="113"/>
      <c r="D264" s="113"/>
      <c r="E264" s="113"/>
      <c r="F264" s="113"/>
      <c r="G264" s="113"/>
      <c r="H264" s="113"/>
      <c r="I264" s="114"/>
      <c r="J264" s="33">
        <v>3</v>
      </c>
      <c r="K264" s="33">
        <v>2</v>
      </c>
      <c r="L264" s="33">
        <v>0</v>
      </c>
      <c r="M264" s="33">
        <v>0</v>
      </c>
      <c r="N264" s="33">
        <v>1</v>
      </c>
      <c r="O264" s="23">
        <f t="shared" ref="O264" si="118">K264+L264+M264+N264</f>
        <v>3</v>
      </c>
      <c r="P264" s="23">
        <f t="shared" ref="P264" si="119">Q264-O264</f>
        <v>2</v>
      </c>
      <c r="Q264" s="23">
        <f t="shared" ref="Q264" si="120">ROUND(PRODUCT(J264,25)/14,0)</f>
        <v>5</v>
      </c>
      <c r="R264" s="33"/>
      <c r="S264" s="33" t="s">
        <v>32</v>
      </c>
      <c r="T264" s="34"/>
      <c r="U264" s="13" t="s">
        <v>44</v>
      </c>
    </row>
    <row r="265" spans="1:23" ht="28.5" customHeight="1">
      <c r="A265" s="54" t="s">
        <v>202</v>
      </c>
      <c r="B265" s="115" t="s">
        <v>203</v>
      </c>
      <c r="C265" s="116"/>
      <c r="D265" s="116"/>
      <c r="E265" s="116"/>
      <c r="F265" s="116"/>
      <c r="G265" s="116"/>
      <c r="H265" s="116"/>
      <c r="I265" s="117"/>
      <c r="J265" s="33">
        <v>3</v>
      </c>
      <c r="K265" s="33">
        <v>0</v>
      </c>
      <c r="L265" s="33">
        <v>2</v>
      </c>
      <c r="M265" s="33">
        <v>0</v>
      </c>
      <c r="N265" s="33">
        <v>1</v>
      </c>
      <c r="O265" s="23">
        <f>K265+L265+N265</f>
        <v>3</v>
      </c>
      <c r="P265" s="23">
        <f>Q265-O265</f>
        <v>2</v>
      </c>
      <c r="Q265" s="23">
        <f>ROUND(PRODUCT(J265,25)/14,0)</f>
        <v>5</v>
      </c>
      <c r="R265" s="33"/>
      <c r="S265" s="33" t="s">
        <v>32</v>
      </c>
      <c r="T265" s="34"/>
      <c r="U265" s="13" t="s">
        <v>44</v>
      </c>
      <c r="W265" s="60"/>
    </row>
    <row r="266" spans="1:23" ht="28.5" customHeight="1">
      <c r="A266" s="54" t="s">
        <v>204</v>
      </c>
      <c r="B266" s="115" t="s">
        <v>205</v>
      </c>
      <c r="C266" s="116"/>
      <c r="D266" s="116"/>
      <c r="E266" s="116"/>
      <c r="F266" s="116"/>
      <c r="G266" s="116"/>
      <c r="H266" s="116"/>
      <c r="I266" s="117"/>
      <c r="J266" s="33">
        <v>3</v>
      </c>
      <c r="K266" s="33">
        <v>0</v>
      </c>
      <c r="L266" s="33">
        <v>0</v>
      </c>
      <c r="M266" s="33">
        <v>2</v>
      </c>
      <c r="N266" s="33">
        <v>0</v>
      </c>
      <c r="O266" s="23">
        <f t="shared" ref="O266" si="121">K266+L266+N266</f>
        <v>0</v>
      </c>
      <c r="P266" s="23">
        <f t="shared" ref="P266" si="122">Q266-O266</f>
        <v>5</v>
      </c>
      <c r="Q266" s="23">
        <f t="shared" ref="Q266" si="123">ROUND(PRODUCT(J266,25)/14,0)</f>
        <v>5</v>
      </c>
      <c r="R266" s="33"/>
      <c r="S266" s="33" t="s">
        <v>32</v>
      </c>
      <c r="T266" s="34"/>
      <c r="U266" s="13" t="s">
        <v>41</v>
      </c>
    </row>
    <row r="267" spans="1:23">
      <c r="A267" s="54" t="s">
        <v>206</v>
      </c>
      <c r="B267" s="112" t="s">
        <v>207</v>
      </c>
      <c r="C267" s="113"/>
      <c r="D267" s="113"/>
      <c r="E267" s="113"/>
      <c r="F267" s="113"/>
      <c r="G267" s="113"/>
      <c r="H267" s="113"/>
      <c r="I267" s="114"/>
      <c r="J267" s="33">
        <v>3</v>
      </c>
      <c r="K267" s="33">
        <v>1</v>
      </c>
      <c r="L267" s="33">
        <v>0</v>
      </c>
      <c r="M267" s="33">
        <v>1</v>
      </c>
      <c r="N267" s="33">
        <v>0</v>
      </c>
      <c r="O267" s="23">
        <f>K267+L267+M267+N267</f>
        <v>2</v>
      </c>
      <c r="P267" s="23">
        <f>Q267-O267</f>
        <v>3</v>
      </c>
      <c r="Q267" s="23">
        <f>ROUND(PRODUCT(J267,25)/14,0)</f>
        <v>5</v>
      </c>
      <c r="R267" s="33"/>
      <c r="S267" s="33" t="s">
        <v>32</v>
      </c>
      <c r="T267" s="34"/>
      <c r="U267" s="13" t="s">
        <v>44</v>
      </c>
    </row>
    <row r="268" spans="1:23" ht="30.75" customHeight="1">
      <c r="A268" s="90" t="s">
        <v>55</v>
      </c>
      <c r="B268" s="91"/>
      <c r="C268" s="91"/>
      <c r="D268" s="91"/>
      <c r="E268" s="91"/>
      <c r="F268" s="91"/>
      <c r="G268" s="91"/>
      <c r="H268" s="91"/>
      <c r="I268" s="92"/>
      <c r="J268" s="37">
        <f t="shared" ref="J268:Q268" si="124">SUM(J263:J267)</f>
        <v>15</v>
      </c>
      <c r="K268" s="37">
        <f t="shared" si="124"/>
        <v>5</v>
      </c>
      <c r="L268" s="37">
        <f t="shared" si="124"/>
        <v>3</v>
      </c>
      <c r="M268" s="37">
        <f t="shared" si="124"/>
        <v>3</v>
      </c>
      <c r="N268" s="37">
        <f t="shared" si="124"/>
        <v>2</v>
      </c>
      <c r="O268" s="37">
        <f t="shared" si="124"/>
        <v>11</v>
      </c>
      <c r="P268" s="37">
        <f t="shared" si="124"/>
        <v>14</v>
      </c>
      <c r="Q268" s="37">
        <f t="shared" si="124"/>
        <v>25</v>
      </c>
      <c r="R268" s="56">
        <f>COUNTIF(R263:R267,"E")</f>
        <v>0</v>
      </c>
      <c r="S268" s="56">
        <f>COUNTIF(S263:S267,"C")</f>
        <v>5</v>
      </c>
      <c r="T268" s="56">
        <f>COUNTIF(T263:T264,"VP")</f>
        <v>0</v>
      </c>
      <c r="U268" s="61">
        <f>5/46</f>
        <v>0.10869565217391304</v>
      </c>
      <c r="W268" s="60"/>
    </row>
    <row r="269" spans="1:23" ht="12.75" customHeight="1">
      <c r="A269" s="93" t="s">
        <v>56</v>
      </c>
      <c r="B269" s="94"/>
      <c r="C269" s="94"/>
      <c r="D269" s="94"/>
      <c r="E269" s="94"/>
      <c r="F269" s="94"/>
      <c r="G269" s="94"/>
      <c r="H269" s="94"/>
      <c r="I269" s="94"/>
      <c r="J269" s="95"/>
      <c r="K269" s="27">
        <f>K268*14</f>
        <v>70</v>
      </c>
      <c r="L269" s="27">
        <f t="shared" ref="L269:Q269" si="125">L268*14</f>
        <v>42</v>
      </c>
      <c r="M269" s="27">
        <f t="shared" si="125"/>
        <v>42</v>
      </c>
      <c r="N269" s="27">
        <f t="shared" si="125"/>
        <v>28</v>
      </c>
      <c r="O269" s="27">
        <f t="shared" si="125"/>
        <v>154</v>
      </c>
      <c r="P269" s="27">
        <f t="shared" si="125"/>
        <v>196</v>
      </c>
      <c r="Q269" s="27">
        <f t="shared" si="125"/>
        <v>350</v>
      </c>
      <c r="R269" s="121"/>
      <c r="S269" s="122"/>
      <c r="T269" s="122"/>
      <c r="U269" s="123"/>
    </row>
    <row r="270" spans="1:23">
      <c r="A270" s="96"/>
      <c r="B270" s="97"/>
      <c r="C270" s="97"/>
      <c r="D270" s="97"/>
      <c r="E270" s="97"/>
      <c r="F270" s="97"/>
      <c r="G270" s="97"/>
      <c r="H270" s="97"/>
      <c r="I270" s="97"/>
      <c r="J270" s="98"/>
      <c r="K270" s="127">
        <f>SUM(K269:N269)</f>
        <v>182</v>
      </c>
      <c r="L270" s="128"/>
      <c r="M270" s="128"/>
      <c r="N270" s="129"/>
      <c r="O270" s="130">
        <f>Q269</f>
        <v>350</v>
      </c>
      <c r="P270" s="131"/>
      <c r="Q270" s="132"/>
      <c r="R270" s="124"/>
      <c r="S270" s="125"/>
      <c r="T270" s="125"/>
      <c r="U270" s="126"/>
      <c r="W270" s="60"/>
    </row>
    <row r="271" spans="1:2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6"/>
      <c r="L271" s="16"/>
      <c r="M271" s="16"/>
      <c r="N271" s="16"/>
      <c r="O271" s="17"/>
      <c r="P271" s="17"/>
      <c r="Q271" s="17"/>
      <c r="R271" s="18"/>
      <c r="S271" s="18"/>
      <c r="T271" s="18"/>
      <c r="U271" s="18"/>
    </row>
    <row r="273" spans="1:23">
      <c r="A273" s="110" t="s">
        <v>76</v>
      </c>
      <c r="B273" s="110"/>
    </row>
    <row r="274" spans="1:23">
      <c r="A274" s="106" t="s">
        <v>31</v>
      </c>
      <c r="B274" s="193" t="s">
        <v>66</v>
      </c>
      <c r="C274" s="213"/>
      <c r="D274" s="213"/>
      <c r="E274" s="213"/>
      <c r="F274" s="213"/>
      <c r="G274" s="194"/>
      <c r="H274" s="193" t="s">
        <v>69</v>
      </c>
      <c r="I274" s="194"/>
      <c r="J274" s="190" t="s">
        <v>70</v>
      </c>
      <c r="K274" s="191"/>
      <c r="L274" s="191"/>
      <c r="M274" s="191"/>
      <c r="N274" s="191"/>
      <c r="O274" s="191"/>
      <c r="P274" s="192"/>
      <c r="Q274" s="193" t="s">
        <v>54</v>
      </c>
      <c r="R274" s="194"/>
      <c r="S274" s="190" t="s">
        <v>71</v>
      </c>
      <c r="T274" s="191"/>
      <c r="U274" s="192"/>
    </row>
    <row r="275" spans="1:23">
      <c r="A275" s="106"/>
      <c r="B275" s="195"/>
      <c r="C275" s="214"/>
      <c r="D275" s="214"/>
      <c r="E275" s="214"/>
      <c r="F275" s="214"/>
      <c r="G275" s="196"/>
      <c r="H275" s="195"/>
      <c r="I275" s="196"/>
      <c r="J275" s="190" t="s">
        <v>38</v>
      </c>
      <c r="K275" s="192"/>
      <c r="L275" s="190" t="s">
        <v>8</v>
      </c>
      <c r="M275" s="191"/>
      <c r="N275" s="192"/>
      <c r="O275" s="190" t="s">
        <v>35</v>
      </c>
      <c r="P275" s="192"/>
      <c r="Q275" s="195"/>
      <c r="R275" s="196"/>
      <c r="S275" s="36" t="s">
        <v>72</v>
      </c>
      <c r="T275" s="36" t="s">
        <v>73</v>
      </c>
      <c r="U275" s="36" t="s">
        <v>74</v>
      </c>
    </row>
    <row r="276" spans="1:23">
      <c r="A276" s="36">
        <v>1</v>
      </c>
      <c r="B276" s="190" t="s">
        <v>67</v>
      </c>
      <c r="C276" s="191"/>
      <c r="D276" s="191"/>
      <c r="E276" s="191"/>
      <c r="F276" s="191"/>
      <c r="G276" s="192"/>
      <c r="H276" s="197">
        <f>J276</f>
        <v>138</v>
      </c>
      <c r="I276" s="197"/>
      <c r="J276" s="202">
        <f>O48+O60+O74+O86+O101+O113-J277</f>
        <v>138</v>
      </c>
      <c r="K276" s="203"/>
      <c r="L276" s="202">
        <f>P48+P60+P74+P86+P101+P113-L277</f>
        <v>181</v>
      </c>
      <c r="M276" s="212"/>
      <c r="N276" s="203"/>
      <c r="O276" s="198">
        <f>SUM(J276:N276)</f>
        <v>319</v>
      </c>
      <c r="P276" s="199"/>
      <c r="Q276" s="200">
        <f>H276/H278</f>
        <v>0.9261744966442953</v>
      </c>
      <c r="R276" s="201"/>
      <c r="S276" s="22">
        <f>J48+J60-S277</f>
        <v>60</v>
      </c>
      <c r="T276" s="22">
        <f>J74+J86-T277</f>
        <v>62</v>
      </c>
      <c r="U276" s="22">
        <f>J101+J113-U277</f>
        <v>49</v>
      </c>
    </row>
    <row r="277" spans="1:23">
      <c r="A277" s="36">
        <v>2</v>
      </c>
      <c r="B277" s="190" t="s">
        <v>68</v>
      </c>
      <c r="C277" s="191"/>
      <c r="D277" s="191"/>
      <c r="E277" s="191"/>
      <c r="F277" s="191"/>
      <c r="G277" s="192"/>
      <c r="H277" s="197">
        <f>J277</f>
        <v>11</v>
      </c>
      <c r="I277" s="197"/>
      <c r="J277" s="207">
        <v>11</v>
      </c>
      <c r="K277" s="208"/>
      <c r="L277" s="209">
        <v>16</v>
      </c>
      <c r="M277" s="210"/>
      <c r="N277" s="211"/>
      <c r="O277" s="198">
        <f>SUM(J277:N277)</f>
        <v>27</v>
      </c>
      <c r="P277" s="199"/>
      <c r="Q277" s="200">
        <f>H277/H278</f>
        <v>7.3825503355704702E-2</v>
      </c>
      <c r="R277" s="201"/>
      <c r="S277" s="21">
        <v>0</v>
      </c>
      <c r="T277" s="21">
        <v>4</v>
      </c>
      <c r="U277" s="21">
        <v>11</v>
      </c>
      <c r="W277" s="60"/>
    </row>
    <row r="278" spans="1:23">
      <c r="A278" s="190" t="s">
        <v>29</v>
      </c>
      <c r="B278" s="191"/>
      <c r="C278" s="191"/>
      <c r="D278" s="191"/>
      <c r="E278" s="191"/>
      <c r="F278" s="191"/>
      <c r="G278" s="192"/>
      <c r="H278" s="106">
        <f>SUM(H276:I277)</f>
        <v>149</v>
      </c>
      <c r="I278" s="106"/>
      <c r="J278" s="106">
        <f>SUM(J276:K277)</f>
        <v>149</v>
      </c>
      <c r="K278" s="106"/>
      <c r="L278" s="102">
        <f>SUM(L276:N277)</f>
        <v>197</v>
      </c>
      <c r="M278" s="103"/>
      <c r="N278" s="104"/>
      <c r="O278" s="102">
        <f>SUM(O276:P277)</f>
        <v>346</v>
      </c>
      <c r="P278" s="104"/>
      <c r="Q278" s="205">
        <f>SUM(Q276:R277)</f>
        <v>1</v>
      </c>
      <c r="R278" s="206"/>
      <c r="S278" s="25">
        <f>SUM(S276:S277)</f>
        <v>60</v>
      </c>
      <c r="T278" s="25">
        <f>SUM(T276:T277)</f>
        <v>66</v>
      </c>
      <c r="U278" s="25">
        <f>SUM(U276:U277)</f>
        <v>60</v>
      </c>
    </row>
    <row r="288" spans="1:23">
      <c r="B288" s="2"/>
      <c r="C288" s="2"/>
      <c r="D288" s="2"/>
      <c r="E288" s="2"/>
      <c r="F288" s="2"/>
      <c r="G288" s="2"/>
      <c r="N288" s="10"/>
      <c r="O288" s="10"/>
      <c r="P288" s="10"/>
      <c r="Q288" s="10"/>
      <c r="R288" s="10"/>
      <c r="S288" s="10"/>
      <c r="T288" s="10"/>
    </row>
    <row r="289" spans="2:20">
      <c r="B289" s="10"/>
      <c r="C289" s="10"/>
      <c r="D289" s="10"/>
      <c r="E289" s="10"/>
      <c r="F289" s="10"/>
      <c r="G289" s="10"/>
      <c r="H289" s="20"/>
      <c r="I289" s="20"/>
      <c r="J289" s="20"/>
      <c r="N289" s="10"/>
      <c r="O289" s="10"/>
      <c r="P289" s="10"/>
      <c r="Q289" s="10"/>
      <c r="R289" s="10"/>
      <c r="S289" s="10"/>
      <c r="T289" s="10"/>
    </row>
  </sheetData>
  <sheetProtection formatCells="0" formatRows="0" insertRows="0"/>
  <mergeCells count="364">
    <mergeCell ref="N15:U15"/>
    <mergeCell ref="N16:U16"/>
    <mergeCell ref="N17:U17"/>
    <mergeCell ref="A19:K19"/>
    <mergeCell ref="A23:M23"/>
    <mergeCell ref="A25:M26"/>
    <mergeCell ref="B118:H118"/>
    <mergeCell ref="K118:N118"/>
    <mergeCell ref="O118:Q118"/>
    <mergeCell ref="R118:T118"/>
    <mergeCell ref="N19:U19"/>
    <mergeCell ref="N21:U21"/>
    <mergeCell ref="B43:I43"/>
    <mergeCell ref="B48:I48"/>
    <mergeCell ref="A65:A66"/>
    <mergeCell ref="B65:I66"/>
    <mergeCell ref="B53:I53"/>
    <mergeCell ref="B59:I59"/>
    <mergeCell ref="B45:I45"/>
    <mergeCell ref="B46:I46"/>
    <mergeCell ref="B51:I52"/>
    <mergeCell ref="B47:I47"/>
    <mergeCell ref="A64:U64"/>
    <mergeCell ref="B101:I101"/>
    <mergeCell ref="B109:I109"/>
    <mergeCell ref="B110:I110"/>
    <mergeCell ref="A130:U130"/>
    <mergeCell ref="A135:U135"/>
    <mergeCell ref="B146:I146"/>
    <mergeCell ref="O128:Q128"/>
    <mergeCell ref="A128:A129"/>
    <mergeCell ref="R128:T128"/>
    <mergeCell ref="B137:I137"/>
    <mergeCell ref="B138:I138"/>
    <mergeCell ref="B133:I133"/>
    <mergeCell ref="B143:I143"/>
    <mergeCell ref="B144:I144"/>
    <mergeCell ref="B85:I85"/>
    <mergeCell ref="B81:I81"/>
    <mergeCell ref="B82:I82"/>
    <mergeCell ref="B83:I83"/>
    <mergeCell ref="B84:I84"/>
    <mergeCell ref="B86:I86"/>
    <mergeCell ref="B94:I94"/>
    <mergeCell ref="A91:U91"/>
    <mergeCell ref="J92:J93"/>
    <mergeCell ref="K92:N92"/>
    <mergeCell ref="B196:I196"/>
    <mergeCell ref="A15:K15"/>
    <mergeCell ref="A17:K17"/>
    <mergeCell ref="A155:U155"/>
    <mergeCell ref="A156:A157"/>
    <mergeCell ref="B156:I157"/>
    <mergeCell ref="J156:J157"/>
    <mergeCell ref="K156:N156"/>
    <mergeCell ref="O156:Q156"/>
    <mergeCell ref="R156:T156"/>
    <mergeCell ref="U156:U157"/>
    <mergeCell ref="A158:U158"/>
    <mergeCell ref="B192:I192"/>
    <mergeCell ref="A184:U184"/>
    <mergeCell ref="R150:U151"/>
    <mergeCell ref="A149:I149"/>
    <mergeCell ref="A145:U145"/>
    <mergeCell ref="B79:I79"/>
    <mergeCell ref="B80:I80"/>
    <mergeCell ref="B98:I98"/>
    <mergeCell ref="B99:I99"/>
    <mergeCell ref="B119:H119"/>
    <mergeCell ref="A120:H120"/>
    <mergeCell ref="B54:I54"/>
    <mergeCell ref="B274:G275"/>
    <mergeCell ref="B276:G276"/>
    <mergeCell ref="B277:G277"/>
    <mergeCell ref="S274:U274"/>
    <mergeCell ref="A210:J211"/>
    <mergeCell ref="R210:U211"/>
    <mergeCell ref="B205:I205"/>
    <mergeCell ref="O211:Q211"/>
    <mergeCell ref="K211:N211"/>
    <mergeCell ref="A209:I209"/>
    <mergeCell ref="U240:U241"/>
    <mergeCell ref="B243:I243"/>
    <mergeCell ref="B244:I244"/>
    <mergeCell ref="B245:I245"/>
    <mergeCell ref="R240:T240"/>
    <mergeCell ref="A240:A241"/>
    <mergeCell ref="B240:I241"/>
    <mergeCell ref="J240:J241"/>
    <mergeCell ref="K240:N240"/>
    <mergeCell ref="R254:U255"/>
    <mergeCell ref="K255:N255"/>
    <mergeCell ref="O255:Q255"/>
    <mergeCell ref="B249:I249"/>
    <mergeCell ref="A250:U250"/>
    <mergeCell ref="B200:I200"/>
    <mergeCell ref="B201:I201"/>
    <mergeCell ref="B202:I202"/>
    <mergeCell ref="B206:I206"/>
    <mergeCell ref="B207:I207"/>
    <mergeCell ref="B208:I208"/>
    <mergeCell ref="L276:N276"/>
    <mergeCell ref="O276:P276"/>
    <mergeCell ref="Q276:R276"/>
    <mergeCell ref="B232:I232"/>
    <mergeCell ref="B233:I233"/>
    <mergeCell ref="B234:I234"/>
    <mergeCell ref="B228:I228"/>
    <mergeCell ref="A235:I235"/>
    <mergeCell ref="K237:N237"/>
    <mergeCell ref="O237:Q237"/>
    <mergeCell ref="B231:I231"/>
    <mergeCell ref="B229:I229"/>
    <mergeCell ref="B230:I230"/>
    <mergeCell ref="A239:U239"/>
    <mergeCell ref="A236:J237"/>
    <mergeCell ref="R236:U237"/>
    <mergeCell ref="O240:Q240"/>
    <mergeCell ref="A242:U242"/>
    <mergeCell ref="J278:K278"/>
    <mergeCell ref="L278:N278"/>
    <mergeCell ref="O278:P278"/>
    <mergeCell ref="Q278:R278"/>
    <mergeCell ref="H277:I277"/>
    <mergeCell ref="H278:I278"/>
    <mergeCell ref="J277:K277"/>
    <mergeCell ref="L277:N277"/>
    <mergeCell ref="B68:I68"/>
    <mergeCell ref="B100:I100"/>
    <mergeCell ref="A103:U103"/>
    <mergeCell ref="B108:I108"/>
    <mergeCell ref="B111:I111"/>
    <mergeCell ref="B97:I97"/>
    <mergeCell ref="B95:I95"/>
    <mergeCell ref="B96:I96"/>
    <mergeCell ref="B106:I106"/>
    <mergeCell ref="R104:T104"/>
    <mergeCell ref="R185:T185"/>
    <mergeCell ref="U185:U186"/>
    <mergeCell ref="O92:Q92"/>
    <mergeCell ref="B197:I197"/>
    <mergeCell ref="B198:I198"/>
    <mergeCell ref="B199:I199"/>
    <mergeCell ref="B203:I203"/>
    <mergeCell ref="A278:G278"/>
    <mergeCell ref="H274:I275"/>
    <mergeCell ref="A274:A275"/>
    <mergeCell ref="H276:I276"/>
    <mergeCell ref="K151:N151"/>
    <mergeCell ref="O151:Q151"/>
    <mergeCell ref="O277:P277"/>
    <mergeCell ref="Q277:R277"/>
    <mergeCell ref="Q274:R275"/>
    <mergeCell ref="J275:K275"/>
    <mergeCell ref="L275:N275"/>
    <mergeCell ref="O275:P275"/>
    <mergeCell ref="J274:P274"/>
    <mergeCell ref="J276:K276"/>
    <mergeCell ref="B161:I161"/>
    <mergeCell ref="A173:U173"/>
    <mergeCell ref="B171:I171"/>
    <mergeCell ref="A167:U167"/>
    <mergeCell ref="J168:J169"/>
    <mergeCell ref="A170:U170"/>
    <mergeCell ref="K168:N168"/>
    <mergeCell ref="A150:J151"/>
    <mergeCell ref="B189:I189"/>
    <mergeCell ref="S6:U6"/>
    <mergeCell ref="N8:U11"/>
    <mergeCell ref="A16:K16"/>
    <mergeCell ref="J40:J41"/>
    <mergeCell ref="A39:U39"/>
    <mergeCell ref="N31:U36"/>
    <mergeCell ref="N27:U29"/>
    <mergeCell ref="I32:K32"/>
    <mergeCell ref="B32:C32"/>
    <mergeCell ref="H32:H33"/>
    <mergeCell ref="G32:G33"/>
    <mergeCell ref="A13:K13"/>
    <mergeCell ref="A14:K14"/>
    <mergeCell ref="B40:I41"/>
    <mergeCell ref="N20:U20"/>
    <mergeCell ref="N22:U22"/>
    <mergeCell ref="N13:U13"/>
    <mergeCell ref="N18:U18"/>
    <mergeCell ref="A11:K11"/>
    <mergeCell ref="A12:K12"/>
    <mergeCell ref="A40:A41"/>
    <mergeCell ref="N23:U23"/>
    <mergeCell ref="N25:U25"/>
    <mergeCell ref="N14:U14"/>
    <mergeCell ref="J65:J66"/>
    <mergeCell ref="K65:N65"/>
    <mergeCell ref="O65:Q65"/>
    <mergeCell ref="R65:T65"/>
    <mergeCell ref="U65:U66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S4:U4"/>
    <mergeCell ref="S5:U5"/>
    <mergeCell ref="U51:U52"/>
    <mergeCell ref="R40:T40"/>
    <mergeCell ref="A50:U50"/>
    <mergeCell ref="J51:J52"/>
    <mergeCell ref="A51:A52"/>
    <mergeCell ref="U77:U78"/>
    <mergeCell ref="B73:I73"/>
    <mergeCell ref="B74:I74"/>
    <mergeCell ref="B77:I78"/>
    <mergeCell ref="B69:I69"/>
    <mergeCell ref="B70:I70"/>
    <mergeCell ref="B71:I71"/>
    <mergeCell ref="B72:I72"/>
    <mergeCell ref="A76:U76"/>
    <mergeCell ref="J77:J78"/>
    <mergeCell ref="K77:N77"/>
    <mergeCell ref="O77:Q77"/>
    <mergeCell ref="R77:T77"/>
    <mergeCell ref="A77:A78"/>
    <mergeCell ref="B67:I67"/>
    <mergeCell ref="B57:I57"/>
    <mergeCell ref="B60:I60"/>
    <mergeCell ref="B55:I55"/>
    <mergeCell ref="B56:I56"/>
    <mergeCell ref="B58:I58"/>
    <mergeCell ref="B44:I44"/>
    <mergeCell ref="B42:I42"/>
    <mergeCell ref="A1:K1"/>
    <mergeCell ref="A3:K3"/>
    <mergeCell ref="K51:N51"/>
    <mergeCell ref="N24:U24"/>
    <mergeCell ref="N1:U1"/>
    <mergeCell ref="A4:K5"/>
    <mergeCell ref="A37:U37"/>
    <mergeCell ref="A20:K20"/>
    <mergeCell ref="N3:O3"/>
    <mergeCell ref="N5:O5"/>
    <mergeCell ref="D32:F32"/>
    <mergeCell ref="O51:Q51"/>
    <mergeCell ref="R51:T51"/>
    <mergeCell ref="U40:U41"/>
    <mergeCell ref="O40:Q40"/>
    <mergeCell ref="K40:N40"/>
    <mergeCell ref="S3:U3"/>
    <mergeCell ref="R92:T92"/>
    <mergeCell ref="A92:A93"/>
    <mergeCell ref="U92:U93"/>
    <mergeCell ref="B92:I93"/>
    <mergeCell ref="B141:I141"/>
    <mergeCell ref="J104:J105"/>
    <mergeCell ref="K104:N104"/>
    <mergeCell ref="O104:Q104"/>
    <mergeCell ref="A140:U140"/>
    <mergeCell ref="B136:I136"/>
    <mergeCell ref="B131:I131"/>
    <mergeCell ref="B132:I132"/>
    <mergeCell ref="U128:U129"/>
    <mergeCell ref="B128:I129"/>
    <mergeCell ref="B104:I105"/>
    <mergeCell ref="A104:A105"/>
    <mergeCell ref="U104:U105"/>
    <mergeCell ref="B107:I107"/>
    <mergeCell ref="B113:I113"/>
    <mergeCell ref="A127:U127"/>
    <mergeCell ref="J128:J129"/>
    <mergeCell ref="K128:N128"/>
    <mergeCell ref="B112:I112"/>
    <mergeCell ref="B147:I147"/>
    <mergeCell ref="B148:I148"/>
    <mergeCell ref="B142:I142"/>
    <mergeCell ref="B121:H121"/>
    <mergeCell ref="A122:H122"/>
    <mergeCell ref="B123:H123"/>
    <mergeCell ref="K185:N185"/>
    <mergeCell ref="O185:Q185"/>
    <mergeCell ref="B134:I134"/>
    <mergeCell ref="B163:I163"/>
    <mergeCell ref="B164:I164"/>
    <mergeCell ref="B165:I165"/>
    <mergeCell ref="A185:A186"/>
    <mergeCell ref="B185:I186"/>
    <mergeCell ref="J185:J186"/>
    <mergeCell ref="B139:I139"/>
    <mergeCell ref="B159:I159"/>
    <mergeCell ref="B160:I160"/>
    <mergeCell ref="A162:U162"/>
    <mergeCell ref="B222:I222"/>
    <mergeCell ref="B224:I224"/>
    <mergeCell ref="B225:I225"/>
    <mergeCell ref="A168:A169"/>
    <mergeCell ref="B168:I169"/>
    <mergeCell ref="O168:Q168"/>
    <mergeCell ref="R168:T168"/>
    <mergeCell ref="U168:U169"/>
    <mergeCell ref="B195:I195"/>
    <mergeCell ref="B174:I174"/>
    <mergeCell ref="B175:I175"/>
    <mergeCell ref="B172:I172"/>
    <mergeCell ref="A176:U176"/>
    <mergeCell ref="B177:I177"/>
    <mergeCell ref="A178:I178"/>
    <mergeCell ref="A179:J180"/>
    <mergeCell ref="K180:N180"/>
    <mergeCell ref="R179:U180"/>
    <mergeCell ref="O180:Q180"/>
    <mergeCell ref="B190:I190"/>
    <mergeCell ref="B191:I191"/>
    <mergeCell ref="B188:I188"/>
    <mergeCell ref="A187:U187"/>
    <mergeCell ref="A183:U183"/>
    <mergeCell ref="A273:B273"/>
    <mergeCell ref="B263:I263"/>
    <mergeCell ref="B264:I264"/>
    <mergeCell ref="B265:I265"/>
    <mergeCell ref="B267:I267"/>
    <mergeCell ref="A268:I268"/>
    <mergeCell ref="A269:J270"/>
    <mergeCell ref="A259:U259"/>
    <mergeCell ref="R269:U270"/>
    <mergeCell ref="K270:N270"/>
    <mergeCell ref="O270:Q270"/>
    <mergeCell ref="A262:U262"/>
    <mergeCell ref="J260:J261"/>
    <mergeCell ref="K260:N260"/>
    <mergeCell ref="O260:Q260"/>
    <mergeCell ref="U260:U261"/>
    <mergeCell ref="B260:I261"/>
    <mergeCell ref="B266:I266"/>
    <mergeCell ref="R260:T260"/>
    <mergeCell ref="A260:A261"/>
    <mergeCell ref="B246:I246"/>
    <mergeCell ref="B247:I247"/>
    <mergeCell ref="B248:I248"/>
    <mergeCell ref="B252:I252"/>
    <mergeCell ref="A253:I253"/>
    <mergeCell ref="A254:J255"/>
    <mergeCell ref="B251:I251"/>
    <mergeCell ref="B193:I193"/>
    <mergeCell ref="B194:I194"/>
    <mergeCell ref="B219:I219"/>
    <mergeCell ref="B220:I220"/>
    <mergeCell ref="B226:I226"/>
    <mergeCell ref="A227:U227"/>
    <mergeCell ref="B221:I221"/>
    <mergeCell ref="A216:A217"/>
    <mergeCell ref="A215:U215"/>
    <mergeCell ref="J216:J217"/>
    <mergeCell ref="K216:N216"/>
    <mergeCell ref="O216:Q216"/>
    <mergeCell ref="B216:I217"/>
    <mergeCell ref="R216:T216"/>
    <mergeCell ref="U216:U217"/>
    <mergeCell ref="A218:U218"/>
    <mergeCell ref="B223:I223"/>
  </mergeCells>
  <phoneticPr fontId="7" type="noConversion"/>
  <dataValidations disablePrompts="1" count="10">
    <dataValidation type="list" allowBlank="1" showInputMessage="1" showErrorMessage="1" sqref="S263:S267 S177 S171:S172 S174:S175 S141:S144 S136:S139 S131:S134 S146:S148 S106:S112 S94:S100 S42:S47 S67:S73 S79:S85 S59">
      <formula1>$S$41</formula1>
    </dataValidation>
    <dataValidation type="list" allowBlank="1" showInputMessage="1" showErrorMessage="1" sqref="R263:R267 R177 R171:R172 R174:R175 R141:R144 R136:R139 R131:R134 R146 R106:R112 R94:R100 R42:R47 R67:R73 R79:R85 R59">
      <formula1>$R$41</formula1>
    </dataValidation>
    <dataValidation type="list" allowBlank="1" showInputMessage="1" showErrorMessage="1" sqref="T263:T267 T177 T171:T172 T174:T175 T131:T134 T141:T144 T136:T139 T146:T148 T106:T112 T94:T100 T42:T47 T67:T73 T79:T85 T59">
      <formula1>$T$41</formula1>
    </dataValidation>
    <dataValidation type="list" allowBlank="1" showInputMessage="1" showErrorMessage="1" sqref="U263:U267 U228:U233 U219:U225 U177 U171:U172 U174:U175 U146:U148 U141:U144 U136:U139 U131:U134 U188:U208 U243:U248 U251 U106:U112 U94:U100 U42:U47 U67:U73 U79:U85 U53:U59">
      <formula1>$P$38:$T$38</formula1>
    </dataValidation>
    <dataValidation type="list" allowBlank="1" showInputMessage="1" showErrorMessage="1" sqref="U249 U226">
      <formula1>$Q$38:$T$38</formula1>
    </dataValidation>
    <dataValidation type="list" allowBlank="1" showInputMessage="1" showErrorMessage="1" sqref="B251:I251 B247:I248 B188:I190 B219:I219 B222:I222">
      <formula1>$B$40:$B$180</formula1>
    </dataValidation>
    <dataValidation type="list" allowBlank="1" showInputMessage="1" showErrorMessage="1" sqref="T159:T161 T163:T165 T53:T58">
      <formula1>$T$43</formula1>
    </dataValidation>
    <dataValidation type="list" allowBlank="1" showInputMessage="1" showErrorMessage="1" sqref="R159:R161 R163:R165 R53:R58">
      <formula1>$R$43</formula1>
    </dataValidation>
    <dataValidation type="list" allowBlank="1" showInputMessage="1" showErrorMessage="1" sqref="S159:S161 S163:S165 S53:S58">
      <formula1>$S$43</formula1>
    </dataValidation>
    <dataValidation type="list" allowBlank="1" showInputMessage="1" showErrorMessage="1" sqref="U163:U165 U159:U161">
      <formula1>$P$40:$T$40</formula1>
    </dataValidation>
  </dataValidations>
  <pageMargins left="0.25" right="0.25" top="0.75" bottom="0.75" header="0.3" footer="0.3"/>
  <pageSetup paperSize="9" orientation="landscape" blackAndWhite="1" r:id="rId1"/>
  <headerFooter>
    <oddFooter>&amp;LRECTOR,
Acad.Prof.univ.dr. Ioan Aurel POP&amp;CPag. &amp;P/&amp;N&amp;RDECAN,
Prof. univ. dr. Adrian Olimpiu PETRUȘEL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2014-05-30T11:58:50Z</cp:lastPrinted>
  <dcterms:created xsi:type="dcterms:W3CDTF">2013-06-27T08:19:59Z</dcterms:created>
  <dcterms:modified xsi:type="dcterms:W3CDTF">2014-06-30T08:41:19Z</dcterms:modified>
</cp:coreProperties>
</file>