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13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11" i="1"/>
  <c r="J111"/>
  <c r="K111"/>
  <c r="L111"/>
  <c r="M111"/>
  <c r="N111"/>
  <c r="R111"/>
  <c r="S111"/>
  <c r="T111"/>
  <c r="A112"/>
  <c r="J112"/>
  <c r="K112"/>
  <c r="L112"/>
  <c r="M112"/>
  <c r="N112"/>
  <c r="R112"/>
  <c r="S112"/>
  <c r="T112"/>
  <c r="A113"/>
  <c r="J113"/>
  <c r="K113"/>
  <c r="L113"/>
  <c r="M113"/>
  <c r="N113"/>
  <c r="R113"/>
  <c r="S113"/>
  <c r="T113"/>
  <c r="A114"/>
  <c r="J114"/>
  <c r="K114"/>
  <c r="L114"/>
  <c r="M114"/>
  <c r="N114"/>
  <c r="R114"/>
  <c r="S114"/>
  <c r="T114"/>
  <c r="A115"/>
  <c r="J115"/>
  <c r="K115"/>
  <c r="L115"/>
  <c r="M115"/>
  <c r="N115"/>
  <c r="R115"/>
  <c r="S115"/>
  <c r="T115"/>
  <c r="Q92"/>
  <c r="O92"/>
  <c r="Q91"/>
  <c r="O91"/>
  <c r="Q90"/>
  <c r="O90"/>
  <c r="Q89"/>
  <c r="O89"/>
  <c r="Q87"/>
  <c r="O87"/>
  <c r="O95"/>
  <c r="Q95"/>
  <c r="Q76"/>
  <c r="O76"/>
  <c r="Q75"/>
  <c r="Q119" s="1"/>
  <c r="O75"/>
  <c r="O119" s="1"/>
  <c r="Q74"/>
  <c r="Q118" s="1"/>
  <c r="O74"/>
  <c r="O118" s="1"/>
  <c r="Q73"/>
  <c r="Q150" s="1"/>
  <c r="O73"/>
  <c r="Q72"/>
  <c r="O72"/>
  <c r="Q63"/>
  <c r="Q146" s="1"/>
  <c r="O63"/>
  <c r="O146" s="1"/>
  <c r="Q62"/>
  <c r="Q170" s="1"/>
  <c r="O62"/>
  <c r="O170" s="1"/>
  <c r="Q61"/>
  <c r="O61"/>
  <c r="Q60"/>
  <c r="Q114" s="1"/>
  <c r="O60"/>
  <c r="O114" s="1"/>
  <c r="Q52"/>
  <c r="Q115" s="1"/>
  <c r="O52"/>
  <c r="O115" s="1"/>
  <c r="Q51"/>
  <c r="Q145" s="1"/>
  <c r="O51"/>
  <c r="O145" s="1"/>
  <c r="Q50"/>
  <c r="Q113" s="1"/>
  <c r="O50"/>
  <c r="O113" s="1"/>
  <c r="Q49"/>
  <c r="O49"/>
  <c r="O41"/>
  <c r="O142" s="1"/>
  <c r="Q43"/>
  <c r="O43"/>
  <c r="O169" s="1"/>
  <c r="Q42"/>
  <c r="Q112" s="1"/>
  <c r="O42"/>
  <c r="O112" s="1"/>
  <c r="Q40"/>
  <c r="Q111" s="1"/>
  <c r="O40"/>
  <c r="O111" s="1"/>
  <c r="S173"/>
  <c r="R173"/>
  <c r="Q173"/>
  <c r="P173"/>
  <c r="O173"/>
  <c r="N173"/>
  <c r="M173"/>
  <c r="T170"/>
  <c r="S170"/>
  <c r="R170"/>
  <c r="N170"/>
  <c r="M170"/>
  <c r="T169"/>
  <c r="S169"/>
  <c r="R169"/>
  <c r="N169"/>
  <c r="M169"/>
  <c r="T150"/>
  <c r="T151"/>
  <c r="S150"/>
  <c r="S151"/>
  <c r="R150"/>
  <c r="R151"/>
  <c r="Q151"/>
  <c r="O150"/>
  <c r="O151"/>
  <c r="N150"/>
  <c r="N151"/>
  <c r="M150"/>
  <c r="M151"/>
  <c r="T149"/>
  <c r="S149"/>
  <c r="R149"/>
  <c r="Q149"/>
  <c r="O149"/>
  <c r="N149"/>
  <c r="M149"/>
  <c r="T143"/>
  <c r="T144"/>
  <c r="T145"/>
  <c r="T146"/>
  <c r="S143"/>
  <c r="S144"/>
  <c r="S145"/>
  <c r="S146"/>
  <c r="R143"/>
  <c r="R144"/>
  <c r="R145"/>
  <c r="R146"/>
  <c r="Q143"/>
  <c r="O143"/>
  <c r="O144"/>
  <c r="N143"/>
  <c r="N144"/>
  <c r="N145"/>
  <c r="N146"/>
  <c r="M143"/>
  <c r="M144"/>
  <c r="M145"/>
  <c r="M146"/>
  <c r="T142"/>
  <c r="S142"/>
  <c r="R142"/>
  <c r="N142"/>
  <c r="M142"/>
  <c r="T119"/>
  <c r="S119"/>
  <c r="R119"/>
  <c r="N119"/>
  <c r="M119"/>
  <c r="T118"/>
  <c r="S118"/>
  <c r="R118"/>
  <c r="N118"/>
  <c r="M118"/>
  <c r="M99"/>
  <c r="M98"/>
  <c r="O97"/>
  <c r="M77"/>
  <c r="M64"/>
  <c r="M53"/>
  <c r="M44"/>
  <c r="Q144" l="1"/>
  <c r="P90"/>
  <c r="P87"/>
  <c r="P92"/>
  <c r="P89"/>
  <c r="P95"/>
  <c r="P91"/>
  <c r="P49"/>
  <c r="P143" s="1"/>
  <c r="P61"/>
  <c r="P74"/>
  <c r="P118" s="1"/>
  <c r="P63"/>
  <c r="P146" s="1"/>
  <c r="P75"/>
  <c r="P119" s="1"/>
  <c r="P51"/>
  <c r="P145" s="1"/>
  <c r="P76"/>
  <c r="P151" s="1"/>
  <c r="P73"/>
  <c r="P150" s="1"/>
  <c r="P60"/>
  <c r="P114" s="1"/>
  <c r="P50"/>
  <c r="P72"/>
  <c r="P149" s="1"/>
  <c r="P42"/>
  <c r="P112" s="1"/>
  <c r="P62"/>
  <c r="P170" s="1"/>
  <c r="P43"/>
  <c r="P40"/>
  <c r="P111" s="1"/>
  <c r="P52"/>
  <c r="P115" s="1"/>
  <c r="Q41"/>
  <c r="P41" s="1"/>
  <c r="M120"/>
  <c r="M152"/>
  <c r="M171"/>
  <c r="M147"/>
  <c r="M174"/>
  <c r="M116"/>
  <c r="P113" l="1"/>
  <c r="P144"/>
  <c r="M121"/>
  <c r="M153"/>
  <c r="M175"/>
  <c r="M154"/>
  <c r="M176"/>
  <c r="M122"/>
  <c r="N99"/>
  <c r="L99"/>
  <c r="K99"/>
  <c r="T98"/>
  <c r="S98"/>
  <c r="R98"/>
  <c r="N98"/>
  <c r="L98"/>
  <c r="K98"/>
  <c r="J98"/>
  <c r="Q97"/>
  <c r="T173" l="1"/>
  <c r="L173"/>
  <c r="K173"/>
  <c r="J173"/>
  <c r="A173"/>
  <c r="L170"/>
  <c r="K170"/>
  <c r="J170"/>
  <c r="A170"/>
  <c r="L169"/>
  <c r="K169"/>
  <c r="J169"/>
  <c r="A169"/>
  <c r="L151"/>
  <c r="K151"/>
  <c r="J151"/>
  <c r="A151"/>
  <c r="L150"/>
  <c r="K150"/>
  <c r="J150"/>
  <c r="A150"/>
  <c r="L149"/>
  <c r="K149"/>
  <c r="J149"/>
  <c r="A149"/>
  <c r="L146"/>
  <c r="K146"/>
  <c r="J146"/>
  <c r="A146"/>
  <c r="L145"/>
  <c r="K145"/>
  <c r="J145"/>
  <c r="A145"/>
  <c r="L144"/>
  <c r="K144"/>
  <c r="J144"/>
  <c r="A144"/>
  <c r="L143"/>
  <c r="K143"/>
  <c r="J143"/>
  <c r="A143"/>
  <c r="L142"/>
  <c r="K142"/>
  <c r="J142"/>
  <c r="A142"/>
  <c r="L119"/>
  <c r="K119"/>
  <c r="J119"/>
  <c r="A119"/>
  <c r="L118"/>
  <c r="K118"/>
  <c r="J118"/>
  <c r="A118"/>
  <c r="T174" l="1"/>
  <c r="S174"/>
  <c r="R174"/>
  <c r="N174"/>
  <c r="L174"/>
  <c r="K174"/>
  <c r="J174"/>
  <c r="T171"/>
  <c r="S171"/>
  <c r="N171"/>
  <c r="L171"/>
  <c r="K171"/>
  <c r="J171"/>
  <c r="T152"/>
  <c r="S152"/>
  <c r="R152"/>
  <c r="N152"/>
  <c r="L152"/>
  <c r="K152"/>
  <c r="J152"/>
  <c r="T147"/>
  <c r="S147"/>
  <c r="N147"/>
  <c r="L147"/>
  <c r="K147"/>
  <c r="J147"/>
  <c r="T120"/>
  <c r="S120"/>
  <c r="R120"/>
  <c r="N120"/>
  <c r="L120"/>
  <c r="K120"/>
  <c r="J120"/>
  <c r="T77"/>
  <c r="S77"/>
  <c r="R77"/>
  <c r="N77"/>
  <c r="L77"/>
  <c r="K77"/>
  <c r="J77"/>
  <c r="T64"/>
  <c r="S64"/>
  <c r="R64"/>
  <c r="N64"/>
  <c r="L64"/>
  <c r="K64"/>
  <c r="J64"/>
  <c r="O64"/>
  <c r="T53"/>
  <c r="S53"/>
  <c r="R53"/>
  <c r="N53"/>
  <c r="L53"/>
  <c r="K53"/>
  <c r="J53"/>
  <c r="K44"/>
  <c r="T44"/>
  <c r="S44"/>
  <c r="R44"/>
  <c r="N44"/>
  <c r="L44"/>
  <c r="J44"/>
  <c r="P97"/>
  <c r="R147" l="1"/>
  <c r="R153" s="1"/>
  <c r="Q142"/>
  <c r="R171"/>
  <c r="R175" s="1"/>
  <c r="Q169"/>
  <c r="T186"/>
  <c r="T188" s="1"/>
  <c r="S186"/>
  <c r="S188" s="1"/>
  <c r="O98"/>
  <c r="J187" s="1"/>
  <c r="O99"/>
  <c r="Q98"/>
  <c r="Q99"/>
  <c r="J175"/>
  <c r="Q64"/>
  <c r="N175"/>
  <c r="K175"/>
  <c r="S175"/>
  <c r="L153"/>
  <c r="K176"/>
  <c r="N154"/>
  <c r="S153"/>
  <c r="N176"/>
  <c r="O152"/>
  <c r="O147"/>
  <c r="O174"/>
  <c r="O171"/>
  <c r="O120"/>
  <c r="Q53"/>
  <c r="Q152"/>
  <c r="Q174"/>
  <c r="Q120"/>
  <c r="O44"/>
  <c r="J153"/>
  <c r="L154"/>
  <c r="T153"/>
  <c r="N116"/>
  <c r="N121" s="1"/>
  <c r="K116"/>
  <c r="K121" s="1"/>
  <c r="S116"/>
  <c r="S121" s="1"/>
  <c r="L116"/>
  <c r="L121" s="1"/>
  <c r="R116"/>
  <c r="R121" s="1"/>
  <c r="T116"/>
  <c r="T121" s="1"/>
  <c r="P169"/>
  <c r="J116"/>
  <c r="J121" s="1"/>
  <c r="T175"/>
  <c r="O77"/>
  <c r="Q44"/>
  <c r="P142"/>
  <c r="O53"/>
  <c r="K100"/>
  <c r="Q77"/>
  <c r="N153"/>
  <c r="K154"/>
  <c r="K153"/>
  <c r="L175"/>
  <c r="L176"/>
  <c r="H187" l="1"/>
  <c r="Q171"/>
  <c r="Q175" s="1"/>
  <c r="Q147"/>
  <c r="Q153" s="1"/>
  <c r="J186"/>
  <c r="P98"/>
  <c r="L187" s="1"/>
  <c r="O187" s="1"/>
  <c r="P99"/>
  <c r="O100" s="1"/>
  <c r="K177"/>
  <c r="K155"/>
  <c r="O176"/>
  <c r="Q116"/>
  <c r="Q122" s="1"/>
  <c r="K122"/>
  <c r="O175"/>
  <c r="P174"/>
  <c r="P171"/>
  <c r="P152"/>
  <c r="P147"/>
  <c r="P120"/>
  <c r="O153"/>
  <c r="O154"/>
  <c r="O116"/>
  <c r="O121" s="1"/>
  <c r="N122"/>
  <c r="L122"/>
  <c r="P53"/>
  <c r="P44"/>
  <c r="P77"/>
  <c r="P64"/>
  <c r="Q176" l="1"/>
  <c r="Q154"/>
  <c r="Q121"/>
  <c r="H186"/>
  <c r="J188"/>
  <c r="L186"/>
  <c r="L188" s="1"/>
  <c r="K123"/>
  <c r="P116"/>
  <c r="P122" s="1"/>
  <c r="P154"/>
  <c r="O155" s="1"/>
  <c r="P176"/>
  <c r="O177" s="1"/>
  <c r="P153"/>
  <c r="P175"/>
  <c r="O122"/>
  <c r="O123" l="1"/>
  <c r="O186"/>
  <c r="O188" s="1"/>
  <c r="H188"/>
  <c r="Q187" s="1"/>
  <c r="P121"/>
  <c r="Q186" l="1"/>
  <c r="Q188" s="1"/>
</calcChain>
</file>

<file path=xl/sharedStrings.xml><?xml version="1.0" encoding="utf-8"?>
<sst xmlns="http://schemas.openxmlformats.org/spreadsheetml/2006/main" count="375" uniqueCount="141">
  <si>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</si>
  <si>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</si>
  <si>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</si>
  <si>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</si>
  <si>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</si>
  <si>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</si>
  <si>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</si>
  <si>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</si>
  <si>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</si>
  <si>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</si>
  <si>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</si>
  <si>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</si>
  <si>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</si>
  <si>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</si>
  <si>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</si>
  <si>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</si>
  <si>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</si>
  <si>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</si>
  <si>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</si>
  <si>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</si>
  <si>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</si>
  <si>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 xml:space="preserve">FACULTATEA DE 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</si>
  <si>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</si>
  <si>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</si>
  <si>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</si>
  <si>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</si>
  <si>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</si>
  <si>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</si>
  <si>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</si>
  <si>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</si>
  <si>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</si>
  <si>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</si>
  <si>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</si>
  <si>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</si>
  <si>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</si>
  <si>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</si>
  <si>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</si>
  <si>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</si>
  <si>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</si>
  <si>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</si>
  <si>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</si>
  <si>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</si>
  <si>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</si>
  <si>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</si>
  <si>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</si>
  <si>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</si>
  <si>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</si>
  <si>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</si>
  <si>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</si>
  <si>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</si>
  <si>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</si>
  <si>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</si>
  <si>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</si>
  <si>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</si>
  <si>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</si>
  <si>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</si>
  <si>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</si>
  <si>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</si>
  <si>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</si>
  <si>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</si>
  <si>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</si>
  <si>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</si>
  <si>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</si>
  <si>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</si>
  <si>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</si>
  <si>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</si>
  <si>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</si>
  <si>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</si>
  <si>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</si>
  <si>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</si>
  <si>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În contul a cel mult 3 discipline opţionale generale, studentul are dreptul să aleagă 3 discipline de la alte specializări ale facultăţilor din Universitatea „Babeş-Bolyai”.</t>
  </si>
  <si>
    <t>L</t>
  </si>
  <si>
    <t>P</t>
  </si>
  <si>
    <t>DISCIPLINE DE SPECIALITATE (DS)</t>
  </si>
  <si>
    <t>DISCIPLINE COMPLEMENTARE (DC)</t>
  </si>
  <si>
    <t>MMR8012</t>
  </si>
  <si>
    <t>Tehnologii si platforme Java pentru aplicatii distribuite</t>
  </si>
  <si>
    <t>MME8013</t>
  </si>
  <si>
    <t>Gestiunea proiectelor soft</t>
  </si>
  <si>
    <t>MMR3051</t>
  </si>
  <si>
    <t>Aritmetică modulară şi criptografie</t>
  </si>
  <si>
    <t>MME8056</t>
  </si>
  <si>
    <t>Data mining</t>
  </si>
  <si>
    <t>MMR8007</t>
  </si>
  <si>
    <t>Servicii web si tehnologii middleware</t>
  </si>
  <si>
    <t>MMR8001</t>
  </si>
  <si>
    <t>Protocoale de securitate în comunicaţii</t>
  </si>
  <si>
    <t>MMR8004</t>
  </si>
  <si>
    <t>Grid, Cluster si Cloud Computing</t>
  </si>
  <si>
    <t>MME8110</t>
  </si>
  <si>
    <t>MMR8002</t>
  </si>
  <si>
    <t>Modele formale de concurenţă şi comunicaţii</t>
  </si>
  <si>
    <t>MMR9001</t>
  </si>
  <si>
    <t>Metodologia cercetării ştiinţifice de informatică</t>
  </si>
  <si>
    <t>MMX9401</t>
  </si>
  <si>
    <t>Curs opţional 1</t>
  </si>
  <si>
    <t>Programare pe arhitecturi GPU si distribuite</t>
  </si>
  <si>
    <t>MME8111</t>
  </si>
  <si>
    <t>MMR8014</t>
  </si>
  <si>
    <t>Multimedia streaming</t>
  </si>
  <si>
    <t>MMR8015</t>
  </si>
  <si>
    <t>Retele dinamice si sisteme de operare specializate</t>
  </si>
  <si>
    <t>MMR9005</t>
  </si>
  <si>
    <t>Proiect de cercetare în sisteme distribuite</t>
  </si>
  <si>
    <t>MMR3401</t>
  </si>
  <si>
    <t>Finalizarea lucrării de disertaţie</t>
  </si>
  <si>
    <t>MMX9402</t>
  </si>
  <si>
    <t>Curs opţional 2</t>
  </si>
  <si>
    <t>CURS OPȚIONAL 1 (An II, Semestrul 3)</t>
  </si>
  <si>
    <t>CURS OPȚIONAL 2 (An II, Semestrul 4)</t>
  </si>
  <si>
    <t>MME8008</t>
  </si>
  <si>
    <t>Programare bazata pe reguli</t>
  </si>
  <si>
    <t>MMR8030</t>
  </si>
  <si>
    <t>Computer Vison şi procesare avansată de imagini în medii virtuale distribuite</t>
  </si>
  <si>
    <t>CURS OPȚIONAL 3 (An I, Semestrul 1)</t>
  </si>
  <si>
    <t>CURS OPȚIONAL 4 (An I, Semestrul 2)</t>
  </si>
  <si>
    <t>MMR8057</t>
  </si>
  <si>
    <t>Capitole avansate de baze de date</t>
  </si>
  <si>
    <t>MME8090</t>
  </si>
  <si>
    <t>Inginerie soft bazata pe agenti</t>
  </si>
  <si>
    <t>MME8091</t>
  </si>
  <si>
    <t>Complexitate in probleme din lumea reala</t>
  </si>
  <si>
    <t>MME8066</t>
  </si>
  <si>
    <t>Limbaje specifice domeniului de aplicatie</t>
  </si>
  <si>
    <t>Algoritmi, modele si concepte in sisteme distribuite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</si>
  <si>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TheState Univ. Rutgers, New Jersey, Universite de la Mediteraniee Marseille, Alpen Adria Univ. Klagenfurt
Planul reflectă recomandările Association of Computing Machinery şi IEEE Computer Society</t>
    </r>
  </si>
  <si>
    <t>Domeniul: Informatică</t>
  </si>
  <si>
    <t>Specializarea/Programul de studiu: SISTEME DISTRIBUITE ÎN INTERNET</t>
  </si>
  <si>
    <t>Limba de predare: ROMÂNĂ</t>
  </si>
  <si>
    <t>Titlul absolventului: Master's Degree</t>
  </si>
  <si>
    <r>
      <rPr>
        <b/>
        <sz val="10"/>
        <color indexed="8"/>
        <rFont val="Times New Roman"/>
        <family val="1"/>
      </rPr>
      <t xml:space="preserve">   104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</si>
  <si>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16</t>
    </r>
    <r>
      <rPr>
        <sz val="10"/>
        <color indexed="8"/>
        <rFont val="Times New Roman"/>
        <family val="1"/>
      </rPr>
      <t xml:space="preserve"> credite la disciplinele opţionale;</t>
    </r>
  </si>
  <si>
    <t>PLAN DE ÎNVĂŢĂMÂNT  valabil începând din anul universitar 2015-2017</t>
  </si>
  <si>
    <t>MME8120</t>
  </si>
  <si>
    <t>Adaptive Web Design</t>
  </si>
  <si>
    <t>NOTA. Disciplina Finalizarea lucrării de disertaţie se desfasoara pe parcursul semestrului 4 si 2 saptamani comasate in finalul semestrului  (6 ore/zi, 5 zile/saptamana)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</si>
  <si>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25 iunie - 10 iulie
Proba 1: Prezentarea şi susţinerea lucrării de disertație - 10 credite
</t>
    </r>
  </si>
  <si>
    <r>
      <t xml:space="preserve">Sem. 3: Se alege  o disciplină din pachetul Curs Optional 1 </t>
    </r>
    <r>
      <rPr>
        <b/>
        <sz val="10"/>
        <color indexed="8"/>
        <rFont val="Times New Roman"/>
        <family val="1"/>
        <charset val="238"/>
      </rPr>
      <t>MMX9401</t>
    </r>
    <r>
      <rPr>
        <sz val="10"/>
        <color indexed="8"/>
        <rFont val="Times New Roman"/>
        <family val="1"/>
        <charset val="238"/>
      </rPr>
      <t>:</t>
    </r>
  </si>
  <si>
    <t>MMR8030, MME8008</t>
  </si>
  <si>
    <r>
      <t xml:space="preserve">Sem. 4: Se alege  o disciplină din pachetul Curs Optional 2 </t>
    </r>
    <r>
      <rPr>
        <b/>
        <sz val="10"/>
        <color indexed="8"/>
        <rFont val="Times New Roman"/>
        <family val="1"/>
        <charset val="238"/>
      </rPr>
      <t>MMX9402</t>
    </r>
    <r>
      <rPr>
        <sz val="10"/>
        <color indexed="8"/>
        <rFont val="Times New Roman"/>
        <family val="1"/>
      </rPr>
      <t>:</t>
    </r>
  </si>
  <si>
    <t>MMR8057, MME8120, MME8090, MME8091, MME8066</t>
  </si>
</sst>
</file>

<file path=xl/styles.xml><?xml version="1.0" encoding="utf-8"?>
<styleSheet xmlns="http://schemas.openxmlformats.org/spreadsheetml/2006/main">
  <numFmts count="1">
    <numFmt numFmtId="164" formatCode="0;\-0;;@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2" borderId="6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7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1" fontId="1" fillId="2" borderId="6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left" vertical="center" wrapText="1"/>
      <protection locked="0"/>
    </xf>
    <xf numFmtId="1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9"/>
  <sheetViews>
    <sheetView tabSelected="1" view="pageLayout" zoomScaleNormal="130" workbookViewId="0">
      <selection activeCell="N14" sqref="N14:U14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2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25" ht="15.75" customHeight="1">
      <c r="A1" s="157" t="s">
        <v>132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N1" s="182" t="s">
        <v>19</v>
      </c>
      <c r="O1" s="182"/>
      <c r="P1" s="182"/>
      <c r="Q1" s="182"/>
      <c r="R1" s="182"/>
      <c r="S1" s="182"/>
      <c r="T1" s="182"/>
      <c r="U1" s="182"/>
    </row>
    <row r="2" spans="1:25" ht="6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V2" s="61"/>
      <c r="W2" s="61"/>
      <c r="X2" s="61"/>
      <c r="Y2" s="61"/>
    </row>
    <row r="3" spans="1:25" ht="18" customHeight="1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N3" s="186"/>
      <c r="O3" s="187"/>
      <c r="P3" s="160" t="s">
        <v>35</v>
      </c>
      <c r="Q3" s="161"/>
      <c r="R3" s="162"/>
      <c r="S3" s="160" t="s">
        <v>36</v>
      </c>
      <c r="T3" s="161"/>
      <c r="U3" s="162"/>
      <c r="V3" s="61"/>
      <c r="W3" s="61"/>
      <c r="X3" s="61"/>
      <c r="Y3" s="61"/>
    </row>
    <row r="4" spans="1:25" ht="17.25" customHeight="1">
      <c r="A4" s="180" t="s">
        <v>21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N4" s="163" t="s">
        <v>14</v>
      </c>
      <c r="O4" s="164"/>
      <c r="P4" s="154">
        <v>16</v>
      </c>
      <c r="Q4" s="155"/>
      <c r="R4" s="156"/>
      <c r="S4" s="154">
        <v>16</v>
      </c>
      <c r="T4" s="155"/>
      <c r="U4" s="156"/>
      <c r="V4" s="61"/>
      <c r="W4" s="61"/>
      <c r="X4" s="61"/>
      <c r="Y4" s="61"/>
    </row>
    <row r="5" spans="1:25" ht="16.5" customHeight="1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N5" s="163" t="s">
        <v>15</v>
      </c>
      <c r="O5" s="164"/>
      <c r="P5" s="154">
        <v>15</v>
      </c>
      <c r="Q5" s="155"/>
      <c r="R5" s="156"/>
      <c r="S5" s="154">
        <v>17</v>
      </c>
      <c r="T5" s="155"/>
      <c r="U5" s="156"/>
      <c r="V5" s="61"/>
      <c r="W5" s="61"/>
      <c r="X5" s="61"/>
      <c r="Y5" s="61"/>
    </row>
    <row r="6" spans="1:25" ht="15" customHeight="1">
      <c r="A6" s="158" t="s">
        <v>126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N6" s="190"/>
      <c r="O6" s="190"/>
      <c r="P6" s="159"/>
      <c r="Q6" s="159"/>
      <c r="R6" s="159"/>
      <c r="S6" s="159"/>
      <c r="T6" s="159"/>
      <c r="U6" s="159"/>
      <c r="V6" s="61"/>
      <c r="W6" s="61"/>
      <c r="X6" s="61"/>
      <c r="Y6" s="61"/>
    </row>
    <row r="7" spans="1:25" ht="18" customHeight="1">
      <c r="A7" s="191" t="s">
        <v>127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V7" s="61"/>
      <c r="W7" s="61"/>
      <c r="X7" s="61"/>
      <c r="Y7" s="61"/>
    </row>
    <row r="8" spans="1:25" ht="18.75" customHeight="1">
      <c r="A8" s="192" t="s">
        <v>128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N8" s="193" t="s">
        <v>136</v>
      </c>
      <c r="O8" s="193"/>
      <c r="P8" s="193"/>
      <c r="Q8" s="193"/>
      <c r="R8" s="193"/>
      <c r="S8" s="193"/>
      <c r="T8" s="193"/>
      <c r="U8" s="193"/>
      <c r="V8" s="61"/>
      <c r="W8" s="61"/>
      <c r="X8" s="61"/>
      <c r="Y8" s="61"/>
    </row>
    <row r="9" spans="1:25" ht="15" customHeight="1">
      <c r="A9" s="192" t="s">
        <v>129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N9" s="193"/>
      <c r="O9" s="193"/>
      <c r="P9" s="193"/>
      <c r="Q9" s="193"/>
      <c r="R9" s="193"/>
      <c r="S9" s="193"/>
      <c r="T9" s="193"/>
      <c r="U9" s="193"/>
      <c r="V9" s="61"/>
      <c r="W9" s="61"/>
      <c r="X9" s="61"/>
      <c r="Y9" s="61"/>
    </row>
    <row r="10" spans="1:25" ht="16.5" customHeight="1">
      <c r="A10" s="185" t="s">
        <v>63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N10" s="193"/>
      <c r="O10" s="193"/>
      <c r="P10" s="193"/>
      <c r="Q10" s="193"/>
      <c r="R10" s="193"/>
      <c r="S10" s="193"/>
      <c r="T10" s="193"/>
      <c r="U10" s="193"/>
      <c r="V10" s="61"/>
      <c r="W10" s="61"/>
      <c r="X10" s="61"/>
      <c r="Y10" s="61"/>
    </row>
    <row r="11" spans="1:25">
      <c r="A11" s="185" t="s">
        <v>17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N11" s="193"/>
      <c r="O11" s="193"/>
      <c r="P11" s="193"/>
      <c r="Q11" s="193"/>
      <c r="R11" s="193"/>
      <c r="S11" s="193"/>
      <c r="T11" s="193"/>
      <c r="U11" s="193"/>
      <c r="V11" s="61"/>
      <c r="W11" s="61"/>
      <c r="X11" s="61"/>
      <c r="Y11" s="61"/>
    </row>
    <row r="12" spans="1:25" ht="10.5" customHeight="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N12" s="2"/>
      <c r="O12" s="2"/>
      <c r="P12" s="2"/>
      <c r="Q12" s="2"/>
      <c r="R12" s="2"/>
      <c r="S12" s="2"/>
      <c r="V12" s="61"/>
      <c r="W12" s="61"/>
      <c r="X12" s="61"/>
      <c r="Y12" s="61"/>
    </row>
    <row r="13" spans="1:25">
      <c r="A13" s="196" t="s">
        <v>68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N13" s="197" t="s">
        <v>20</v>
      </c>
      <c r="O13" s="197"/>
      <c r="P13" s="197"/>
      <c r="Q13" s="197"/>
      <c r="R13" s="197"/>
      <c r="S13" s="197"/>
      <c r="T13" s="197"/>
      <c r="U13" s="197"/>
      <c r="V13" s="61"/>
      <c r="W13" s="61"/>
      <c r="X13" s="61"/>
      <c r="Y13" s="61"/>
    </row>
    <row r="14" spans="1:25" ht="12.75" customHeight="1">
      <c r="A14" s="196" t="s">
        <v>64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N14" s="201" t="s">
        <v>137</v>
      </c>
      <c r="O14" s="201"/>
      <c r="P14" s="201"/>
      <c r="Q14" s="201"/>
      <c r="R14" s="201"/>
      <c r="S14" s="201"/>
      <c r="T14" s="201"/>
      <c r="U14" s="201"/>
      <c r="V14" s="61"/>
      <c r="W14" s="61"/>
      <c r="X14" s="61"/>
      <c r="Y14" s="61"/>
    </row>
    <row r="15" spans="1:25" ht="12.75" customHeight="1">
      <c r="A15" s="185" t="s">
        <v>130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N15" s="181" t="s">
        <v>138</v>
      </c>
      <c r="O15" s="181"/>
      <c r="P15" s="181"/>
      <c r="Q15" s="181"/>
      <c r="R15" s="181"/>
      <c r="S15" s="181"/>
      <c r="T15" s="181"/>
      <c r="U15" s="181"/>
      <c r="V15" s="61"/>
      <c r="W15" s="61"/>
      <c r="X15" s="61"/>
      <c r="Y15" s="61"/>
    </row>
    <row r="16" spans="1:25" ht="12.75" customHeight="1">
      <c r="A16" s="185" t="s">
        <v>131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N16" s="200" t="s">
        <v>139</v>
      </c>
      <c r="O16" s="200"/>
      <c r="P16" s="200"/>
      <c r="Q16" s="200"/>
      <c r="R16" s="200"/>
      <c r="S16" s="200"/>
      <c r="T16" s="200"/>
      <c r="U16" s="200"/>
      <c r="V16" s="61"/>
      <c r="W16" s="61"/>
      <c r="X16" s="61"/>
      <c r="Y16" s="61"/>
    </row>
    <row r="17" spans="1:25" ht="12.75" customHeight="1">
      <c r="A17" s="185" t="s">
        <v>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N17" s="61" t="s">
        <v>140</v>
      </c>
      <c r="V17" s="61"/>
      <c r="W17" s="61"/>
      <c r="X17" s="61"/>
      <c r="Y17" s="61"/>
    </row>
    <row r="18" spans="1:25" ht="14.25" customHeight="1">
      <c r="A18" s="185" t="s">
        <v>69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N18" s="181"/>
      <c r="O18" s="181"/>
      <c r="P18" s="181"/>
      <c r="Q18" s="181"/>
      <c r="R18" s="181"/>
      <c r="S18" s="181"/>
      <c r="T18" s="181"/>
      <c r="U18" s="181"/>
      <c r="V18" s="61"/>
      <c r="W18" s="61"/>
      <c r="X18" s="61"/>
      <c r="Y18" s="61"/>
    </row>
    <row r="19" spans="1:25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N19" s="181"/>
      <c r="O19" s="181"/>
      <c r="P19" s="181"/>
      <c r="Q19" s="181"/>
      <c r="R19" s="181"/>
      <c r="S19" s="181"/>
      <c r="T19" s="181"/>
      <c r="U19" s="181"/>
      <c r="V19" s="61"/>
      <c r="W19" s="61"/>
      <c r="X19" s="61"/>
      <c r="Y19" s="61"/>
    </row>
    <row r="20" spans="1:25" ht="7.5" customHeight="1">
      <c r="A20" s="193" t="s">
        <v>135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N20" s="2"/>
      <c r="O20" s="2"/>
      <c r="P20" s="2"/>
      <c r="Q20" s="2"/>
      <c r="R20" s="2"/>
      <c r="S20" s="2"/>
      <c r="V20" s="61"/>
      <c r="W20" s="61"/>
      <c r="X20" s="61"/>
      <c r="Y20" s="61"/>
    </row>
    <row r="21" spans="1:25" ht="15" customHeight="1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N21" s="195" t="s">
        <v>70</v>
      </c>
      <c r="O21" s="195"/>
      <c r="P21" s="195"/>
      <c r="Q21" s="195"/>
      <c r="R21" s="195"/>
      <c r="S21" s="195"/>
      <c r="T21" s="195"/>
      <c r="U21" s="195"/>
      <c r="V21" s="61"/>
      <c r="W21" s="61"/>
      <c r="X21" s="61"/>
      <c r="Y21" s="61"/>
    </row>
    <row r="22" spans="1:25" ht="15" customHeight="1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N22" s="195"/>
      <c r="O22" s="195"/>
      <c r="P22" s="195"/>
      <c r="Q22" s="195"/>
      <c r="R22" s="195"/>
      <c r="S22" s="195"/>
      <c r="T22" s="195"/>
      <c r="U22" s="195"/>
      <c r="V22" s="61"/>
      <c r="W22" s="61"/>
      <c r="X22" s="61"/>
      <c r="Y22" s="61"/>
    </row>
    <row r="23" spans="1:25" ht="13.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N23" s="195"/>
      <c r="O23" s="195"/>
      <c r="P23" s="195"/>
      <c r="Q23" s="195"/>
      <c r="R23" s="195"/>
      <c r="S23" s="195"/>
      <c r="T23" s="195"/>
      <c r="U23" s="195"/>
      <c r="V23" s="61"/>
      <c r="W23" s="61"/>
      <c r="X23" s="61"/>
      <c r="Y23" s="61"/>
    </row>
    <row r="24" spans="1:25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  <c r="V24" s="61"/>
      <c r="W24" s="61"/>
      <c r="X24" s="61"/>
      <c r="Y24" s="61"/>
    </row>
    <row r="25" spans="1:25">
      <c r="A25" s="131" t="s">
        <v>16</v>
      </c>
      <c r="B25" s="131"/>
      <c r="C25" s="131"/>
      <c r="D25" s="131"/>
      <c r="E25" s="131"/>
      <c r="F25" s="131"/>
      <c r="G25" s="131"/>
      <c r="N25" s="194" t="s">
        <v>125</v>
      </c>
      <c r="O25" s="194"/>
      <c r="P25" s="194"/>
      <c r="Q25" s="194"/>
      <c r="R25" s="194"/>
      <c r="S25" s="194"/>
      <c r="T25" s="194"/>
      <c r="U25" s="194"/>
      <c r="V25" s="61"/>
      <c r="W25" s="61"/>
      <c r="X25" s="61"/>
      <c r="Y25" s="61"/>
    </row>
    <row r="26" spans="1:25" ht="26.25" customHeight="1">
      <c r="A26" s="4"/>
      <c r="B26" s="160" t="s">
        <v>2</v>
      </c>
      <c r="C26" s="162"/>
      <c r="D26" s="160" t="s">
        <v>3</v>
      </c>
      <c r="E26" s="161"/>
      <c r="F26" s="162"/>
      <c r="G26" s="174" t="s">
        <v>18</v>
      </c>
      <c r="H26" s="174" t="s">
        <v>10</v>
      </c>
      <c r="I26" s="160" t="s">
        <v>4</v>
      </c>
      <c r="J26" s="161"/>
      <c r="K26" s="162"/>
      <c r="N26" s="194"/>
      <c r="O26" s="194"/>
      <c r="P26" s="194"/>
      <c r="Q26" s="194"/>
      <c r="R26" s="194"/>
      <c r="S26" s="194"/>
      <c r="T26" s="194"/>
      <c r="U26" s="194"/>
      <c r="V26" s="61"/>
      <c r="W26" s="61"/>
      <c r="X26" s="61"/>
      <c r="Y26" s="61"/>
    </row>
    <row r="27" spans="1:25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72"/>
      <c r="H27" s="172"/>
      <c r="I27" s="5" t="s">
        <v>11</v>
      </c>
      <c r="J27" s="5" t="s">
        <v>12</v>
      </c>
      <c r="K27" s="5" t="s">
        <v>13</v>
      </c>
      <c r="N27" s="194"/>
      <c r="O27" s="194"/>
      <c r="P27" s="194"/>
      <c r="Q27" s="194"/>
      <c r="R27" s="194"/>
      <c r="S27" s="194"/>
      <c r="T27" s="194"/>
      <c r="U27" s="194"/>
      <c r="V27" s="61"/>
      <c r="W27" s="61"/>
      <c r="X27" s="61"/>
      <c r="Y27" s="61"/>
    </row>
    <row r="28" spans="1:25" ht="17.25" customHeight="1">
      <c r="A28" s="6" t="s">
        <v>14</v>
      </c>
      <c r="B28" s="7">
        <v>14</v>
      </c>
      <c r="C28" s="7">
        <v>14</v>
      </c>
      <c r="D28" s="50">
        <v>3</v>
      </c>
      <c r="E28" s="50">
        <v>3</v>
      </c>
      <c r="F28" s="50">
        <v>2</v>
      </c>
      <c r="G28" s="50"/>
      <c r="H28" s="57"/>
      <c r="I28" s="50">
        <v>3</v>
      </c>
      <c r="J28" s="50">
        <v>1</v>
      </c>
      <c r="K28" s="58">
        <v>12</v>
      </c>
      <c r="N28" s="194"/>
      <c r="O28" s="194"/>
      <c r="P28" s="194"/>
      <c r="Q28" s="194"/>
      <c r="R28" s="194"/>
      <c r="S28" s="194"/>
      <c r="T28" s="194"/>
      <c r="U28" s="194"/>
      <c r="V28" s="61"/>
      <c r="W28" s="61"/>
      <c r="X28" s="61"/>
      <c r="Y28" s="61"/>
    </row>
    <row r="29" spans="1:25" ht="15" customHeight="1">
      <c r="A29" s="6" t="s">
        <v>15</v>
      </c>
      <c r="B29" s="7">
        <v>14</v>
      </c>
      <c r="C29" s="7">
        <v>12</v>
      </c>
      <c r="D29" s="50">
        <v>3</v>
      </c>
      <c r="E29" s="50">
        <v>3</v>
      </c>
      <c r="F29" s="50">
        <v>2</v>
      </c>
      <c r="G29" s="50">
        <v>2</v>
      </c>
      <c r="H29" s="50"/>
      <c r="I29" s="50">
        <v>3</v>
      </c>
      <c r="J29" s="50">
        <v>1</v>
      </c>
      <c r="K29" s="58">
        <v>12</v>
      </c>
      <c r="N29" s="194"/>
      <c r="O29" s="194"/>
      <c r="P29" s="194"/>
      <c r="Q29" s="194"/>
      <c r="R29" s="194"/>
      <c r="S29" s="194"/>
      <c r="T29" s="194"/>
      <c r="U29" s="194"/>
      <c r="V29" s="61"/>
      <c r="W29" s="61"/>
      <c r="X29" s="61"/>
      <c r="Y29" s="61"/>
    </row>
    <row r="30" spans="1:25" ht="15.75" customHeight="1">
      <c r="A30" s="34"/>
      <c r="B30" s="32"/>
      <c r="C30" s="32"/>
      <c r="D30" s="32"/>
      <c r="E30" s="32"/>
      <c r="F30" s="32"/>
      <c r="G30" s="32"/>
      <c r="H30" s="32"/>
      <c r="I30" s="32"/>
      <c r="J30" s="32"/>
      <c r="K30" s="35"/>
      <c r="N30" s="194"/>
      <c r="O30" s="194"/>
      <c r="P30" s="194"/>
      <c r="Q30" s="194"/>
      <c r="R30" s="194"/>
      <c r="S30" s="194"/>
      <c r="T30" s="194"/>
      <c r="U30" s="194"/>
      <c r="V30" s="61"/>
      <c r="W30" s="61"/>
      <c r="X30" s="61"/>
      <c r="Y30" s="61"/>
    </row>
    <row r="31" spans="1:25" ht="21" customHeight="1">
      <c r="A31" s="33"/>
      <c r="B31" s="33"/>
      <c r="C31" s="33"/>
      <c r="D31" s="33"/>
      <c r="E31" s="33"/>
      <c r="F31" s="33"/>
      <c r="G31" s="33"/>
      <c r="N31" s="194"/>
      <c r="O31" s="194"/>
      <c r="P31" s="194"/>
      <c r="Q31" s="194"/>
      <c r="R31" s="194"/>
      <c r="S31" s="194"/>
      <c r="T31" s="194"/>
      <c r="U31" s="194"/>
      <c r="V31" s="61"/>
      <c r="W31" s="61"/>
      <c r="X31" s="61"/>
      <c r="Y31" s="61"/>
    </row>
    <row r="32" spans="1:25" ht="15" customHeight="1">
      <c r="B32" s="2"/>
      <c r="C32" s="2"/>
      <c r="D32" s="2"/>
      <c r="E32" s="2"/>
      <c r="F32" s="2"/>
      <c r="G32" s="2"/>
      <c r="N32" s="8"/>
      <c r="O32" s="8"/>
      <c r="P32" s="8"/>
      <c r="Q32" s="8"/>
      <c r="R32" s="8"/>
      <c r="S32" s="8"/>
      <c r="T32" s="8"/>
      <c r="V32" s="61"/>
      <c r="W32" s="61"/>
      <c r="X32" s="61"/>
      <c r="Y32" s="61"/>
    </row>
    <row r="33" spans="1:25">
      <c r="B33" s="8"/>
      <c r="C33" s="8"/>
      <c r="D33" s="8"/>
      <c r="E33" s="8"/>
      <c r="F33" s="8"/>
      <c r="G33" s="8"/>
      <c r="N33" s="8"/>
      <c r="O33" s="8"/>
      <c r="P33" s="8"/>
      <c r="Q33" s="8"/>
      <c r="R33" s="8"/>
      <c r="S33" s="8"/>
      <c r="T33" s="8"/>
      <c r="V33" s="61"/>
      <c r="W33" s="61"/>
      <c r="X33" s="61"/>
      <c r="Y33" s="61"/>
    </row>
    <row r="34" spans="1:25">
      <c r="V34" s="61"/>
      <c r="W34" s="61"/>
      <c r="X34" s="61"/>
      <c r="Y34" s="61"/>
    </row>
    <row r="35" spans="1:25" ht="16.5" customHeight="1">
      <c r="A35" s="183" t="s">
        <v>22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61"/>
      <c r="W35" s="61"/>
      <c r="X35" s="61"/>
      <c r="Y35" s="61"/>
    </row>
    <row r="36" spans="1:25" ht="8.25" hidden="1" customHeight="1">
      <c r="O36" s="9"/>
      <c r="P36" s="10" t="s">
        <v>37</v>
      </c>
      <c r="Q36" s="10" t="s">
        <v>38</v>
      </c>
      <c r="R36" s="10" t="s">
        <v>39</v>
      </c>
      <c r="S36" s="10" t="s">
        <v>40</v>
      </c>
      <c r="T36" s="10" t="s">
        <v>52</v>
      </c>
      <c r="U36" s="10"/>
      <c r="V36" s="61"/>
      <c r="W36" s="61"/>
      <c r="X36" s="61"/>
      <c r="Y36" s="61"/>
    </row>
    <row r="37" spans="1:25" ht="17.25" customHeight="1">
      <c r="A37" s="173" t="s">
        <v>43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61"/>
      <c r="W37" s="61"/>
      <c r="X37" s="61"/>
      <c r="Y37" s="61"/>
    </row>
    <row r="38" spans="1:25" ht="25.5" customHeight="1">
      <c r="A38" s="188" t="s">
        <v>28</v>
      </c>
      <c r="B38" s="166" t="s">
        <v>27</v>
      </c>
      <c r="C38" s="167"/>
      <c r="D38" s="167"/>
      <c r="E38" s="167"/>
      <c r="F38" s="167"/>
      <c r="G38" s="167"/>
      <c r="H38" s="167"/>
      <c r="I38" s="168"/>
      <c r="J38" s="174" t="s">
        <v>41</v>
      </c>
      <c r="K38" s="175" t="s">
        <v>25</v>
      </c>
      <c r="L38" s="176"/>
      <c r="M38" s="176"/>
      <c r="N38" s="177"/>
      <c r="O38" s="175" t="s">
        <v>42</v>
      </c>
      <c r="P38" s="178"/>
      <c r="Q38" s="179"/>
      <c r="R38" s="175" t="s">
        <v>24</v>
      </c>
      <c r="S38" s="176"/>
      <c r="T38" s="177"/>
      <c r="U38" s="171" t="s">
        <v>23</v>
      </c>
      <c r="V38" s="61"/>
      <c r="W38" s="61"/>
      <c r="X38" s="61"/>
      <c r="Y38" s="61"/>
    </row>
    <row r="39" spans="1:25" ht="13.5" customHeight="1">
      <c r="A39" s="189"/>
      <c r="B39" s="169"/>
      <c r="C39" s="138"/>
      <c r="D39" s="138"/>
      <c r="E39" s="138"/>
      <c r="F39" s="138"/>
      <c r="G39" s="138"/>
      <c r="H39" s="138"/>
      <c r="I39" s="170"/>
      <c r="J39" s="171"/>
      <c r="K39" s="60" t="s">
        <v>29</v>
      </c>
      <c r="L39" s="60" t="s">
        <v>30</v>
      </c>
      <c r="M39" s="60" t="s">
        <v>71</v>
      </c>
      <c r="N39" s="60" t="s">
        <v>72</v>
      </c>
      <c r="O39" s="5" t="s">
        <v>34</v>
      </c>
      <c r="P39" s="5" t="s">
        <v>7</v>
      </c>
      <c r="Q39" s="5" t="s">
        <v>31</v>
      </c>
      <c r="R39" s="5" t="s">
        <v>32</v>
      </c>
      <c r="S39" s="5" t="s">
        <v>29</v>
      </c>
      <c r="T39" s="5" t="s">
        <v>33</v>
      </c>
      <c r="U39" s="172"/>
      <c r="V39" s="61"/>
      <c r="W39" s="61"/>
      <c r="X39" s="61"/>
      <c r="Y39" s="61"/>
    </row>
    <row r="40" spans="1:25">
      <c r="A40" s="67" t="s">
        <v>75</v>
      </c>
      <c r="B40" s="133" t="s">
        <v>76</v>
      </c>
      <c r="C40" s="133"/>
      <c r="D40" s="133"/>
      <c r="E40" s="133"/>
      <c r="F40" s="133"/>
      <c r="G40" s="133"/>
      <c r="H40" s="133"/>
      <c r="I40" s="133"/>
      <c r="J40" s="66">
        <v>8</v>
      </c>
      <c r="K40" s="66">
        <v>2</v>
      </c>
      <c r="L40" s="66">
        <v>1</v>
      </c>
      <c r="M40" s="66">
        <v>0</v>
      </c>
      <c r="N40" s="66">
        <v>1</v>
      </c>
      <c r="O40" s="59">
        <f>K40+L40+M40+N40</f>
        <v>4</v>
      </c>
      <c r="P40" s="20">
        <f>Q40-O40</f>
        <v>10</v>
      </c>
      <c r="Q40" s="20">
        <f>ROUND(PRODUCT(J40,25)/14,0)</f>
        <v>14</v>
      </c>
      <c r="R40" s="49" t="s">
        <v>32</v>
      </c>
      <c r="S40" s="18"/>
      <c r="T40" s="50"/>
      <c r="U40" s="18" t="s">
        <v>37</v>
      </c>
      <c r="V40" s="61"/>
      <c r="W40" s="61"/>
      <c r="X40" s="61"/>
      <c r="Y40" s="61"/>
    </row>
    <row r="41" spans="1:25">
      <c r="A41" s="51" t="s">
        <v>81</v>
      </c>
      <c r="B41" s="136" t="s">
        <v>82</v>
      </c>
      <c r="C41" s="136"/>
      <c r="D41" s="136"/>
      <c r="E41" s="136"/>
      <c r="F41" s="136"/>
      <c r="G41" s="136"/>
      <c r="H41" s="136"/>
      <c r="I41" s="136"/>
      <c r="J41" s="52">
        <v>8</v>
      </c>
      <c r="K41" s="52">
        <v>2</v>
      </c>
      <c r="L41" s="52">
        <v>1</v>
      </c>
      <c r="M41" s="52">
        <v>0</v>
      </c>
      <c r="N41" s="52">
        <v>1</v>
      </c>
      <c r="O41" s="64">
        <f>K41+L41+M41+N41</f>
        <v>4</v>
      </c>
      <c r="P41" s="20">
        <f>Q41-O41</f>
        <v>9</v>
      </c>
      <c r="Q41" s="20">
        <f>Q42</f>
        <v>13</v>
      </c>
      <c r="R41" s="52" t="s">
        <v>32</v>
      </c>
      <c r="S41" s="52"/>
      <c r="T41" s="53"/>
      <c r="U41" s="18" t="s">
        <v>39</v>
      </c>
      <c r="V41" s="61"/>
      <c r="W41" s="61"/>
      <c r="X41" s="61"/>
      <c r="Y41" s="61"/>
    </row>
    <row r="42" spans="1:25">
      <c r="A42" s="67" t="s">
        <v>77</v>
      </c>
      <c r="B42" s="133" t="s">
        <v>78</v>
      </c>
      <c r="C42" s="133"/>
      <c r="D42" s="133"/>
      <c r="E42" s="133"/>
      <c r="F42" s="133"/>
      <c r="G42" s="133"/>
      <c r="H42" s="133"/>
      <c r="I42" s="133"/>
      <c r="J42" s="66">
        <v>7</v>
      </c>
      <c r="K42" s="66">
        <v>2</v>
      </c>
      <c r="L42" s="66">
        <v>1</v>
      </c>
      <c r="M42" s="66">
        <v>0</v>
      </c>
      <c r="N42" s="66">
        <v>1</v>
      </c>
      <c r="O42" s="59">
        <f>K42+L42+M42+N42</f>
        <v>4</v>
      </c>
      <c r="P42" s="20">
        <f>Q42-O42</f>
        <v>9</v>
      </c>
      <c r="Q42" s="20">
        <f>ROUND(PRODUCT(J42,25)/14,0)</f>
        <v>13</v>
      </c>
      <c r="R42" s="49" t="s">
        <v>32</v>
      </c>
      <c r="S42" s="18"/>
      <c r="T42" s="50"/>
      <c r="U42" s="18" t="s">
        <v>37</v>
      </c>
      <c r="V42" s="61"/>
      <c r="W42" s="61"/>
      <c r="X42" s="61"/>
      <c r="Y42" s="61"/>
    </row>
    <row r="43" spans="1:25">
      <c r="A43" s="67" t="s">
        <v>79</v>
      </c>
      <c r="B43" s="133" t="s">
        <v>80</v>
      </c>
      <c r="C43" s="133"/>
      <c r="D43" s="133"/>
      <c r="E43" s="133"/>
      <c r="F43" s="133"/>
      <c r="G43" s="133"/>
      <c r="H43" s="133"/>
      <c r="I43" s="133"/>
      <c r="J43" s="66">
        <v>7</v>
      </c>
      <c r="K43" s="66">
        <v>2</v>
      </c>
      <c r="L43" s="66">
        <v>1</v>
      </c>
      <c r="M43" s="66">
        <v>0</v>
      </c>
      <c r="N43" s="66">
        <v>1</v>
      </c>
      <c r="O43" s="59">
        <f>K43+L43+M43+N43</f>
        <v>4</v>
      </c>
      <c r="P43" s="20">
        <f>Q43-O43</f>
        <v>9</v>
      </c>
      <c r="Q43" s="20">
        <f>ROUND(PRODUCT(J43,25)/14,0)</f>
        <v>13</v>
      </c>
      <c r="R43" s="49" t="s">
        <v>32</v>
      </c>
      <c r="S43" s="18"/>
      <c r="T43" s="50"/>
      <c r="U43" s="18" t="s">
        <v>40</v>
      </c>
      <c r="V43" s="61"/>
      <c r="W43" s="61"/>
      <c r="X43" s="61"/>
      <c r="Y43" s="61"/>
    </row>
    <row r="44" spans="1:25">
      <c r="A44" s="65" t="s">
        <v>26</v>
      </c>
      <c r="B44" s="74"/>
      <c r="C44" s="75"/>
      <c r="D44" s="75"/>
      <c r="E44" s="75"/>
      <c r="F44" s="75"/>
      <c r="G44" s="75"/>
      <c r="H44" s="75"/>
      <c r="I44" s="76"/>
      <c r="J44" s="65">
        <f t="shared" ref="J44:Q44" si="0">SUM(J40:J43)</f>
        <v>30</v>
      </c>
      <c r="K44" s="65">
        <f t="shared" si="0"/>
        <v>8</v>
      </c>
      <c r="L44" s="65">
        <f t="shared" si="0"/>
        <v>4</v>
      </c>
      <c r="M44" s="65">
        <f t="shared" si="0"/>
        <v>0</v>
      </c>
      <c r="N44" s="65">
        <f t="shared" si="0"/>
        <v>4</v>
      </c>
      <c r="O44" s="22">
        <f t="shared" si="0"/>
        <v>16</v>
      </c>
      <c r="P44" s="22">
        <f t="shared" si="0"/>
        <v>37</v>
      </c>
      <c r="Q44" s="22">
        <f t="shared" si="0"/>
        <v>53</v>
      </c>
      <c r="R44" s="22">
        <f>COUNTIF(R40:R43,"E")</f>
        <v>4</v>
      </c>
      <c r="S44" s="22">
        <f>COUNTIF(S40:S43,"C")</f>
        <v>0</v>
      </c>
      <c r="T44" s="22">
        <f>COUNTIF(T40:T43,"VP")</f>
        <v>0</v>
      </c>
      <c r="U44" s="23"/>
      <c r="V44" s="61"/>
      <c r="W44" s="61"/>
      <c r="X44" s="61"/>
      <c r="Y44" s="61"/>
    </row>
    <row r="45" spans="1:25" ht="19.5" customHeight="1">
      <c r="V45" s="61"/>
      <c r="W45" s="61"/>
      <c r="X45" s="61"/>
      <c r="Y45" s="61"/>
    </row>
    <row r="46" spans="1:25" ht="16.5" customHeight="1">
      <c r="A46" s="173" t="s">
        <v>44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61"/>
      <c r="W46" s="61"/>
      <c r="X46" s="61"/>
      <c r="Y46" s="61"/>
    </row>
    <row r="47" spans="1:25" ht="26.25" customHeight="1">
      <c r="A47" s="188" t="s">
        <v>28</v>
      </c>
      <c r="B47" s="166" t="s">
        <v>27</v>
      </c>
      <c r="C47" s="167"/>
      <c r="D47" s="167"/>
      <c r="E47" s="167"/>
      <c r="F47" s="167"/>
      <c r="G47" s="167"/>
      <c r="H47" s="167"/>
      <c r="I47" s="168"/>
      <c r="J47" s="174" t="s">
        <v>41</v>
      </c>
      <c r="K47" s="175" t="s">
        <v>25</v>
      </c>
      <c r="L47" s="176"/>
      <c r="M47" s="176"/>
      <c r="N47" s="177"/>
      <c r="O47" s="175" t="s">
        <v>42</v>
      </c>
      <c r="P47" s="178"/>
      <c r="Q47" s="179"/>
      <c r="R47" s="175" t="s">
        <v>24</v>
      </c>
      <c r="S47" s="176"/>
      <c r="T47" s="177"/>
      <c r="U47" s="171" t="s">
        <v>23</v>
      </c>
      <c r="V47" s="61"/>
      <c r="W47" s="61"/>
      <c r="X47" s="61"/>
      <c r="Y47" s="61"/>
    </row>
    <row r="48" spans="1:25" ht="12.75" customHeight="1">
      <c r="A48" s="189"/>
      <c r="B48" s="169"/>
      <c r="C48" s="138"/>
      <c r="D48" s="138"/>
      <c r="E48" s="138"/>
      <c r="F48" s="138"/>
      <c r="G48" s="138"/>
      <c r="H48" s="138"/>
      <c r="I48" s="170"/>
      <c r="J48" s="171"/>
      <c r="K48" s="60" t="s">
        <v>29</v>
      </c>
      <c r="L48" s="60" t="s">
        <v>30</v>
      </c>
      <c r="M48" s="60" t="s">
        <v>71</v>
      </c>
      <c r="N48" s="60" t="s">
        <v>72</v>
      </c>
      <c r="O48" s="5" t="s">
        <v>34</v>
      </c>
      <c r="P48" s="5" t="s">
        <v>7</v>
      </c>
      <c r="Q48" s="5" t="s">
        <v>31</v>
      </c>
      <c r="R48" s="5" t="s">
        <v>32</v>
      </c>
      <c r="S48" s="5" t="s">
        <v>29</v>
      </c>
      <c r="T48" s="5" t="s">
        <v>33</v>
      </c>
      <c r="U48" s="172"/>
      <c r="V48" s="61"/>
      <c r="W48" s="61"/>
      <c r="X48" s="61"/>
      <c r="Y48" s="61"/>
    </row>
    <row r="49" spans="1:25">
      <c r="A49" s="67" t="s">
        <v>83</v>
      </c>
      <c r="B49" s="133" t="s">
        <v>84</v>
      </c>
      <c r="C49" s="133"/>
      <c r="D49" s="133"/>
      <c r="E49" s="133"/>
      <c r="F49" s="133"/>
      <c r="G49" s="133"/>
      <c r="H49" s="133"/>
      <c r="I49" s="133"/>
      <c r="J49" s="66">
        <v>8</v>
      </c>
      <c r="K49" s="66">
        <v>2</v>
      </c>
      <c r="L49" s="66">
        <v>1</v>
      </c>
      <c r="M49" s="66">
        <v>0</v>
      </c>
      <c r="N49" s="66">
        <v>1</v>
      </c>
      <c r="O49" s="59">
        <f>K49+L49+M49+N49</f>
        <v>4</v>
      </c>
      <c r="P49" s="20">
        <f>Q49-O49</f>
        <v>10</v>
      </c>
      <c r="Q49" s="20">
        <f>ROUND(PRODUCT(J49,25)/14,0)</f>
        <v>14</v>
      </c>
      <c r="R49" s="49" t="s">
        <v>32</v>
      </c>
      <c r="S49" s="18"/>
      <c r="T49" s="50"/>
      <c r="U49" s="18" t="s">
        <v>39</v>
      </c>
      <c r="V49" s="61"/>
      <c r="W49" s="61"/>
      <c r="X49" s="61"/>
      <c r="Y49" s="61"/>
    </row>
    <row r="50" spans="1:25">
      <c r="A50" s="67" t="s">
        <v>85</v>
      </c>
      <c r="B50" s="133" t="s">
        <v>86</v>
      </c>
      <c r="C50" s="133"/>
      <c r="D50" s="133"/>
      <c r="E50" s="133"/>
      <c r="F50" s="133"/>
      <c r="G50" s="133"/>
      <c r="H50" s="133"/>
      <c r="I50" s="133"/>
      <c r="J50" s="66">
        <v>8</v>
      </c>
      <c r="K50" s="66">
        <v>2</v>
      </c>
      <c r="L50" s="66">
        <v>1</v>
      </c>
      <c r="M50" s="66">
        <v>0</v>
      </c>
      <c r="N50" s="66">
        <v>1</v>
      </c>
      <c r="O50" s="59">
        <f>K50+L50+M50+N50</f>
        <v>4</v>
      </c>
      <c r="P50" s="20">
        <f>Q50-O50</f>
        <v>10</v>
      </c>
      <c r="Q50" s="20">
        <f>ROUND(PRODUCT(J50,25)/14,0)</f>
        <v>14</v>
      </c>
      <c r="R50" s="49" t="s">
        <v>32</v>
      </c>
      <c r="S50" s="18"/>
      <c r="T50" s="50"/>
      <c r="U50" s="18" t="s">
        <v>39</v>
      </c>
      <c r="V50" s="61"/>
      <c r="W50" s="61"/>
      <c r="X50" s="61"/>
      <c r="Y50" s="61"/>
    </row>
    <row r="51" spans="1:25">
      <c r="A51" s="67" t="s">
        <v>87</v>
      </c>
      <c r="B51" s="133" t="s">
        <v>88</v>
      </c>
      <c r="C51" s="133"/>
      <c r="D51" s="133"/>
      <c r="E51" s="133"/>
      <c r="F51" s="133"/>
      <c r="G51" s="133"/>
      <c r="H51" s="133"/>
      <c r="I51" s="133"/>
      <c r="J51" s="66">
        <v>7</v>
      </c>
      <c r="K51" s="66">
        <v>2</v>
      </c>
      <c r="L51" s="66">
        <v>1</v>
      </c>
      <c r="M51" s="66">
        <v>0</v>
      </c>
      <c r="N51" s="66">
        <v>1</v>
      </c>
      <c r="O51" s="59">
        <f>K51+L51+M51+N51</f>
        <v>4</v>
      </c>
      <c r="P51" s="20">
        <f>Q51-O51</f>
        <v>9</v>
      </c>
      <c r="Q51" s="20">
        <f>ROUND(PRODUCT(J51,25)/14,0)</f>
        <v>13</v>
      </c>
      <c r="R51" s="49" t="s">
        <v>32</v>
      </c>
      <c r="S51" s="18"/>
      <c r="T51" s="50"/>
      <c r="U51" s="18" t="s">
        <v>39</v>
      </c>
      <c r="V51" s="61"/>
      <c r="W51" s="61"/>
      <c r="X51" s="61"/>
      <c r="Y51" s="61"/>
    </row>
    <row r="52" spans="1:25">
      <c r="A52" s="67" t="s">
        <v>89</v>
      </c>
      <c r="B52" s="133" t="s">
        <v>124</v>
      </c>
      <c r="C52" s="133"/>
      <c r="D52" s="133"/>
      <c r="E52" s="133"/>
      <c r="F52" s="133"/>
      <c r="G52" s="133"/>
      <c r="H52" s="133"/>
      <c r="I52" s="133"/>
      <c r="J52" s="66">
        <v>7</v>
      </c>
      <c r="K52" s="66">
        <v>2</v>
      </c>
      <c r="L52" s="66">
        <v>1</v>
      </c>
      <c r="M52" s="66">
        <v>0</v>
      </c>
      <c r="N52" s="66">
        <v>1</v>
      </c>
      <c r="O52" s="59">
        <f>K52+L52+M52+N52</f>
        <v>4</v>
      </c>
      <c r="P52" s="20">
        <f>Q52-O52</f>
        <v>9</v>
      </c>
      <c r="Q52" s="20">
        <f>ROUND(PRODUCT(J52,25)/14,0)</f>
        <v>13</v>
      </c>
      <c r="R52" s="49" t="s">
        <v>32</v>
      </c>
      <c r="S52" s="18"/>
      <c r="T52" s="50"/>
      <c r="U52" s="18" t="s">
        <v>37</v>
      </c>
      <c r="V52" s="61"/>
      <c r="W52" s="61"/>
      <c r="X52" s="61"/>
      <c r="Y52" s="61"/>
    </row>
    <row r="53" spans="1:25">
      <c r="A53" s="65" t="s">
        <v>26</v>
      </c>
      <c r="B53" s="74"/>
      <c r="C53" s="75"/>
      <c r="D53" s="75"/>
      <c r="E53" s="75"/>
      <c r="F53" s="75"/>
      <c r="G53" s="75"/>
      <c r="H53" s="75"/>
      <c r="I53" s="76"/>
      <c r="J53" s="65">
        <f t="shared" ref="J53:Q53" si="1">SUM(J49:J52)</f>
        <v>30</v>
      </c>
      <c r="K53" s="65">
        <f t="shared" si="1"/>
        <v>8</v>
      </c>
      <c r="L53" s="65">
        <f t="shared" si="1"/>
        <v>4</v>
      </c>
      <c r="M53" s="65">
        <f t="shared" si="1"/>
        <v>0</v>
      </c>
      <c r="N53" s="65">
        <f t="shared" si="1"/>
        <v>4</v>
      </c>
      <c r="O53" s="22">
        <f t="shared" si="1"/>
        <v>16</v>
      </c>
      <c r="P53" s="22">
        <f t="shared" si="1"/>
        <v>38</v>
      </c>
      <c r="Q53" s="22">
        <f t="shared" si="1"/>
        <v>54</v>
      </c>
      <c r="R53" s="22">
        <f>COUNTIF(R49:R52,"E")</f>
        <v>4</v>
      </c>
      <c r="S53" s="22">
        <f>COUNTIF(S49:S52,"C")</f>
        <v>0</v>
      </c>
      <c r="T53" s="22">
        <f>COUNTIF(T49:T52,"VP")</f>
        <v>0</v>
      </c>
      <c r="U53" s="23"/>
      <c r="V53" s="61"/>
      <c r="W53" s="61"/>
      <c r="X53" s="61"/>
      <c r="Y53" s="61"/>
    </row>
    <row r="54" spans="1:25" ht="11.25" customHeight="1">
      <c r="V54" s="61"/>
      <c r="W54" s="61"/>
      <c r="X54" s="61"/>
      <c r="Y54" s="61"/>
    </row>
    <row r="55" spans="1:25">
      <c r="B55" s="8"/>
      <c r="C55" s="8"/>
      <c r="D55" s="8"/>
      <c r="E55" s="8"/>
      <c r="F55" s="8"/>
      <c r="G55" s="8"/>
      <c r="N55" s="8"/>
      <c r="O55" s="8"/>
      <c r="P55" s="8"/>
      <c r="Q55" s="8"/>
      <c r="R55" s="8"/>
      <c r="S55" s="8"/>
      <c r="T55" s="8"/>
      <c r="V55" s="61"/>
      <c r="W55" s="61"/>
      <c r="X55" s="61"/>
      <c r="Y55" s="61"/>
    </row>
    <row r="56" spans="1:25">
      <c r="V56" s="61"/>
      <c r="W56" s="61"/>
      <c r="X56" s="61"/>
      <c r="Y56" s="61"/>
    </row>
    <row r="57" spans="1:25" ht="18" customHeight="1">
      <c r="A57" s="173" t="s">
        <v>45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61"/>
      <c r="W57" s="61"/>
      <c r="X57" s="61"/>
      <c r="Y57" s="61"/>
    </row>
    <row r="58" spans="1:25" ht="25.5" customHeight="1">
      <c r="A58" s="188" t="s">
        <v>28</v>
      </c>
      <c r="B58" s="166" t="s">
        <v>27</v>
      </c>
      <c r="C58" s="167"/>
      <c r="D58" s="167"/>
      <c r="E58" s="167"/>
      <c r="F58" s="167"/>
      <c r="G58" s="167"/>
      <c r="H58" s="167"/>
      <c r="I58" s="168"/>
      <c r="J58" s="174" t="s">
        <v>41</v>
      </c>
      <c r="K58" s="175" t="s">
        <v>25</v>
      </c>
      <c r="L58" s="176"/>
      <c r="M58" s="176"/>
      <c r="N58" s="177"/>
      <c r="O58" s="175" t="s">
        <v>42</v>
      </c>
      <c r="P58" s="178"/>
      <c r="Q58" s="179"/>
      <c r="R58" s="175" t="s">
        <v>24</v>
      </c>
      <c r="S58" s="176"/>
      <c r="T58" s="177"/>
      <c r="U58" s="171" t="s">
        <v>23</v>
      </c>
      <c r="V58" s="61"/>
      <c r="W58" s="61"/>
      <c r="X58" s="61"/>
      <c r="Y58" s="61"/>
    </row>
    <row r="59" spans="1:25" ht="16.5" customHeight="1">
      <c r="A59" s="189"/>
      <c r="B59" s="169"/>
      <c r="C59" s="138"/>
      <c r="D59" s="138"/>
      <c r="E59" s="138"/>
      <c r="F59" s="138"/>
      <c r="G59" s="138"/>
      <c r="H59" s="138"/>
      <c r="I59" s="170"/>
      <c r="J59" s="171"/>
      <c r="K59" s="60" t="s">
        <v>29</v>
      </c>
      <c r="L59" s="60" t="s">
        <v>30</v>
      </c>
      <c r="M59" s="60" t="s">
        <v>71</v>
      </c>
      <c r="N59" s="60" t="s">
        <v>72</v>
      </c>
      <c r="O59" s="5" t="s">
        <v>34</v>
      </c>
      <c r="P59" s="5" t="s">
        <v>7</v>
      </c>
      <c r="Q59" s="5" t="s">
        <v>31</v>
      </c>
      <c r="R59" s="5" t="s">
        <v>32</v>
      </c>
      <c r="S59" s="5" t="s">
        <v>29</v>
      </c>
      <c r="T59" s="5" t="s">
        <v>33</v>
      </c>
      <c r="U59" s="172"/>
      <c r="V59" s="61"/>
      <c r="W59" s="61"/>
      <c r="X59" s="61"/>
      <c r="Y59" s="61"/>
    </row>
    <row r="60" spans="1:25">
      <c r="A60" s="67" t="s">
        <v>90</v>
      </c>
      <c r="B60" s="133" t="s">
        <v>91</v>
      </c>
      <c r="C60" s="133"/>
      <c r="D60" s="133"/>
      <c r="E60" s="133"/>
      <c r="F60" s="133"/>
      <c r="G60" s="133"/>
      <c r="H60" s="133"/>
      <c r="I60" s="133"/>
      <c r="J60" s="66">
        <v>8</v>
      </c>
      <c r="K60" s="66">
        <v>2</v>
      </c>
      <c r="L60" s="66">
        <v>1</v>
      </c>
      <c r="M60" s="66">
        <v>0</v>
      </c>
      <c r="N60" s="66">
        <v>1</v>
      </c>
      <c r="O60" s="59">
        <f>K60+L60+M60+N60</f>
        <v>4</v>
      </c>
      <c r="P60" s="20">
        <f>Q60-O60</f>
        <v>10</v>
      </c>
      <c r="Q60" s="20">
        <f>ROUND(PRODUCT(J60,25)/14,0)</f>
        <v>14</v>
      </c>
      <c r="R60" s="49" t="s">
        <v>32</v>
      </c>
      <c r="S60" s="18"/>
      <c r="T60" s="50" t="s">
        <v>33</v>
      </c>
      <c r="U60" s="18" t="s">
        <v>37</v>
      </c>
      <c r="V60" s="61"/>
      <c r="W60" s="61"/>
      <c r="X60" s="61"/>
      <c r="Y60" s="61"/>
    </row>
    <row r="61" spans="1:25">
      <c r="A61" s="67" t="s">
        <v>97</v>
      </c>
      <c r="B61" s="133" t="s">
        <v>96</v>
      </c>
      <c r="C61" s="133"/>
      <c r="D61" s="133"/>
      <c r="E61" s="133"/>
      <c r="F61" s="133"/>
      <c r="G61" s="133"/>
      <c r="H61" s="133"/>
      <c r="I61" s="133"/>
      <c r="J61" s="66">
        <v>8</v>
      </c>
      <c r="K61" s="66">
        <v>2</v>
      </c>
      <c r="L61" s="66">
        <v>1</v>
      </c>
      <c r="M61" s="66">
        <v>0</v>
      </c>
      <c r="N61" s="66">
        <v>1</v>
      </c>
      <c r="O61" s="59">
        <f>K61+L61+M61+N61</f>
        <v>4</v>
      </c>
      <c r="P61" s="20">
        <f>Q61-O61</f>
        <v>10</v>
      </c>
      <c r="Q61" s="20">
        <f>ROUND(PRODUCT(J61,25)/14,0)</f>
        <v>14</v>
      </c>
      <c r="R61" s="49" t="s">
        <v>32</v>
      </c>
      <c r="S61" s="18"/>
      <c r="T61" s="50"/>
      <c r="U61" s="18" t="s">
        <v>37</v>
      </c>
      <c r="V61" s="61"/>
      <c r="W61" s="61"/>
      <c r="X61" s="61"/>
      <c r="Y61" s="61"/>
    </row>
    <row r="62" spans="1:25">
      <c r="A62" s="67" t="s">
        <v>92</v>
      </c>
      <c r="B62" s="133" t="s">
        <v>93</v>
      </c>
      <c r="C62" s="133"/>
      <c r="D62" s="133"/>
      <c r="E62" s="133"/>
      <c r="F62" s="133"/>
      <c r="G62" s="133"/>
      <c r="H62" s="133"/>
      <c r="I62" s="133"/>
      <c r="J62" s="66">
        <v>6</v>
      </c>
      <c r="K62" s="66">
        <v>2</v>
      </c>
      <c r="L62" s="66">
        <v>1</v>
      </c>
      <c r="M62" s="66">
        <v>0</v>
      </c>
      <c r="N62" s="66">
        <v>0</v>
      </c>
      <c r="O62" s="59">
        <f>K62+L62+M62+N62</f>
        <v>3</v>
      </c>
      <c r="P62" s="20">
        <f>Q62-O62</f>
        <v>8</v>
      </c>
      <c r="Q62" s="20">
        <f>ROUND(PRODUCT(J62,25)/14,0)</f>
        <v>11</v>
      </c>
      <c r="R62" s="49"/>
      <c r="S62" s="18" t="s">
        <v>29</v>
      </c>
      <c r="T62" s="50"/>
      <c r="U62" s="18" t="s">
        <v>40</v>
      </c>
      <c r="V62" s="61"/>
      <c r="W62" s="61"/>
      <c r="X62" s="61"/>
      <c r="Y62" s="61"/>
    </row>
    <row r="63" spans="1:25">
      <c r="A63" s="67" t="s">
        <v>94</v>
      </c>
      <c r="B63" s="133" t="s">
        <v>95</v>
      </c>
      <c r="C63" s="133"/>
      <c r="D63" s="133"/>
      <c r="E63" s="133"/>
      <c r="F63" s="133"/>
      <c r="G63" s="133"/>
      <c r="H63" s="133"/>
      <c r="I63" s="133"/>
      <c r="J63" s="18">
        <v>8</v>
      </c>
      <c r="K63" s="18">
        <v>2</v>
      </c>
      <c r="L63" s="18">
        <v>1</v>
      </c>
      <c r="M63" s="18">
        <v>0</v>
      </c>
      <c r="N63" s="18">
        <v>1</v>
      </c>
      <c r="O63" s="59">
        <f>K63+L63+M63+N63</f>
        <v>4</v>
      </c>
      <c r="P63" s="20">
        <f>Q63-O63</f>
        <v>10</v>
      </c>
      <c r="Q63" s="20">
        <f>ROUND(PRODUCT(J63,25)/14,0)</f>
        <v>14</v>
      </c>
      <c r="R63" s="49" t="s">
        <v>32</v>
      </c>
      <c r="S63" s="18"/>
      <c r="T63" s="50"/>
      <c r="U63" s="18" t="s">
        <v>39</v>
      </c>
      <c r="V63" s="61"/>
      <c r="W63" s="61"/>
      <c r="X63" s="61"/>
      <c r="Y63" s="61"/>
    </row>
    <row r="64" spans="1:25">
      <c r="A64" s="65" t="s">
        <v>26</v>
      </c>
      <c r="B64" s="74"/>
      <c r="C64" s="75"/>
      <c r="D64" s="75"/>
      <c r="E64" s="75"/>
      <c r="F64" s="75"/>
      <c r="G64" s="75"/>
      <c r="H64" s="75"/>
      <c r="I64" s="76"/>
      <c r="J64" s="22">
        <f t="shared" ref="J64:Q64" si="2">SUM(J60:J63)</f>
        <v>30</v>
      </c>
      <c r="K64" s="22">
        <f t="shared" si="2"/>
        <v>8</v>
      </c>
      <c r="L64" s="22">
        <f t="shared" si="2"/>
        <v>4</v>
      </c>
      <c r="M64" s="41">
        <f t="shared" si="2"/>
        <v>0</v>
      </c>
      <c r="N64" s="22">
        <f t="shared" si="2"/>
        <v>3</v>
      </c>
      <c r="O64" s="22">
        <f t="shared" si="2"/>
        <v>15</v>
      </c>
      <c r="P64" s="22">
        <f t="shared" si="2"/>
        <v>38</v>
      </c>
      <c r="Q64" s="22">
        <f t="shared" si="2"/>
        <v>53</v>
      </c>
      <c r="R64" s="22">
        <f>COUNTIF(R60:R63,"E")</f>
        <v>3</v>
      </c>
      <c r="S64" s="22">
        <f>COUNTIF(S60:S63,"C")</f>
        <v>1</v>
      </c>
      <c r="T64" s="22">
        <f>COUNTIF(T60:T63,"VP")</f>
        <v>1</v>
      </c>
      <c r="U64" s="23"/>
      <c r="V64" s="61"/>
      <c r="W64" s="61"/>
      <c r="X64" s="61"/>
      <c r="Y64" s="61"/>
    </row>
    <row r="65" spans="1:25" s="61" customForma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9"/>
    </row>
    <row r="66" spans="1:25" s="61" customFormat="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9"/>
    </row>
    <row r="67" spans="1:25" s="61" customFormat="1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9"/>
    </row>
    <row r="68" spans="1:25" ht="21.75" customHeight="1">
      <c r="V68" s="61"/>
      <c r="W68" s="61"/>
      <c r="X68" s="61"/>
      <c r="Y68" s="61"/>
    </row>
    <row r="69" spans="1:25" ht="18.75" customHeight="1">
      <c r="A69" s="173" t="s">
        <v>46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61"/>
      <c r="W69" s="61"/>
      <c r="X69" s="61"/>
      <c r="Y69" s="61"/>
    </row>
    <row r="70" spans="1:25" ht="24.75" customHeight="1">
      <c r="A70" s="188" t="s">
        <v>28</v>
      </c>
      <c r="B70" s="166" t="s">
        <v>27</v>
      </c>
      <c r="C70" s="167"/>
      <c r="D70" s="167"/>
      <c r="E70" s="167"/>
      <c r="F70" s="167"/>
      <c r="G70" s="167"/>
      <c r="H70" s="167"/>
      <c r="I70" s="168"/>
      <c r="J70" s="174" t="s">
        <v>41</v>
      </c>
      <c r="K70" s="175" t="s">
        <v>25</v>
      </c>
      <c r="L70" s="176"/>
      <c r="M70" s="176"/>
      <c r="N70" s="177"/>
      <c r="O70" s="175" t="s">
        <v>42</v>
      </c>
      <c r="P70" s="178"/>
      <c r="Q70" s="179"/>
      <c r="R70" s="175" t="s">
        <v>24</v>
      </c>
      <c r="S70" s="176"/>
      <c r="T70" s="177"/>
      <c r="U70" s="171" t="s">
        <v>23</v>
      </c>
      <c r="V70" s="61"/>
      <c r="W70" s="61"/>
      <c r="X70" s="61"/>
      <c r="Y70" s="61"/>
    </row>
    <row r="71" spans="1:25">
      <c r="A71" s="199"/>
      <c r="B71" s="169"/>
      <c r="C71" s="138"/>
      <c r="D71" s="138"/>
      <c r="E71" s="138"/>
      <c r="F71" s="138"/>
      <c r="G71" s="138"/>
      <c r="H71" s="138"/>
      <c r="I71" s="170"/>
      <c r="J71" s="172"/>
      <c r="K71" s="5" t="s">
        <v>29</v>
      </c>
      <c r="L71" s="5" t="s">
        <v>30</v>
      </c>
      <c r="M71" s="40" t="s">
        <v>71</v>
      </c>
      <c r="N71" s="40" t="s">
        <v>72</v>
      </c>
      <c r="O71" s="5" t="s">
        <v>34</v>
      </c>
      <c r="P71" s="5" t="s">
        <v>7</v>
      </c>
      <c r="Q71" s="5" t="s">
        <v>31</v>
      </c>
      <c r="R71" s="5" t="s">
        <v>32</v>
      </c>
      <c r="S71" s="5" t="s">
        <v>29</v>
      </c>
      <c r="T71" s="5" t="s">
        <v>33</v>
      </c>
      <c r="U71" s="172"/>
      <c r="V71" s="61"/>
      <c r="W71" s="61"/>
      <c r="X71" s="61"/>
      <c r="Y71" s="61"/>
    </row>
    <row r="72" spans="1:25">
      <c r="A72" s="46" t="s">
        <v>98</v>
      </c>
      <c r="B72" s="132" t="s">
        <v>99</v>
      </c>
      <c r="C72" s="133"/>
      <c r="D72" s="133"/>
      <c r="E72" s="133"/>
      <c r="F72" s="133"/>
      <c r="G72" s="133"/>
      <c r="H72" s="133"/>
      <c r="I72" s="134"/>
      <c r="J72" s="18">
        <v>7</v>
      </c>
      <c r="K72" s="18">
        <v>2</v>
      </c>
      <c r="L72" s="18">
        <v>1</v>
      </c>
      <c r="M72" s="18">
        <v>0</v>
      </c>
      <c r="N72" s="18">
        <v>1</v>
      </c>
      <c r="O72" s="48">
        <f>K72+L72+M72+N72</f>
        <v>4</v>
      </c>
      <c r="P72" s="20">
        <f>Q72-O72</f>
        <v>11</v>
      </c>
      <c r="Q72" s="20">
        <f>ROUND(PRODUCT(J72,25)/12,0)</f>
        <v>15</v>
      </c>
      <c r="R72" s="49" t="s">
        <v>32</v>
      </c>
      <c r="S72" s="18"/>
      <c r="T72" s="50"/>
      <c r="U72" s="18" t="s">
        <v>39</v>
      </c>
      <c r="V72" s="61"/>
      <c r="W72" s="61"/>
      <c r="X72" s="61"/>
      <c r="Y72" s="61"/>
    </row>
    <row r="73" spans="1:25">
      <c r="A73" s="46" t="s">
        <v>100</v>
      </c>
      <c r="B73" s="132" t="s">
        <v>101</v>
      </c>
      <c r="C73" s="133"/>
      <c r="D73" s="133"/>
      <c r="E73" s="133"/>
      <c r="F73" s="133"/>
      <c r="G73" s="133"/>
      <c r="H73" s="133"/>
      <c r="I73" s="134"/>
      <c r="J73" s="18">
        <v>7</v>
      </c>
      <c r="K73" s="18">
        <v>2</v>
      </c>
      <c r="L73" s="18">
        <v>1</v>
      </c>
      <c r="M73" s="18">
        <v>0</v>
      </c>
      <c r="N73" s="18">
        <v>1</v>
      </c>
      <c r="O73" s="48">
        <f>K73+L73+M73+N73</f>
        <v>4</v>
      </c>
      <c r="P73" s="20">
        <f>Q73-O73</f>
        <v>11</v>
      </c>
      <c r="Q73" s="20">
        <f>ROUND(PRODUCT(J73,25)/12,0)</f>
        <v>15</v>
      </c>
      <c r="R73" s="49" t="s">
        <v>32</v>
      </c>
      <c r="S73" s="18"/>
      <c r="T73" s="50"/>
      <c r="U73" s="18" t="s">
        <v>39</v>
      </c>
      <c r="V73" s="61"/>
      <c r="W73" s="61"/>
      <c r="X73" s="61"/>
      <c r="Y73" s="61"/>
    </row>
    <row r="74" spans="1:25">
      <c r="A74" s="46" t="s">
        <v>102</v>
      </c>
      <c r="B74" s="132" t="s">
        <v>103</v>
      </c>
      <c r="C74" s="133"/>
      <c r="D74" s="133"/>
      <c r="E74" s="133"/>
      <c r="F74" s="133"/>
      <c r="G74" s="133"/>
      <c r="H74" s="133"/>
      <c r="I74" s="134"/>
      <c r="J74" s="18">
        <v>4</v>
      </c>
      <c r="K74" s="18">
        <v>0</v>
      </c>
      <c r="L74" s="18">
        <v>0</v>
      </c>
      <c r="M74" s="18">
        <v>1</v>
      </c>
      <c r="N74" s="18">
        <v>2</v>
      </c>
      <c r="O74" s="48">
        <f>K74+L74+M74+N74</f>
        <v>3</v>
      </c>
      <c r="P74" s="20">
        <f>Q74-O74</f>
        <v>5</v>
      </c>
      <c r="Q74" s="20">
        <f>ROUND(PRODUCT(J74,25)/12,0)</f>
        <v>8</v>
      </c>
      <c r="R74" s="49"/>
      <c r="S74" s="18"/>
      <c r="T74" s="50" t="s">
        <v>33</v>
      </c>
      <c r="U74" s="18" t="s">
        <v>37</v>
      </c>
      <c r="V74" s="61"/>
      <c r="W74" s="61"/>
      <c r="X74" s="61"/>
      <c r="Y74" s="61"/>
    </row>
    <row r="75" spans="1:25">
      <c r="A75" s="46" t="s">
        <v>104</v>
      </c>
      <c r="B75" s="132" t="s">
        <v>105</v>
      </c>
      <c r="C75" s="133"/>
      <c r="D75" s="133"/>
      <c r="E75" s="133"/>
      <c r="F75" s="133"/>
      <c r="G75" s="133"/>
      <c r="H75" s="133"/>
      <c r="I75" s="134"/>
      <c r="J75" s="18">
        <v>4</v>
      </c>
      <c r="K75" s="18">
        <v>0</v>
      </c>
      <c r="L75" s="18">
        <v>0</v>
      </c>
      <c r="M75" s="18">
        <v>0</v>
      </c>
      <c r="N75" s="18">
        <v>2</v>
      </c>
      <c r="O75" s="48">
        <f>K75+L75+M75+N75</f>
        <v>2</v>
      </c>
      <c r="P75" s="20">
        <f>Q75-O75</f>
        <v>6</v>
      </c>
      <c r="Q75" s="20">
        <f>ROUND(PRODUCT(J75,25)/12,0)</f>
        <v>8</v>
      </c>
      <c r="R75" s="49"/>
      <c r="S75" s="18" t="s">
        <v>29</v>
      </c>
      <c r="T75" s="50"/>
      <c r="U75" s="18" t="s">
        <v>37</v>
      </c>
      <c r="V75" s="61"/>
      <c r="W75" s="61"/>
      <c r="X75" s="61"/>
      <c r="Y75" s="61"/>
    </row>
    <row r="76" spans="1:25">
      <c r="A76" s="62" t="s">
        <v>106</v>
      </c>
      <c r="B76" s="132" t="s">
        <v>107</v>
      </c>
      <c r="C76" s="133"/>
      <c r="D76" s="133"/>
      <c r="E76" s="133"/>
      <c r="F76" s="133"/>
      <c r="G76" s="133"/>
      <c r="H76" s="133"/>
      <c r="I76" s="134"/>
      <c r="J76" s="18">
        <v>8</v>
      </c>
      <c r="K76" s="18">
        <v>2</v>
      </c>
      <c r="L76" s="18">
        <v>1</v>
      </c>
      <c r="M76" s="18">
        <v>0</v>
      </c>
      <c r="N76" s="18">
        <v>1</v>
      </c>
      <c r="O76" s="48">
        <f>K76+L76+M76+N76</f>
        <v>4</v>
      </c>
      <c r="P76" s="20">
        <f>Q76-O76</f>
        <v>13</v>
      </c>
      <c r="Q76" s="20">
        <f>ROUND(PRODUCT(J76,25)/12,0)</f>
        <v>17</v>
      </c>
      <c r="R76" s="49" t="s">
        <v>32</v>
      </c>
      <c r="S76" s="18"/>
      <c r="T76" s="50"/>
      <c r="U76" s="18" t="s">
        <v>39</v>
      </c>
      <c r="V76" s="61"/>
      <c r="W76" s="61"/>
      <c r="X76" s="61"/>
      <c r="Y76" s="61"/>
    </row>
    <row r="77" spans="1:25">
      <c r="A77" s="22" t="s">
        <v>26</v>
      </c>
      <c r="B77" s="74"/>
      <c r="C77" s="75"/>
      <c r="D77" s="75"/>
      <c r="E77" s="75"/>
      <c r="F77" s="75"/>
      <c r="G77" s="75"/>
      <c r="H77" s="75"/>
      <c r="I77" s="76"/>
      <c r="J77" s="22">
        <f t="shared" ref="J77:Q77" si="3">SUM(J72:J76)</f>
        <v>30</v>
      </c>
      <c r="K77" s="22">
        <f t="shared" si="3"/>
        <v>6</v>
      </c>
      <c r="L77" s="22">
        <f t="shared" si="3"/>
        <v>3</v>
      </c>
      <c r="M77" s="41">
        <f t="shared" si="3"/>
        <v>1</v>
      </c>
      <c r="N77" s="22">
        <f t="shared" si="3"/>
        <v>7</v>
      </c>
      <c r="O77" s="22">
        <f t="shared" si="3"/>
        <v>17</v>
      </c>
      <c r="P77" s="22">
        <f t="shared" si="3"/>
        <v>46</v>
      </c>
      <c r="Q77" s="22">
        <f t="shared" si="3"/>
        <v>63</v>
      </c>
      <c r="R77" s="22">
        <f>COUNTIF(R72:R76,"E")</f>
        <v>3</v>
      </c>
      <c r="S77" s="22">
        <f>COUNTIF(S72:S76,"C")</f>
        <v>1</v>
      </c>
      <c r="T77" s="22">
        <f>COUNTIF(T72:T76,"VP")</f>
        <v>1</v>
      </c>
      <c r="U77" s="23"/>
      <c r="V77" s="61"/>
      <c r="W77" s="61"/>
      <c r="X77" s="61"/>
      <c r="Y77" s="61"/>
    </row>
    <row r="78" spans="1:25" ht="9" customHeight="1">
      <c r="V78" s="61"/>
      <c r="W78" s="61"/>
      <c r="X78" s="61"/>
      <c r="Y78" s="61"/>
    </row>
    <row r="79" spans="1:25">
      <c r="B79" s="2"/>
      <c r="C79" s="2"/>
      <c r="D79" s="2"/>
      <c r="E79" s="2"/>
      <c r="F79" s="2"/>
      <c r="G79" s="2"/>
      <c r="N79" s="8"/>
      <c r="O79" s="8"/>
      <c r="P79" s="8"/>
      <c r="Q79" s="8"/>
      <c r="R79" s="8"/>
      <c r="S79" s="8"/>
      <c r="T79" s="8"/>
      <c r="V79" s="61"/>
      <c r="W79" s="61"/>
      <c r="X79" s="61"/>
      <c r="Y79" s="61"/>
    </row>
    <row r="80" spans="1:25">
      <c r="V80" s="61"/>
      <c r="W80" s="61"/>
      <c r="X80" s="61"/>
      <c r="Y80" s="61"/>
    </row>
    <row r="81" spans="1:25">
      <c r="V81" s="61"/>
      <c r="W81" s="61"/>
      <c r="X81" s="61"/>
      <c r="Y81" s="61"/>
    </row>
    <row r="82" spans="1:25" ht="19.5" customHeight="1">
      <c r="A82" s="184" t="s">
        <v>47</v>
      </c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61"/>
      <c r="W82" s="61"/>
      <c r="X82" s="61"/>
      <c r="Y82" s="61"/>
    </row>
    <row r="83" spans="1:25" ht="27.75" customHeight="1">
      <c r="A83" s="188" t="s">
        <v>28</v>
      </c>
      <c r="B83" s="166" t="s">
        <v>27</v>
      </c>
      <c r="C83" s="167"/>
      <c r="D83" s="167"/>
      <c r="E83" s="167"/>
      <c r="F83" s="167"/>
      <c r="G83" s="167"/>
      <c r="H83" s="167"/>
      <c r="I83" s="168"/>
      <c r="J83" s="174" t="s">
        <v>41</v>
      </c>
      <c r="K83" s="165" t="s">
        <v>25</v>
      </c>
      <c r="L83" s="165"/>
      <c r="M83" s="165"/>
      <c r="N83" s="165"/>
      <c r="O83" s="165" t="s">
        <v>42</v>
      </c>
      <c r="P83" s="198"/>
      <c r="Q83" s="198"/>
      <c r="R83" s="165" t="s">
        <v>24</v>
      </c>
      <c r="S83" s="165"/>
      <c r="T83" s="165"/>
      <c r="U83" s="165" t="s">
        <v>23</v>
      </c>
      <c r="V83" s="61"/>
      <c r="W83" s="61"/>
      <c r="X83" s="61"/>
      <c r="Y83" s="61"/>
    </row>
    <row r="84" spans="1:25" ht="12.75" customHeight="1">
      <c r="A84" s="199"/>
      <c r="B84" s="169"/>
      <c r="C84" s="138"/>
      <c r="D84" s="138"/>
      <c r="E84" s="138"/>
      <c r="F84" s="138"/>
      <c r="G84" s="138"/>
      <c r="H84" s="138"/>
      <c r="I84" s="170"/>
      <c r="J84" s="172"/>
      <c r="K84" s="5" t="s">
        <v>29</v>
      </c>
      <c r="L84" s="5" t="s">
        <v>30</v>
      </c>
      <c r="M84" s="40" t="s">
        <v>71</v>
      </c>
      <c r="N84" s="40" t="s">
        <v>72</v>
      </c>
      <c r="O84" s="5" t="s">
        <v>34</v>
      </c>
      <c r="P84" s="5" t="s">
        <v>7</v>
      </c>
      <c r="Q84" s="5" t="s">
        <v>31</v>
      </c>
      <c r="R84" s="5" t="s">
        <v>32</v>
      </c>
      <c r="S84" s="5" t="s">
        <v>29</v>
      </c>
      <c r="T84" s="5" t="s">
        <v>33</v>
      </c>
      <c r="U84" s="165"/>
      <c r="V84" s="61"/>
      <c r="W84" s="61"/>
      <c r="X84" s="61"/>
      <c r="Y84" s="61"/>
    </row>
    <row r="85" spans="1:25">
      <c r="A85" s="139" t="s">
        <v>108</v>
      </c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1"/>
      <c r="V85" s="61"/>
      <c r="W85" s="61"/>
      <c r="X85" s="61"/>
      <c r="Y85" s="61"/>
    </row>
    <row r="86" spans="1:25">
      <c r="A86" s="63" t="s">
        <v>112</v>
      </c>
      <c r="B86" s="43" t="s">
        <v>113</v>
      </c>
      <c r="C86" s="44"/>
      <c r="D86" s="44"/>
      <c r="E86" s="44"/>
      <c r="F86" s="44"/>
      <c r="G86" s="44"/>
      <c r="H86" s="44"/>
      <c r="I86" s="45"/>
      <c r="J86" s="25">
        <v>8</v>
      </c>
      <c r="K86" s="25">
        <v>2</v>
      </c>
      <c r="L86" s="25">
        <v>1</v>
      </c>
      <c r="M86" s="25">
        <v>0</v>
      </c>
      <c r="N86" s="25">
        <v>1</v>
      </c>
      <c r="O86" s="20">
        <v>4</v>
      </c>
      <c r="P86" s="20">
        <v>10</v>
      </c>
      <c r="Q86" s="20">
        <v>14</v>
      </c>
      <c r="R86" s="25" t="s">
        <v>32</v>
      </c>
      <c r="S86" s="25"/>
      <c r="T86" s="26"/>
      <c r="U86" s="11" t="s">
        <v>39</v>
      </c>
      <c r="V86" s="61"/>
      <c r="W86" s="61"/>
      <c r="X86" s="61"/>
      <c r="Y86" s="61"/>
    </row>
    <row r="87" spans="1:25">
      <c r="A87" s="51" t="s">
        <v>110</v>
      </c>
      <c r="B87" s="151" t="s">
        <v>111</v>
      </c>
      <c r="C87" s="152"/>
      <c r="D87" s="152"/>
      <c r="E87" s="152"/>
      <c r="F87" s="152"/>
      <c r="G87" s="152"/>
      <c r="H87" s="152"/>
      <c r="I87" s="153"/>
      <c r="J87" s="52">
        <v>8</v>
      </c>
      <c r="K87" s="52">
        <v>2</v>
      </c>
      <c r="L87" s="52">
        <v>1</v>
      </c>
      <c r="M87" s="52">
        <v>0</v>
      </c>
      <c r="N87" s="52">
        <v>1</v>
      </c>
      <c r="O87" s="20">
        <f>K87+L87+M87+N87</f>
        <v>4</v>
      </c>
      <c r="P87" s="20">
        <f>Q87-O87</f>
        <v>10</v>
      </c>
      <c r="Q87" s="20">
        <f>ROUND(PRODUCT(J87,25)/14,0)</f>
        <v>14</v>
      </c>
      <c r="R87" s="52" t="s">
        <v>32</v>
      </c>
      <c r="S87" s="52"/>
      <c r="T87" s="53"/>
      <c r="U87" s="18" t="s">
        <v>39</v>
      </c>
      <c r="V87" s="61"/>
      <c r="W87" s="61"/>
      <c r="X87" s="61"/>
      <c r="Y87" s="61"/>
    </row>
    <row r="88" spans="1:25">
      <c r="A88" s="142" t="s">
        <v>109</v>
      </c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4"/>
      <c r="V88" s="61"/>
      <c r="W88" s="61"/>
      <c r="X88" s="61"/>
      <c r="Y88" s="61"/>
    </row>
    <row r="89" spans="1:25">
      <c r="A89" s="51" t="s">
        <v>116</v>
      </c>
      <c r="B89" s="54" t="s">
        <v>117</v>
      </c>
      <c r="C89" s="55"/>
      <c r="D89" s="55"/>
      <c r="E89" s="55"/>
      <c r="F89" s="55"/>
      <c r="G89" s="55"/>
      <c r="H89" s="55"/>
      <c r="I89" s="56"/>
      <c r="J89" s="52">
        <v>8</v>
      </c>
      <c r="K89" s="52">
        <v>2</v>
      </c>
      <c r="L89" s="52">
        <v>1</v>
      </c>
      <c r="M89" s="52">
        <v>0</v>
      </c>
      <c r="N89" s="52">
        <v>1</v>
      </c>
      <c r="O89" s="20">
        <f>K89+L89+M89+N89</f>
        <v>4</v>
      </c>
      <c r="P89" s="20">
        <f>Q89-O89</f>
        <v>13</v>
      </c>
      <c r="Q89" s="20">
        <f>ROUND(PRODUCT(J89,25)/12,0)</f>
        <v>17</v>
      </c>
      <c r="R89" s="52" t="s">
        <v>32</v>
      </c>
      <c r="S89" s="52"/>
      <c r="T89" s="53"/>
      <c r="U89" s="18" t="s">
        <v>39</v>
      </c>
      <c r="V89" s="61"/>
      <c r="W89" s="61"/>
      <c r="X89" s="61"/>
      <c r="Y89" s="61"/>
    </row>
    <row r="90" spans="1:25">
      <c r="A90" s="51" t="s">
        <v>133</v>
      </c>
      <c r="B90" s="54" t="s">
        <v>134</v>
      </c>
      <c r="C90" s="55"/>
      <c r="D90" s="55"/>
      <c r="E90" s="55"/>
      <c r="F90" s="55"/>
      <c r="G90" s="55"/>
      <c r="H90" s="55"/>
      <c r="I90" s="56"/>
      <c r="J90" s="52">
        <v>8</v>
      </c>
      <c r="K90" s="52">
        <v>2</v>
      </c>
      <c r="L90" s="52">
        <v>1</v>
      </c>
      <c r="M90" s="52">
        <v>0</v>
      </c>
      <c r="N90" s="52">
        <v>1</v>
      </c>
      <c r="O90" s="20">
        <f>K90+L90+M90+N90</f>
        <v>4</v>
      </c>
      <c r="P90" s="20">
        <f>Q90-O90</f>
        <v>13</v>
      </c>
      <c r="Q90" s="20">
        <f>ROUND(PRODUCT(J90,25)/12,0)</f>
        <v>17</v>
      </c>
      <c r="R90" s="52" t="s">
        <v>32</v>
      </c>
      <c r="S90" s="52"/>
      <c r="T90" s="53"/>
      <c r="U90" s="18" t="s">
        <v>39</v>
      </c>
      <c r="V90" s="61"/>
      <c r="W90" s="61"/>
      <c r="X90" s="61"/>
      <c r="Y90" s="61"/>
    </row>
    <row r="91" spans="1:25">
      <c r="A91" s="51" t="s">
        <v>118</v>
      </c>
      <c r="B91" s="54" t="s">
        <v>119</v>
      </c>
      <c r="C91" s="55"/>
      <c r="D91" s="55"/>
      <c r="E91" s="55"/>
      <c r="F91" s="55"/>
      <c r="G91" s="55"/>
      <c r="H91" s="55"/>
      <c r="I91" s="56"/>
      <c r="J91" s="52">
        <v>8</v>
      </c>
      <c r="K91" s="52">
        <v>2</v>
      </c>
      <c r="L91" s="52">
        <v>1</v>
      </c>
      <c r="M91" s="52">
        <v>0</v>
      </c>
      <c r="N91" s="52">
        <v>1</v>
      </c>
      <c r="O91" s="20">
        <f>K91+L91+M91+N91</f>
        <v>4</v>
      </c>
      <c r="P91" s="20">
        <f>Q91-O91</f>
        <v>13</v>
      </c>
      <c r="Q91" s="20">
        <f>ROUND(PRODUCT(J91,25)/12,0)</f>
        <v>17</v>
      </c>
      <c r="R91" s="52" t="s">
        <v>32</v>
      </c>
      <c r="S91" s="52"/>
      <c r="T91" s="53"/>
      <c r="U91" s="18" t="s">
        <v>39</v>
      </c>
      <c r="V91" s="61"/>
      <c r="W91" s="61"/>
      <c r="X91" s="61"/>
      <c r="Y91" s="61"/>
    </row>
    <row r="92" spans="1:25">
      <c r="A92" s="51" t="s">
        <v>120</v>
      </c>
      <c r="B92" s="54" t="s">
        <v>121</v>
      </c>
      <c r="C92" s="55"/>
      <c r="D92" s="55"/>
      <c r="E92" s="55"/>
      <c r="F92" s="55"/>
      <c r="G92" s="55"/>
      <c r="H92" s="55"/>
      <c r="I92" s="56"/>
      <c r="J92" s="52">
        <v>8</v>
      </c>
      <c r="K92" s="52">
        <v>2</v>
      </c>
      <c r="L92" s="52">
        <v>1</v>
      </c>
      <c r="M92" s="52">
        <v>0</v>
      </c>
      <c r="N92" s="52">
        <v>1</v>
      </c>
      <c r="O92" s="20">
        <f>K92+L92+M92+N92</f>
        <v>4</v>
      </c>
      <c r="P92" s="20">
        <f>Q92-O92</f>
        <v>13</v>
      </c>
      <c r="Q92" s="20">
        <f>ROUND(PRODUCT(J92,25)/12,0)</f>
        <v>17</v>
      </c>
      <c r="R92" s="52" t="s">
        <v>32</v>
      </c>
      <c r="S92" s="52"/>
      <c r="T92" s="53"/>
      <c r="U92" s="18" t="s">
        <v>39</v>
      </c>
      <c r="V92" s="61"/>
      <c r="W92" s="61"/>
      <c r="X92" s="61"/>
      <c r="Y92" s="61"/>
    </row>
    <row r="93" spans="1:25">
      <c r="A93" s="63" t="s">
        <v>122</v>
      </c>
      <c r="B93" s="43" t="s">
        <v>123</v>
      </c>
      <c r="C93" s="44"/>
      <c r="D93" s="44"/>
      <c r="E93" s="44"/>
      <c r="F93" s="44"/>
      <c r="G93" s="44"/>
      <c r="H93" s="44"/>
      <c r="I93" s="45"/>
      <c r="J93" s="25">
        <v>8</v>
      </c>
      <c r="K93" s="25">
        <v>2</v>
      </c>
      <c r="L93" s="25">
        <v>1</v>
      </c>
      <c r="M93" s="25">
        <v>0</v>
      </c>
      <c r="N93" s="25">
        <v>1</v>
      </c>
      <c r="O93" s="20">
        <v>4</v>
      </c>
      <c r="P93" s="20">
        <v>10</v>
      </c>
      <c r="Q93" s="20">
        <v>14</v>
      </c>
      <c r="R93" s="25" t="s">
        <v>32</v>
      </c>
      <c r="S93" s="25"/>
      <c r="T93" s="26"/>
      <c r="U93" s="11" t="s">
        <v>39</v>
      </c>
      <c r="V93" s="61"/>
      <c r="W93" s="61"/>
      <c r="X93" s="61"/>
      <c r="Y93" s="61"/>
    </row>
    <row r="94" spans="1:25">
      <c r="A94" s="142" t="s">
        <v>114</v>
      </c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4"/>
      <c r="V94" s="61"/>
      <c r="W94" s="61"/>
      <c r="X94" s="61"/>
      <c r="Y94" s="61"/>
    </row>
    <row r="95" spans="1:25">
      <c r="A95" s="47"/>
      <c r="B95" s="146"/>
      <c r="C95" s="147"/>
      <c r="D95" s="147"/>
      <c r="E95" s="147"/>
      <c r="F95" s="147"/>
      <c r="G95" s="147"/>
      <c r="H95" s="147"/>
      <c r="I95" s="148"/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0">
        <f>K95+L95+M95+N95</f>
        <v>0</v>
      </c>
      <c r="P95" s="20">
        <f t="shared" ref="P95" si="4">Q95-O95</f>
        <v>0</v>
      </c>
      <c r="Q95" s="20">
        <f t="shared" ref="Q95" si="5">ROUND(PRODUCT(J95,25)/14,0)</f>
        <v>0</v>
      </c>
      <c r="R95" s="25"/>
      <c r="S95" s="25"/>
      <c r="T95" s="26"/>
      <c r="U95" s="11"/>
      <c r="V95" s="61"/>
      <c r="W95" s="61"/>
      <c r="X95" s="61"/>
      <c r="Y95" s="61"/>
    </row>
    <row r="96" spans="1:25">
      <c r="A96" s="142" t="s">
        <v>115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50"/>
      <c r="V96" s="61"/>
      <c r="W96" s="61"/>
      <c r="X96" s="61"/>
      <c r="Y96" s="61"/>
    </row>
    <row r="97" spans="1:25">
      <c r="A97" s="30"/>
      <c r="B97" s="145"/>
      <c r="C97" s="145"/>
      <c r="D97" s="145"/>
      <c r="E97" s="145"/>
      <c r="F97" s="145"/>
      <c r="G97" s="145"/>
      <c r="H97" s="145"/>
      <c r="I97" s="145"/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0">
        <f>K97+L97+M97+N97</f>
        <v>0</v>
      </c>
      <c r="P97" s="20">
        <f t="shared" ref="P97" si="6">Q97-O97</f>
        <v>0</v>
      </c>
      <c r="Q97" s="20">
        <f t="shared" ref="Q97" si="7">ROUND(PRODUCT(J97,25)/12,0)</f>
        <v>0</v>
      </c>
      <c r="R97" s="25"/>
      <c r="S97" s="25"/>
      <c r="T97" s="26"/>
      <c r="U97" s="11"/>
      <c r="V97" s="61"/>
      <c r="W97" s="61"/>
      <c r="X97" s="61"/>
      <c r="Y97" s="61"/>
    </row>
    <row r="98" spans="1:25" ht="24.75" customHeight="1">
      <c r="A98" s="120" t="s">
        <v>49</v>
      </c>
      <c r="B98" s="121"/>
      <c r="C98" s="121"/>
      <c r="D98" s="121"/>
      <c r="E98" s="121"/>
      <c r="F98" s="121"/>
      <c r="G98" s="121"/>
      <c r="H98" s="121"/>
      <c r="I98" s="122"/>
      <c r="J98" s="24">
        <f t="shared" ref="J98:Q98" si="8">SUM(J86,J89,J95,J97)</f>
        <v>16</v>
      </c>
      <c r="K98" s="24">
        <f t="shared" si="8"/>
        <v>4</v>
      </c>
      <c r="L98" s="24">
        <f t="shared" si="8"/>
        <v>2</v>
      </c>
      <c r="M98" s="24">
        <f t="shared" si="8"/>
        <v>0</v>
      </c>
      <c r="N98" s="24">
        <f t="shared" si="8"/>
        <v>2</v>
      </c>
      <c r="O98" s="24">
        <f t="shared" si="8"/>
        <v>8</v>
      </c>
      <c r="P98" s="24">
        <f t="shared" si="8"/>
        <v>23</v>
      </c>
      <c r="Q98" s="24">
        <f t="shared" si="8"/>
        <v>31</v>
      </c>
      <c r="R98" s="24">
        <f>COUNTIF(R86,"E")+COUNTIF(R89,"E")+COUNTIF(R95,"E")+COUNTIF(R97,"E")</f>
        <v>2</v>
      </c>
      <c r="S98" s="24">
        <f>COUNTIF(S86,"C")+COUNTIF(S89,"C")+COUNTIF(S95,"C")+COUNTIF(S97,"C")</f>
        <v>0</v>
      </c>
      <c r="T98" s="24">
        <f>COUNTIF(T86,"VP")+COUNTIF(T89,"VP")+COUNTIF(T95,"VP")+COUNTIF(T97,"VP")</f>
        <v>0</v>
      </c>
      <c r="U98" s="27" t="s">
        <v>48</v>
      </c>
      <c r="V98" s="61"/>
      <c r="W98" s="61"/>
      <c r="X98" s="61"/>
      <c r="Y98" s="61"/>
    </row>
    <row r="99" spans="1:25" ht="13.5" customHeight="1">
      <c r="A99" s="123" t="s">
        <v>50</v>
      </c>
      <c r="B99" s="124"/>
      <c r="C99" s="124"/>
      <c r="D99" s="124"/>
      <c r="E99" s="124"/>
      <c r="F99" s="124"/>
      <c r="G99" s="124"/>
      <c r="H99" s="124"/>
      <c r="I99" s="124"/>
      <c r="J99" s="125"/>
      <c r="K99" s="24">
        <f t="shared" ref="K99:Q99" si="9">SUM(K86,K89,K95)*14+K97*12</f>
        <v>56</v>
      </c>
      <c r="L99" s="24">
        <f t="shared" si="9"/>
        <v>28</v>
      </c>
      <c r="M99" s="24">
        <f t="shared" si="9"/>
        <v>0</v>
      </c>
      <c r="N99" s="24">
        <f t="shared" si="9"/>
        <v>28</v>
      </c>
      <c r="O99" s="24">
        <f t="shared" si="9"/>
        <v>112</v>
      </c>
      <c r="P99" s="24">
        <f t="shared" si="9"/>
        <v>322</v>
      </c>
      <c r="Q99" s="24">
        <f t="shared" si="9"/>
        <v>434</v>
      </c>
      <c r="R99" s="104"/>
      <c r="S99" s="105"/>
      <c r="T99" s="105"/>
      <c r="U99" s="106"/>
      <c r="V99" s="61"/>
      <c r="W99" s="61"/>
      <c r="X99" s="61"/>
      <c r="Y99" s="61"/>
    </row>
    <row r="100" spans="1:25">
      <c r="A100" s="126"/>
      <c r="B100" s="127"/>
      <c r="C100" s="127"/>
      <c r="D100" s="127"/>
      <c r="E100" s="127"/>
      <c r="F100" s="127"/>
      <c r="G100" s="127"/>
      <c r="H100" s="127"/>
      <c r="I100" s="127"/>
      <c r="J100" s="128"/>
      <c r="K100" s="110">
        <f>SUM(K99:N99)</f>
        <v>112</v>
      </c>
      <c r="L100" s="111"/>
      <c r="M100" s="111"/>
      <c r="N100" s="112"/>
      <c r="O100" s="113">
        <f>SUM(O99:P99)</f>
        <v>434</v>
      </c>
      <c r="P100" s="114"/>
      <c r="Q100" s="115"/>
      <c r="R100" s="107"/>
      <c r="S100" s="108"/>
      <c r="T100" s="108"/>
      <c r="U100" s="109"/>
      <c r="V100" s="61"/>
      <c r="W100" s="61"/>
      <c r="X100" s="61"/>
      <c r="Y100" s="61"/>
    </row>
    <row r="101" spans="1: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3"/>
      <c r="L101" s="13"/>
      <c r="M101" s="13"/>
      <c r="N101" s="13"/>
      <c r="O101" s="14"/>
      <c r="P101" s="14"/>
      <c r="Q101" s="14"/>
      <c r="R101" s="15"/>
      <c r="S101" s="15"/>
      <c r="T101" s="15"/>
      <c r="U101" s="15"/>
      <c r="V101" s="61"/>
      <c r="W101" s="61"/>
      <c r="X101" s="61"/>
      <c r="Y101" s="61"/>
    </row>
    <row r="102" spans="1:25" s="6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3"/>
      <c r="L102" s="13"/>
      <c r="M102" s="13"/>
      <c r="N102" s="13"/>
      <c r="O102" s="14"/>
      <c r="P102" s="14"/>
      <c r="Q102" s="14"/>
      <c r="R102" s="15"/>
      <c r="S102" s="15"/>
      <c r="T102" s="15"/>
      <c r="U102" s="15"/>
    </row>
    <row r="103" spans="1:25">
      <c r="B103" s="2"/>
      <c r="C103" s="2"/>
      <c r="D103" s="2"/>
      <c r="E103" s="2"/>
      <c r="F103" s="2"/>
      <c r="G103" s="2"/>
      <c r="N103" s="8"/>
      <c r="O103" s="8"/>
      <c r="P103" s="8"/>
      <c r="Q103" s="8"/>
      <c r="R103" s="8"/>
      <c r="S103" s="8"/>
      <c r="T103" s="8"/>
      <c r="V103" s="61"/>
      <c r="W103" s="61"/>
      <c r="X103" s="61"/>
      <c r="Y103" s="61"/>
    </row>
    <row r="104" spans="1:25" ht="1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3"/>
      <c r="L104" s="13"/>
      <c r="M104" s="13"/>
      <c r="N104" s="13"/>
      <c r="O104" s="16"/>
      <c r="P104" s="16"/>
      <c r="Q104" s="16"/>
      <c r="R104" s="16"/>
      <c r="S104" s="16"/>
      <c r="T104" s="16"/>
      <c r="U104" s="16"/>
      <c r="V104" s="61"/>
      <c r="W104" s="61"/>
      <c r="X104" s="61"/>
      <c r="Y104" s="61"/>
    </row>
    <row r="105" spans="1:25" ht="1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3"/>
      <c r="L105" s="13"/>
      <c r="M105" s="13"/>
      <c r="N105" s="13"/>
      <c r="O105" s="16"/>
      <c r="P105" s="16"/>
      <c r="Q105" s="16"/>
      <c r="R105" s="16"/>
      <c r="S105" s="16"/>
      <c r="T105" s="16"/>
      <c r="U105" s="16"/>
      <c r="V105" s="61"/>
      <c r="W105" s="61"/>
      <c r="X105" s="61"/>
      <c r="Y105" s="61"/>
    </row>
    <row r="106" spans="1:25" ht="24" customHeight="1">
      <c r="A106" s="138" t="s">
        <v>51</v>
      </c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61"/>
      <c r="W106" s="61"/>
      <c r="X106" s="61"/>
      <c r="Y106" s="61"/>
    </row>
    <row r="107" spans="1:25" ht="16.5" customHeight="1">
      <c r="A107" s="74" t="s">
        <v>53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6"/>
      <c r="V107" s="61"/>
      <c r="W107" s="61"/>
      <c r="X107" s="61"/>
      <c r="Y107" s="61"/>
    </row>
    <row r="108" spans="1:25" ht="34.5" customHeight="1">
      <c r="A108" s="119" t="s">
        <v>28</v>
      </c>
      <c r="B108" s="119" t="s">
        <v>27</v>
      </c>
      <c r="C108" s="119"/>
      <c r="D108" s="119"/>
      <c r="E108" s="119"/>
      <c r="F108" s="119"/>
      <c r="G108" s="119"/>
      <c r="H108" s="119"/>
      <c r="I108" s="119"/>
      <c r="J108" s="73" t="s">
        <v>41</v>
      </c>
      <c r="K108" s="73" t="s">
        <v>25</v>
      </c>
      <c r="L108" s="73"/>
      <c r="M108" s="73"/>
      <c r="N108" s="73"/>
      <c r="O108" s="73" t="s">
        <v>42</v>
      </c>
      <c r="P108" s="73"/>
      <c r="Q108" s="73"/>
      <c r="R108" s="73" t="s">
        <v>24</v>
      </c>
      <c r="S108" s="73"/>
      <c r="T108" s="73"/>
      <c r="U108" s="73" t="s">
        <v>23</v>
      </c>
      <c r="V108" s="61"/>
      <c r="W108" s="61"/>
      <c r="X108" s="61"/>
      <c r="Y108" s="61"/>
    </row>
    <row r="109" spans="1:25">
      <c r="A109" s="119"/>
      <c r="B109" s="119"/>
      <c r="C109" s="119"/>
      <c r="D109" s="119"/>
      <c r="E109" s="119"/>
      <c r="F109" s="119"/>
      <c r="G109" s="119"/>
      <c r="H109" s="119"/>
      <c r="I109" s="119"/>
      <c r="J109" s="73"/>
      <c r="K109" s="29" t="s">
        <v>29</v>
      </c>
      <c r="L109" s="29" t="s">
        <v>30</v>
      </c>
      <c r="M109" s="39" t="s">
        <v>71</v>
      </c>
      <c r="N109" s="39" t="s">
        <v>72</v>
      </c>
      <c r="O109" s="29" t="s">
        <v>34</v>
      </c>
      <c r="P109" s="29" t="s">
        <v>7</v>
      </c>
      <c r="Q109" s="29" t="s">
        <v>31</v>
      </c>
      <c r="R109" s="29" t="s">
        <v>32</v>
      </c>
      <c r="S109" s="29" t="s">
        <v>29</v>
      </c>
      <c r="T109" s="29" t="s">
        <v>33</v>
      </c>
      <c r="U109" s="73"/>
      <c r="V109" s="61"/>
      <c r="W109" s="61"/>
      <c r="X109" s="61"/>
      <c r="Y109" s="61"/>
    </row>
    <row r="110" spans="1:25" ht="17.25" customHeight="1">
      <c r="A110" s="74" t="s">
        <v>65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6"/>
      <c r="V110" s="61"/>
      <c r="W110" s="61"/>
      <c r="X110" s="61"/>
      <c r="Y110" s="61"/>
    </row>
    <row r="111" spans="1:25">
      <c r="A111" s="31" t="str">
        <f>IF(ISNA(INDEX($A$37:$U$103,MATCH($B111,$B$37:$B$103,0),1)),"",INDEX($A$37:$U$103,MATCH($B111,$B$37:$B$103,0),1))</f>
        <v>MMR8012</v>
      </c>
      <c r="B111" s="129" t="s">
        <v>76</v>
      </c>
      <c r="C111" s="129"/>
      <c r="D111" s="129"/>
      <c r="E111" s="129"/>
      <c r="F111" s="129"/>
      <c r="G111" s="129"/>
      <c r="H111" s="129"/>
      <c r="I111" s="129"/>
      <c r="J111" s="20">
        <f>IF(ISNA(INDEX($A$37:$U$103,MATCH($B111,$B$37:$B$103,0),10)),"",INDEX($A$37:$U$103,MATCH($B111,$B$37:$B$103,0),10))</f>
        <v>8</v>
      </c>
      <c r="K111" s="20">
        <f>IF(ISNA(INDEX($A$37:$U$103,MATCH($B111,$B$37:$B$103,0),11)),"",INDEX($A$37:$U$103,MATCH($B111,$B$37:$B$103,0),11))</f>
        <v>2</v>
      </c>
      <c r="L111" s="20">
        <f>IF(ISNA(INDEX($A$37:$U$103,MATCH($B111,$B$37:$B$103,0),12)),"",INDEX($A$37:$U$103,MATCH($B111,$B$37:$B$103,0),12))</f>
        <v>1</v>
      </c>
      <c r="M111" s="20">
        <f>IF(ISNA(INDEX($A$37:$U$103,MATCH($B111,$B$37:$B$103,0),13)),"",INDEX($A$37:$U$103,MATCH($B111,$B$37:$B$103,0),13))</f>
        <v>0</v>
      </c>
      <c r="N111" s="20">
        <f>IF(ISNA(INDEX($A$37:$U$103,MATCH($B111,$B$37:$B$103,0),14)),"",INDEX($A$37:$U$103,MATCH($B111,$B$37:$B$103,0),14))</f>
        <v>1</v>
      </c>
      <c r="O111" s="20">
        <f>IF(ISNA(INDEX($A$37:$U$103,MATCH($B111,$B$37:$B$103,0),15)),"",INDEX($A$37:$U$103,MATCH($B111,$B$37:$B$103,0),15))</f>
        <v>4</v>
      </c>
      <c r="P111" s="20">
        <f>IF(ISNA(INDEX($A$37:$U$103,MATCH($B111,$B$37:$B$103,0),16)),"",INDEX($A$37:$U$103,MATCH($B111,$B$37:$B$103,0),16))</f>
        <v>10</v>
      </c>
      <c r="Q111" s="28">
        <f>IF(ISNA(INDEX($A$37:$U$103,MATCH($B111,$B$37:$B$103,0),17)),"",INDEX($A$37:$U$103,MATCH($B111,$B$37:$B$103,0),17))</f>
        <v>14</v>
      </c>
      <c r="R111" s="28" t="str">
        <f>IF(ISNA(INDEX($A$37:$U$103,MATCH($B111,$B$37:$B$103,0),18)),"",INDEX($A$37:$U$103,MATCH($B111,$B$37:$B$103,0),18))</f>
        <v>E</v>
      </c>
      <c r="S111" s="28">
        <f>IF(ISNA(INDEX($A$37:$U$103,MATCH($B111,$B$37:$B$103,0),19)),"",INDEX($A$37:$U$103,MATCH($B111,$B$37:$B$103,0),19))</f>
        <v>0</v>
      </c>
      <c r="T111" s="28">
        <f>IF(ISNA(INDEX($A$37:$U$103,MATCH($B111,$B$37:$B$103,0),20)),"",INDEX($A$37:$U$103,MATCH($B111,$B$37:$B$103,0),20))</f>
        <v>0</v>
      </c>
      <c r="U111" s="21" t="s">
        <v>37</v>
      </c>
      <c r="V111" s="61"/>
      <c r="W111" s="61"/>
      <c r="X111" s="61"/>
      <c r="Y111" s="61"/>
    </row>
    <row r="112" spans="1:25">
      <c r="A112" s="31" t="str">
        <f>IF(ISNA(INDEX($A$37:$U$103,MATCH($B112,$B$37:$B$103,0),1)),"",INDEX($A$37:$U$103,MATCH($B112,$B$37:$B$103,0),1))</f>
        <v>MME8013</v>
      </c>
      <c r="B112" s="129" t="s">
        <v>78</v>
      </c>
      <c r="C112" s="129"/>
      <c r="D112" s="129"/>
      <c r="E112" s="129"/>
      <c r="F112" s="129"/>
      <c r="G112" s="129"/>
      <c r="H112" s="129"/>
      <c r="I112" s="129"/>
      <c r="J112" s="20">
        <f>IF(ISNA(INDEX($A$37:$U$103,MATCH($B112,$B$37:$B$103,0),10)),"",INDEX($A$37:$U$103,MATCH($B112,$B$37:$B$103,0),10))</f>
        <v>7</v>
      </c>
      <c r="K112" s="20">
        <f>IF(ISNA(INDEX($A$37:$U$103,MATCH($B112,$B$37:$B$103,0),11)),"",INDEX($A$37:$U$103,MATCH($B112,$B$37:$B$103,0),11))</f>
        <v>2</v>
      </c>
      <c r="L112" s="20">
        <f>IF(ISNA(INDEX($A$37:$U$103,MATCH($B112,$B$37:$B$103,0),12)),"",INDEX($A$37:$U$103,MATCH($B112,$B$37:$B$103,0),12))</f>
        <v>1</v>
      </c>
      <c r="M112" s="20">
        <f>IF(ISNA(INDEX($A$37:$U$103,MATCH($B112,$B$37:$B$103,0),13)),"",INDEX($A$37:$U$103,MATCH($B112,$B$37:$B$103,0),13))</f>
        <v>0</v>
      </c>
      <c r="N112" s="20">
        <f>IF(ISNA(INDEX($A$37:$U$103,MATCH($B112,$B$37:$B$103,0),14)),"",INDEX($A$37:$U$103,MATCH($B112,$B$37:$B$103,0),14))</f>
        <v>1</v>
      </c>
      <c r="O112" s="20">
        <f>IF(ISNA(INDEX($A$37:$U$103,MATCH($B112,$B$37:$B$103,0),15)),"",INDEX($A$37:$U$103,MATCH($B112,$B$37:$B$103,0),15))</f>
        <v>4</v>
      </c>
      <c r="P112" s="20">
        <f>IF(ISNA(INDEX($A$37:$U$103,MATCH($B112,$B$37:$B$103,0),16)),"",INDEX($A$37:$U$103,MATCH($B112,$B$37:$B$103,0),16))</f>
        <v>9</v>
      </c>
      <c r="Q112" s="28">
        <f>IF(ISNA(INDEX($A$37:$U$103,MATCH($B112,$B$37:$B$103,0),17)),"",INDEX($A$37:$U$103,MATCH($B112,$B$37:$B$103,0),17))</f>
        <v>13</v>
      </c>
      <c r="R112" s="28" t="str">
        <f>IF(ISNA(INDEX($A$37:$U$103,MATCH($B112,$B$37:$B$103,0),18)),"",INDEX($A$37:$U$103,MATCH($B112,$B$37:$B$103,0),18))</f>
        <v>E</v>
      </c>
      <c r="S112" s="28">
        <f>IF(ISNA(INDEX($A$37:$U$103,MATCH($B112,$B$37:$B$103,0),19)),"",INDEX($A$37:$U$103,MATCH($B112,$B$37:$B$103,0),19))</f>
        <v>0</v>
      </c>
      <c r="T112" s="28">
        <f>IF(ISNA(INDEX($A$37:$U$103,MATCH($B112,$B$37:$B$103,0),20)),"",INDEX($A$37:$U$103,MATCH($B112,$B$37:$B$103,0),20))</f>
        <v>0</v>
      </c>
      <c r="U112" s="21" t="s">
        <v>37</v>
      </c>
      <c r="V112" s="61"/>
      <c r="W112" s="61"/>
      <c r="X112" s="61"/>
      <c r="Y112" s="61"/>
    </row>
    <row r="113" spans="1:25">
      <c r="A113" s="31" t="str">
        <f>IF(ISNA(INDEX($A$37:$U$103,MATCH($B113,$B$37:$B$103,0),1)),"",INDEX($A$37:$U$103,MATCH($B113,$B$37:$B$103,0),1))</f>
        <v>MMR8001</v>
      </c>
      <c r="B113" s="129" t="s">
        <v>86</v>
      </c>
      <c r="C113" s="129"/>
      <c r="D113" s="129"/>
      <c r="E113" s="129"/>
      <c r="F113" s="129"/>
      <c r="G113" s="129"/>
      <c r="H113" s="129"/>
      <c r="I113" s="129"/>
      <c r="J113" s="20">
        <f>IF(ISNA(INDEX($A$37:$U$103,MATCH($B113,$B$37:$B$103,0),10)),"",INDEX($A$37:$U$103,MATCH($B113,$B$37:$B$103,0),10))</f>
        <v>8</v>
      </c>
      <c r="K113" s="20">
        <f>IF(ISNA(INDEX($A$37:$U$103,MATCH($B113,$B$37:$B$103,0),11)),"",INDEX($A$37:$U$103,MATCH($B113,$B$37:$B$103,0),11))</f>
        <v>2</v>
      </c>
      <c r="L113" s="20">
        <f>IF(ISNA(INDEX($A$37:$U$103,MATCH($B113,$B$37:$B$103,0),12)),"",INDEX($A$37:$U$103,MATCH($B113,$B$37:$B$103,0),12))</f>
        <v>1</v>
      </c>
      <c r="M113" s="20">
        <f>IF(ISNA(INDEX($A$37:$U$103,MATCH($B113,$B$37:$B$103,0),13)),"",INDEX($A$37:$U$103,MATCH($B113,$B$37:$B$103,0),13))</f>
        <v>0</v>
      </c>
      <c r="N113" s="20">
        <f>IF(ISNA(INDEX($A$37:$U$103,MATCH($B113,$B$37:$B$103,0),14)),"",INDEX($A$37:$U$103,MATCH($B113,$B$37:$B$103,0),14))</f>
        <v>1</v>
      </c>
      <c r="O113" s="20">
        <f>IF(ISNA(INDEX($A$37:$U$103,MATCH($B113,$B$37:$B$103,0),15)),"",INDEX($A$37:$U$103,MATCH($B113,$B$37:$B$103,0),15))</f>
        <v>4</v>
      </c>
      <c r="P113" s="20">
        <f>IF(ISNA(INDEX($A$37:$U$103,MATCH($B113,$B$37:$B$103,0),16)),"",INDEX($A$37:$U$103,MATCH($B113,$B$37:$B$103,0),16))</f>
        <v>10</v>
      </c>
      <c r="Q113" s="28">
        <f>IF(ISNA(INDEX($A$37:$U$103,MATCH($B113,$B$37:$B$103,0),17)),"",INDEX($A$37:$U$103,MATCH($B113,$B$37:$B$103,0),17))</f>
        <v>14</v>
      </c>
      <c r="R113" s="28" t="str">
        <f>IF(ISNA(INDEX($A$37:$U$103,MATCH($B113,$B$37:$B$103,0),18)),"",INDEX($A$37:$U$103,MATCH($B113,$B$37:$B$103,0),18))</f>
        <v>E</v>
      </c>
      <c r="S113" s="28">
        <f>IF(ISNA(INDEX($A$37:$U$103,MATCH($B113,$B$37:$B$103,0),19)),"",INDEX($A$37:$U$103,MATCH($B113,$B$37:$B$103,0),19))</f>
        <v>0</v>
      </c>
      <c r="T113" s="28">
        <f>IF(ISNA(INDEX($A$37:$U$103,MATCH($B113,$B$37:$B$103,0),20)),"",INDEX($A$37:$U$103,MATCH($B113,$B$37:$B$103,0),20))</f>
        <v>0</v>
      </c>
      <c r="U113" s="21" t="s">
        <v>37</v>
      </c>
      <c r="V113" s="61"/>
      <c r="W113" s="61"/>
      <c r="X113" s="61"/>
      <c r="Y113" s="61"/>
    </row>
    <row r="114" spans="1:25">
      <c r="A114" s="31" t="str">
        <f>IF(ISNA(INDEX($A$37:$U$103,MATCH($B114,$B$37:$B$103,0),1)),"",INDEX($A$37:$U$103,MATCH($B114,$B$37:$B$103,0),1))</f>
        <v>MMR8002</v>
      </c>
      <c r="B114" s="129" t="s">
        <v>91</v>
      </c>
      <c r="C114" s="129"/>
      <c r="D114" s="129"/>
      <c r="E114" s="129"/>
      <c r="F114" s="129"/>
      <c r="G114" s="129"/>
      <c r="H114" s="129"/>
      <c r="I114" s="129"/>
      <c r="J114" s="20">
        <f>IF(ISNA(INDEX($A$37:$U$103,MATCH($B114,$B$37:$B$103,0),10)),"",INDEX($A$37:$U$103,MATCH($B114,$B$37:$B$103,0),10))</f>
        <v>8</v>
      </c>
      <c r="K114" s="20">
        <f>IF(ISNA(INDEX($A$37:$U$103,MATCH($B114,$B$37:$B$103,0),11)),"",INDEX($A$37:$U$103,MATCH($B114,$B$37:$B$103,0),11))</f>
        <v>2</v>
      </c>
      <c r="L114" s="20">
        <f>IF(ISNA(INDEX($A$37:$U$103,MATCH($B114,$B$37:$B$103,0),12)),"",INDEX($A$37:$U$103,MATCH($B114,$B$37:$B$103,0),12))</f>
        <v>1</v>
      </c>
      <c r="M114" s="20">
        <f>IF(ISNA(INDEX($A$37:$U$103,MATCH($B114,$B$37:$B$103,0),13)),"",INDEX($A$37:$U$103,MATCH($B114,$B$37:$B$103,0),13))</f>
        <v>0</v>
      </c>
      <c r="N114" s="20">
        <f>IF(ISNA(INDEX($A$37:$U$103,MATCH($B114,$B$37:$B$103,0),14)),"",INDEX($A$37:$U$103,MATCH($B114,$B$37:$B$103,0),14))</f>
        <v>1</v>
      </c>
      <c r="O114" s="20">
        <f>IF(ISNA(INDEX($A$37:$U$103,MATCH($B114,$B$37:$B$103,0),15)),"",INDEX($A$37:$U$103,MATCH($B114,$B$37:$B$103,0),15))</f>
        <v>4</v>
      </c>
      <c r="P114" s="20">
        <f>IF(ISNA(INDEX($A$37:$U$103,MATCH($B114,$B$37:$B$103,0),16)),"",INDEX($A$37:$U$103,MATCH($B114,$B$37:$B$103,0),16))</f>
        <v>10</v>
      </c>
      <c r="Q114" s="28">
        <f>IF(ISNA(INDEX($A$37:$U$103,MATCH($B114,$B$37:$B$103,0),17)),"",INDEX($A$37:$U$103,MATCH($B114,$B$37:$B$103,0),17))</f>
        <v>14</v>
      </c>
      <c r="R114" s="28" t="str">
        <f>IF(ISNA(INDEX($A$37:$U$103,MATCH($B114,$B$37:$B$103,0),18)),"",INDEX($A$37:$U$103,MATCH($B114,$B$37:$B$103,0),18))</f>
        <v>E</v>
      </c>
      <c r="S114" s="28">
        <f>IF(ISNA(INDEX($A$37:$U$103,MATCH($B114,$B$37:$B$103,0),19)),"",INDEX($A$37:$U$103,MATCH($B114,$B$37:$B$103,0),19))</f>
        <v>0</v>
      </c>
      <c r="T114" s="28" t="str">
        <f>IF(ISNA(INDEX($A$37:$U$103,MATCH($B114,$B$37:$B$103,0),20)),"",INDEX($A$37:$U$103,MATCH($B114,$B$37:$B$103,0),20))</f>
        <v>VP</v>
      </c>
      <c r="U114" s="21" t="s">
        <v>37</v>
      </c>
      <c r="V114" s="61"/>
      <c r="W114" s="61"/>
      <c r="X114" s="61"/>
      <c r="Y114" s="61"/>
    </row>
    <row r="115" spans="1:25">
      <c r="A115" s="31" t="str">
        <f>IF(ISNA(INDEX($A$37:$U$103,MATCH($B115,$B$37:$B$103,0),1)),"",INDEX($A$37:$U$103,MATCH($B115,$B$37:$B$103,0),1))</f>
        <v>MME8110</v>
      </c>
      <c r="B115" s="129" t="s">
        <v>124</v>
      </c>
      <c r="C115" s="129"/>
      <c r="D115" s="129"/>
      <c r="E115" s="129"/>
      <c r="F115" s="129"/>
      <c r="G115" s="129"/>
      <c r="H115" s="129"/>
      <c r="I115" s="129"/>
      <c r="J115" s="20">
        <f>IF(ISNA(INDEX($A$37:$U$103,MATCH($B115,$B$37:$B$103,0),10)),"",INDEX($A$37:$U$103,MATCH($B115,$B$37:$B$103,0),10))</f>
        <v>7</v>
      </c>
      <c r="K115" s="20">
        <f>IF(ISNA(INDEX($A$37:$U$103,MATCH($B115,$B$37:$B$103,0),11)),"",INDEX($A$37:$U$103,MATCH($B115,$B$37:$B$103,0),11))</f>
        <v>2</v>
      </c>
      <c r="L115" s="20">
        <f>IF(ISNA(INDEX($A$37:$U$103,MATCH($B115,$B$37:$B$103,0),12)),"",INDEX($A$37:$U$103,MATCH($B115,$B$37:$B$103,0),12))</f>
        <v>1</v>
      </c>
      <c r="M115" s="20">
        <f>IF(ISNA(INDEX($A$37:$U$103,MATCH($B115,$B$37:$B$103,0),13)),"",INDEX($A$37:$U$103,MATCH($B115,$B$37:$B$103,0),13))</f>
        <v>0</v>
      </c>
      <c r="N115" s="20">
        <f>IF(ISNA(INDEX($A$37:$U$103,MATCH($B115,$B$37:$B$103,0),14)),"",INDEX($A$37:$U$103,MATCH($B115,$B$37:$B$103,0),14))</f>
        <v>1</v>
      </c>
      <c r="O115" s="20">
        <f>IF(ISNA(INDEX($A$37:$U$103,MATCH($B115,$B$37:$B$103,0),15)),"",INDEX($A$37:$U$103,MATCH($B115,$B$37:$B$103,0),15))</f>
        <v>4</v>
      </c>
      <c r="P115" s="20">
        <f>IF(ISNA(INDEX($A$37:$U$103,MATCH($B115,$B$37:$B$103,0),16)),"",INDEX($A$37:$U$103,MATCH($B115,$B$37:$B$103,0),16))</f>
        <v>9</v>
      </c>
      <c r="Q115" s="28">
        <f>IF(ISNA(INDEX($A$37:$U$103,MATCH($B115,$B$37:$B$103,0),17)),"",INDEX($A$37:$U$103,MATCH($B115,$B$37:$B$103,0),17))</f>
        <v>13</v>
      </c>
      <c r="R115" s="28" t="str">
        <f>IF(ISNA(INDEX($A$37:$U$103,MATCH($B115,$B$37:$B$103,0),18)),"",INDEX($A$37:$U$103,MATCH($B115,$B$37:$B$103,0),18))</f>
        <v>E</v>
      </c>
      <c r="S115" s="28">
        <f>IF(ISNA(INDEX($A$37:$U$103,MATCH($B115,$B$37:$B$103,0),19)),"",INDEX($A$37:$U$103,MATCH($B115,$B$37:$B$103,0),19))</f>
        <v>0</v>
      </c>
      <c r="T115" s="28">
        <f>IF(ISNA(INDEX($A$37:$U$103,MATCH($B115,$B$37:$B$103,0),20)),"",INDEX($A$37:$U$103,MATCH($B115,$B$37:$B$103,0),20))</f>
        <v>0</v>
      </c>
      <c r="U115" s="21" t="s">
        <v>37</v>
      </c>
      <c r="V115" s="61"/>
      <c r="W115" s="61"/>
      <c r="X115" s="61"/>
      <c r="Y115" s="61"/>
    </row>
    <row r="116" spans="1:25">
      <c r="A116" s="22" t="s">
        <v>26</v>
      </c>
      <c r="B116" s="116"/>
      <c r="C116" s="117"/>
      <c r="D116" s="117"/>
      <c r="E116" s="117"/>
      <c r="F116" s="117"/>
      <c r="G116" s="117"/>
      <c r="H116" s="117"/>
      <c r="I116" s="118"/>
      <c r="J116" s="24">
        <f>IF(ISNA(SUM(J111:J115)),"",SUM(J111:J115))</f>
        <v>38</v>
      </c>
      <c r="K116" s="24">
        <f t="shared" ref="K116:Q116" si="10">SUM(K111:K115)</f>
        <v>10</v>
      </c>
      <c r="L116" s="24">
        <f t="shared" si="10"/>
        <v>5</v>
      </c>
      <c r="M116" s="24">
        <f t="shared" si="10"/>
        <v>0</v>
      </c>
      <c r="N116" s="24">
        <f t="shared" si="10"/>
        <v>5</v>
      </c>
      <c r="O116" s="24">
        <f t="shared" si="10"/>
        <v>20</v>
      </c>
      <c r="P116" s="24">
        <f t="shared" si="10"/>
        <v>48</v>
      </c>
      <c r="Q116" s="24">
        <f t="shared" si="10"/>
        <v>68</v>
      </c>
      <c r="R116" s="22">
        <f>COUNTIF(R111:R115,"E")</f>
        <v>5</v>
      </c>
      <c r="S116" s="22">
        <f>COUNTIF(S111:S115,"C")</f>
        <v>0</v>
      </c>
      <c r="T116" s="22">
        <f>COUNTIF(T111:T115,"VP")</f>
        <v>1</v>
      </c>
      <c r="U116" s="21"/>
      <c r="V116" s="61"/>
      <c r="W116" s="61"/>
      <c r="X116" s="61"/>
      <c r="Y116" s="61"/>
    </row>
    <row r="117" spans="1:25" ht="17.25" customHeight="1">
      <c r="A117" s="74" t="s">
        <v>66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6"/>
      <c r="V117" s="61"/>
      <c r="W117" s="61"/>
      <c r="X117" s="61"/>
      <c r="Y117" s="61"/>
    </row>
    <row r="118" spans="1:25">
      <c r="A118" s="31" t="str">
        <f>IF(ISNA(INDEX($A$37:$U$103,MATCH($B118,$B$37:$B$103,0),1)),"",INDEX($A$37:$U$103,MATCH($B118,$B$37:$B$103,0),1))</f>
        <v>MMR9005</v>
      </c>
      <c r="B118" s="129" t="s">
        <v>103</v>
      </c>
      <c r="C118" s="129"/>
      <c r="D118" s="129"/>
      <c r="E118" s="129"/>
      <c r="F118" s="129"/>
      <c r="G118" s="129"/>
      <c r="H118" s="129"/>
      <c r="I118" s="129"/>
      <c r="J118" s="20">
        <f>IF(ISNA(INDEX($A$37:$U$103,MATCH($B118,$B$37:$B$103,0),10)),"",INDEX($A$37:$U$103,MATCH($B118,$B$37:$B$103,0),10))</f>
        <v>4</v>
      </c>
      <c r="K118" s="20">
        <f>IF(ISNA(INDEX($A$37:$U$103,MATCH($B118,$B$37:$B$103,0),11)),"",INDEX($A$37:$U$103,MATCH($B118,$B$37:$B$103,0),11))</f>
        <v>0</v>
      </c>
      <c r="L118" s="20">
        <f>IF(ISNA(INDEX($A$37:$U$103,MATCH($B118,$B$37:$B$103,0),12)),"",INDEX($A$37:$U$103,MATCH($B118,$B$37:$B$103,0),12))</f>
        <v>0</v>
      </c>
      <c r="M118" s="20">
        <f>IF(ISNA(INDEX($A$37:$U$103,MATCH($B118,$B$37:$B$103,0),13)),"",INDEX($A$37:$U$103,MATCH($B118,$B$37:$B$103,0),13))</f>
        <v>1</v>
      </c>
      <c r="N118" s="20">
        <f>IF(ISNA(INDEX($A$37:$U$103,MATCH($B118,$B$37:$B$103,0),14)),"",INDEX($A$37:$U$103,MATCH($B118,$B$37:$B$103,0),14))</f>
        <v>2</v>
      </c>
      <c r="O118" s="20">
        <f>IF(ISNA(INDEX($A$37:$U$103,MATCH($B118,$B$37:$B$103,0),15)),"",INDEX($A$37:$U$103,MATCH($B118,$B$37:$B$103,0),15))</f>
        <v>3</v>
      </c>
      <c r="P118" s="20">
        <f>IF(ISNA(INDEX($A$37:$U$103,MATCH($B118,$B$37:$B$103,0),16)),"",INDEX($A$37:$U$103,MATCH($B118,$B$37:$B$103,0),16))</f>
        <v>5</v>
      </c>
      <c r="Q118" s="28">
        <f>IF(ISNA(INDEX($A$37:$U$103,MATCH($B118,$B$37:$B$103,0),17)),"",INDEX($A$37:$U$103,MATCH($B118,$B$37:$B$103,0),17))</f>
        <v>8</v>
      </c>
      <c r="R118" s="28">
        <f>IF(ISNA(INDEX($A$37:$U$103,MATCH($B118,$B$37:$B$103,0),18)),"",INDEX($A$37:$U$103,MATCH($B118,$B$37:$B$103,0),18))</f>
        <v>0</v>
      </c>
      <c r="S118" s="28">
        <f>IF(ISNA(INDEX($A$37:$U$103,MATCH($B118,$B$37:$B$103,0),19)),"",INDEX($A$37:$U$103,MATCH($B118,$B$37:$B$103,0),19))</f>
        <v>0</v>
      </c>
      <c r="T118" s="28" t="str">
        <f>IF(ISNA(INDEX($A$37:$U$103,MATCH($B118,$B$37:$B$103,0),20)),"",INDEX($A$37:$U$103,MATCH($B118,$B$37:$B$103,0),20))</f>
        <v>VP</v>
      </c>
      <c r="U118" s="21" t="s">
        <v>37</v>
      </c>
      <c r="V118" s="61"/>
      <c r="W118" s="61"/>
      <c r="X118" s="61"/>
      <c r="Y118" s="61"/>
    </row>
    <row r="119" spans="1:25">
      <c r="A119" s="31" t="str">
        <f>IF(ISNA(INDEX($A$37:$U$103,MATCH($B119,$B$37:$B$103,0),1)),"",INDEX($A$37:$U$103,MATCH($B119,$B$37:$B$103,0),1))</f>
        <v>MMR3401</v>
      </c>
      <c r="B119" s="132" t="s">
        <v>105</v>
      </c>
      <c r="C119" s="133"/>
      <c r="D119" s="133"/>
      <c r="E119" s="133"/>
      <c r="F119" s="133"/>
      <c r="G119" s="133"/>
      <c r="H119" s="133"/>
      <c r="I119" s="134"/>
      <c r="J119" s="20">
        <f>IF(ISNA(INDEX($A$37:$U$103,MATCH($B119,$B$37:$B$103,0),10)),"",INDEX($A$37:$U$103,MATCH($B119,$B$37:$B$103,0),10))</f>
        <v>4</v>
      </c>
      <c r="K119" s="20">
        <f>IF(ISNA(INDEX($A$37:$U$103,MATCH($B119,$B$37:$B$103,0),11)),"",INDEX($A$37:$U$103,MATCH($B119,$B$37:$B$103,0),11))</f>
        <v>0</v>
      </c>
      <c r="L119" s="20">
        <f>IF(ISNA(INDEX($A$37:$U$103,MATCH($B119,$B$37:$B$103,0),12)),"",INDEX($A$37:$U$103,MATCH($B119,$B$37:$B$103,0),12))</f>
        <v>0</v>
      </c>
      <c r="M119" s="20">
        <f>IF(ISNA(INDEX($A$37:$U$103,MATCH($B119,$B$37:$B$103,0),13)),"",INDEX($A$37:$U$103,MATCH($B119,$B$37:$B$103,0),13))</f>
        <v>0</v>
      </c>
      <c r="N119" s="20">
        <f>IF(ISNA(INDEX($A$37:$U$103,MATCH($B119,$B$37:$B$103,0),14)),"",INDEX($A$37:$U$103,MATCH($B119,$B$37:$B$103,0),14))</f>
        <v>2</v>
      </c>
      <c r="O119" s="20">
        <f>IF(ISNA(INDEX($A$37:$U$103,MATCH($B119,$B$37:$B$103,0),15)),"",INDEX($A$37:$U$103,MATCH($B119,$B$37:$B$103,0),15))</f>
        <v>2</v>
      </c>
      <c r="P119" s="20">
        <f>IF(ISNA(INDEX($A$37:$U$103,MATCH($B119,$B$37:$B$103,0),16)),"",INDEX($A$37:$U$103,MATCH($B119,$B$37:$B$103,0),16))</f>
        <v>6</v>
      </c>
      <c r="Q119" s="28">
        <f>IF(ISNA(INDEX($A$37:$U$103,MATCH($B119,$B$37:$B$103,0),17)),"",INDEX($A$37:$U$103,MATCH($B119,$B$37:$B$103,0),17))</f>
        <v>8</v>
      </c>
      <c r="R119" s="28">
        <f>IF(ISNA(INDEX($A$37:$U$103,MATCH($B119,$B$37:$B$103,0),18)),"",INDEX($A$37:$U$103,MATCH($B119,$B$37:$B$103,0),18))</f>
        <v>0</v>
      </c>
      <c r="S119" s="28" t="str">
        <f>IF(ISNA(INDEX($A$37:$U$103,MATCH($B119,$B$37:$B$103,0),19)),"",INDEX($A$37:$U$103,MATCH($B119,$B$37:$B$103,0),19))</f>
        <v>C</v>
      </c>
      <c r="T119" s="28">
        <f>IF(ISNA(INDEX($A$37:$U$103,MATCH($B119,$B$37:$B$103,0),20)),"",INDEX($A$37:$U$103,MATCH($B119,$B$37:$B$103,0),20))</f>
        <v>0</v>
      </c>
      <c r="U119" s="21" t="s">
        <v>37</v>
      </c>
      <c r="V119" s="61"/>
      <c r="W119" s="61"/>
      <c r="X119" s="61"/>
      <c r="Y119" s="61"/>
    </row>
    <row r="120" spans="1:25">
      <c r="A120" s="22" t="s">
        <v>26</v>
      </c>
      <c r="B120" s="119"/>
      <c r="C120" s="119"/>
      <c r="D120" s="119"/>
      <c r="E120" s="119"/>
      <c r="F120" s="119"/>
      <c r="G120" s="119"/>
      <c r="H120" s="119"/>
      <c r="I120" s="119"/>
      <c r="J120" s="24">
        <f t="shared" ref="J120:Q120" si="11">SUM(J118:J119)</f>
        <v>8</v>
      </c>
      <c r="K120" s="24">
        <f t="shared" si="11"/>
        <v>0</v>
      </c>
      <c r="L120" s="24">
        <f t="shared" si="11"/>
        <v>0</v>
      </c>
      <c r="M120" s="24">
        <f t="shared" si="11"/>
        <v>1</v>
      </c>
      <c r="N120" s="24">
        <f t="shared" si="11"/>
        <v>4</v>
      </c>
      <c r="O120" s="24">
        <f t="shared" si="11"/>
        <v>5</v>
      </c>
      <c r="P120" s="24">
        <f t="shared" si="11"/>
        <v>11</v>
      </c>
      <c r="Q120" s="24">
        <f t="shared" si="11"/>
        <v>16</v>
      </c>
      <c r="R120" s="22">
        <f>COUNTIF(R118:R119,"E")</f>
        <v>0</v>
      </c>
      <c r="S120" s="22">
        <f>COUNTIF(S118:S119,"C")</f>
        <v>1</v>
      </c>
      <c r="T120" s="22">
        <f>COUNTIF(T118:T119,"VP")</f>
        <v>1</v>
      </c>
      <c r="U120" s="23"/>
      <c r="V120" s="61"/>
      <c r="W120" s="61"/>
      <c r="X120" s="61"/>
      <c r="Y120" s="61"/>
    </row>
    <row r="121" spans="1:25" ht="27" customHeight="1">
      <c r="A121" s="120" t="s">
        <v>49</v>
      </c>
      <c r="B121" s="121"/>
      <c r="C121" s="121"/>
      <c r="D121" s="121"/>
      <c r="E121" s="121"/>
      <c r="F121" s="121"/>
      <c r="G121" s="121"/>
      <c r="H121" s="121"/>
      <c r="I121" s="122"/>
      <c r="J121" s="24">
        <f t="shared" ref="J121:T121" si="12">SUM(J116,J120)</f>
        <v>46</v>
      </c>
      <c r="K121" s="24">
        <f t="shared" si="12"/>
        <v>10</v>
      </c>
      <c r="L121" s="24">
        <f t="shared" si="12"/>
        <v>5</v>
      </c>
      <c r="M121" s="24">
        <f t="shared" si="12"/>
        <v>1</v>
      </c>
      <c r="N121" s="24">
        <f t="shared" si="12"/>
        <v>9</v>
      </c>
      <c r="O121" s="24">
        <f t="shared" si="12"/>
        <v>25</v>
      </c>
      <c r="P121" s="24">
        <f t="shared" si="12"/>
        <v>59</v>
      </c>
      <c r="Q121" s="24">
        <f t="shared" si="12"/>
        <v>84</v>
      </c>
      <c r="R121" s="24">
        <f t="shared" si="12"/>
        <v>5</v>
      </c>
      <c r="S121" s="24">
        <f t="shared" si="12"/>
        <v>1</v>
      </c>
      <c r="T121" s="24">
        <f t="shared" si="12"/>
        <v>2</v>
      </c>
      <c r="U121" s="27" t="s">
        <v>48</v>
      </c>
      <c r="V121" s="61"/>
      <c r="W121" s="61"/>
      <c r="X121" s="61"/>
      <c r="Y121" s="61"/>
    </row>
    <row r="122" spans="1:25">
      <c r="A122" s="123" t="s">
        <v>50</v>
      </c>
      <c r="B122" s="124"/>
      <c r="C122" s="124"/>
      <c r="D122" s="124"/>
      <c r="E122" s="124"/>
      <c r="F122" s="124"/>
      <c r="G122" s="124"/>
      <c r="H122" s="124"/>
      <c r="I122" s="124"/>
      <c r="J122" s="125"/>
      <c r="K122" s="24">
        <f t="shared" ref="K122:Q122" si="13">K116*14+K120*12</f>
        <v>140</v>
      </c>
      <c r="L122" s="24">
        <f t="shared" si="13"/>
        <v>70</v>
      </c>
      <c r="M122" s="24">
        <f t="shared" si="13"/>
        <v>12</v>
      </c>
      <c r="N122" s="24">
        <f t="shared" si="13"/>
        <v>118</v>
      </c>
      <c r="O122" s="24">
        <f t="shared" si="13"/>
        <v>340</v>
      </c>
      <c r="P122" s="24">
        <f t="shared" si="13"/>
        <v>804</v>
      </c>
      <c r="Q122" s="24">
        <f t="shared" si="13"/>
        <v>1144</v>
      </c>
      <c r="R122" s="104"/>
      <c r="S122" s="105"/>
      <c r="T122" s="105"/>
      <c r="U122" s="106"/>
      <c r="V122" s="61"/>
      <c r="W122" s="61"/>
      <c r="X122" s="61"/>
      <c r="Y122" s="61"/>
    </row>
    <row r="123" spans="1:25">
      <c r="A123" s="126"/>
      <c r="B123" s="127"/>
      <c r="C123" s="127"/>
      <c r="D123" s="127"/>
      <c r="E123" s="127"/>
      <c r="F123" s="127"/>
      <c r="G123" s="127"/>
      <c r="H123" s="127"/>
      <c r="I123" s="127"/>
      <c r="J123" s="128"/>
      <c r="K123" s="110">
        <f>SUM(K122:N122)</f>
        <v>340</v>
      </c>
      <c r="L123" s="111"/>
      <c r="M123" s="111"/>
      <c r="N123" s="112"/>
      <c r="O123" s="113">
        <f>SUM(O122:P122)</f>
        <v>1144</v>
      </c>
      <c r="P123" s="114"/>
      <c r="Q123" s="115"/>
      <c r="R123" s="107"/>
      <c r="S123" s="108"/>
      <c r="T123" s="108"/>
      <c r="U123" s="109"/>
      <c r="V123" s="61"/>
      <c r="W123" s="61"/>
      <c r="X123" s="61"/>
      <c r="Y123" s="61"/>
    </row>
    <row r="124" spans="1:25">
      <c r="V124" s="61"/>
      <c r="W124" s="61"/>
      <c r="X124" s="61"/>
      <c r="Y124" s="61"/>
    </row>
    <row r="125" spans="1:25" s="61" customFormat="1"/>
    <row r="126" spans="1:25" s="61" customFormat="1"/>
    <row r="127" spans="1:25" s="61" customFormat="1"/>
    <row r="128" spans="1:25" s="61" customFormat="1"/>
    <row r="129" spans="1:25" s="61" customFormat="1"/>
    <row r="130" spans="1:25" s="61" customFormat="1"/>
    <row r="131" spans="1:25" s="61" customFormat="1"/>
    <row r="132" spans="1:25" s="61" customFormat="1"/>
    <row r="133" spans="1:25" s="61" customFormat="1"/>
    <row r="134" spans="1:25">
      <c r="B134" s="2"/>
      <c r="C134" s="2"/>
      <c r="D134" s="2"/>
      <c r="E134" s="2"/>
      <c r="F134" s="2"/>
      <c r="G134" s="2"/>
      <c r="N134" s="8"/>
      <c r="O134" s="8"/>
      <c r="P134" s="8"/>
      <c r="Q134" s="8"/>
      <c r="R134" s="8"/>
      <c r="S134" s="8"/>
      <c r="T134" s="8"/>
      <c r="V134" s="61"/>
      <c r="W134" s="61"/>
      <c r="X134" s="61"/>
      <c r="Y134" s="61"/>
    </row>
    <row r="135" spans="1:25">
      <c r="B135" s="8"/>
      <c r="C135" s="8"/>
      <c r="D135" s="8"/>
      <c r="E135" s="8"/>
      <c r="F135" s="8"/>
      <c r="G135" s="8"/>
      <c r="H135" s="17"/>
      <c r="I135" s="17"/>
      <c r="J135" s="17"/>
      <c r="N135" s="8"/>
      <c r="O135" s="8"/>
      <c r="P135" s="8"/>
      <c r="Q135" s="8"/>
      <c r="R135" s="8"/>
      <c r="S135" s="8"/>
      <c r="T135" s="8"/>
      <c r="V135" s="61"/>
      <c r="W135" s="61"/>
      <c r="X135" s="61"/>
      <c r="Y135" s="61"/>
    </row>
    <row r="136" spans="1:25">
      <c r="V136" s="61"/>
      <c r="W136" s="61"/>
      <c r="X136" s="61"/>
      <c r="Y136" s="61"/>
    </row>
    <row r="137" spans="1:25" ht="12.75" customHeight="1">
      <c r="V137" s="61"/>
      <c r="W137" s="61"/>
      <c r="X137" s="61"/>
      <c r="Y137" s="61"/>
    </row>
    <row r="138" spans="1:25" ht="23.25" customHeight="1">
      <c r="A138" s="119" t="s">
        <v>73</v>
      </c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61"/>
      <c r="W138" s="61"/>
      <c r="X138" s="61"/>
      <c r="Y138" s="61"/>
    </row>
    <row r="139" spans="1:25" ht="26.25" customHeight="1">
      <c r="A139" s="119" t="s">
        <v>28</v>
      </c>
      <c r="B139" s="119" t="s">
        <v>27</v>
      </c>
      <c r="C139" s="119"/>
      <c r="D139" s="119"/>
      <c r="E139" s="119"/>
      <c r="F139" s="119"/>
      <c r="G139" s="119"/>
      <c r="H139" s="119"/>
      <c r="I139" s="119"/>
      <c r="J139" s="73" t="s">
        <v>41</v>
      </c>
      <c r="K139" s="73" t="s">
        <v>25</v>
      </c>
      <c r="L139" s="73"/>
      <c r="M139" s="73"/>
      <c r="N139" s="73"/>
      <c r="O139" s="73" t="s">
        <v>42</v>
      </c>
      <c r="P139" s="73"/>
      <c r="Q139" s="73"/>
      <c r="R139" s="73" t="s">
        <v>24</v>
      </c>
      <c r="S139" s="73"/>
      <c r="T139" s="73"/>
      <c r="U139" s="73" t="s">
        <v>23</v>
      </c>
      <c r="V139" s="61"/>
      <c r="W139" s="61"/>
      <c r="X139" s="61"/>
      <c r="Y139" s="61"/>
    </row>
    <row r="140" spans="1:25">
      <c r="A140" s="119"/>
      <c r="B140" s="119"/>
      <c r="C140" s="119"/>
      <c r="D140" s="119"/>
      <c r="E140" s="119"/>
      <c r="F140" s="119"/>
      <c r="G140" s="119"/>
      <c r="H140" s="119"/>
      <c r="I140" s="119"/>
      <c r="J140" s="73"/>
      <c r="K140" s="29" t="s">
        <v>29</v>
      </c>
      <c r="L140" s="29" t="s">
        <v>30</v>
      </c>
      <c r="M140" s="39" t="s">
        <v>71</v>
      </c>
      <c r="N140" s="39" t="s">
        <v>72</v>
      </c>
      <c r="O140" s="29" t="s">
        <v>34</v>
      </c>
      <c r="P140" s="29" t="s">
        <v>7</v>
      </c>
      <c r="Q140" s="29" t="s">
        <v>31</v>
      </c>
      <c r="R140" s="29" t="s">
        <v>32</v>
      </c>
      <c r="S140" s="29" t="s">
        <v>29</v>
      </c>
      <c r="T140" s="29" t="s">
        <v>33</v>
      </c>
      <c r="U140" s="73"/>
      <c r="V140" s="61"/>
      <c r="W140" s="61"/>
      <c r="X140" s="61"/>
      <c r="Y140" s="61"/>
    </row>
    <row r="141" spans="1:25" ht="18.75" customHeight="1">
      <c r="A141" s="74" t="s">
        <v>65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6"/>
      <c r="V141" s="61"/>
      <c r="W141" s="61"/>
      <c r="X141" s="61"/>
      <c r="Y141" s="61"/>
    </row>
    <row r="142" spans="1:25">
      <c r="A142" s="31" t="str">
        <f>IF(ISNA(INDEX($A$37:$U$103,MATCH($B142,$B$37:$B$103,0),1)),"",INDEX($A$37:$U$103,MATCH($B142,$B$37:$B$103,0),1))</f>
        <v>MME8056</v>
      </c>
      <c r="B142" s="135" t="s">
        <v>82</v>
      </c>
      <c r="C142" s="136"/>
      <c r="D142" s="136"/>
      <c r="E142" s="136"/>
      <c r="F142" s="136"/>
      <c r="G142" s="136"/>
      <c r="H142" s="136"/>
      <c r="I142" s="137"/>
      <c r="J142" s="20">
        <f>IF(ISNA(INDEX($A$37:$U$103,MATCH($B142,$B$37:$B$103,0),10)),"",INDEX($A$37:$U$103,MATCH($B142,$B$37:$B$103,0),10))</f>
        <v>8</v>
      </c>
      <c r="K142" s="20">
        <f>IF(ISNA(INDEX($A$37:$U$103,MATCH($B142,$B$37:$B$103,0),11)),"",INDEX($A$37:$U$103,MATCH($B142,$B$37:$B$103,0),11))</f>
        <v>2</v>
      </c>
      <c r="L142" s="20">
        <f>IF(ISNA(INDEX($A$37:$U$103,MATCH($B142,$B$37:$B$103,0),12)),"",INDEX($A$37:$U$103,MATCH($B142,$B$37:$B$103,0),12))</f>
        <v>1</v>
      </c>
      <c r="M142" s="20">
        <f>IF(ISNA(INDEX($A$37:$U$103,MATCH($B142,$B$37:$B$103,0),13)),"",INDEX($A$37:$U$103,MATCH($B142,$B$37:$B$103,0),13))</f>
        <v>0</v>
      </c>
      <c r="N142" s="20">
        <f>IF(ISNA(INDEX($A$37:$U$103,MATCH($B142,$B$37:$B$103,0),14)),"",INDEX($A$37:$U$103,MATCH($B142,$B$37:$B$103,0),14))</f>
        <v>1</v>
      </c>
      <c r="O142" s="20">
        <f>IF(ISNA(INDEX($A$37:$U$103,MATCH($B142,$B$37:$B$103,0),15)),"",INDEX($A$37:$U$103,MATCH($B142,$B$37:$B$103,0),15))</f>
        <v>4</v>
      </c>
      <c r="P142" s="20">
        <f>IF(ISNA(INDEX($A$37:$U$103,MATCH($B142,$B$37:$B$103,0),16)),"",INDEX($A$37:$U$103,MATCH($B142,$B$37:$B$103,0),16))</f>
        <v>9</v>
      </c>
      <c r="Q142" s="28">
        <f>IF(ISNA(INDEX($A$37:$U$103,MATCH($B142,$B$37:$B$103,0),17)),"",INDEX($A$37:$U$103,MATCH($B142,$B$37:$B$103,0),17))</f>
        <v>13</v>
      </c>
      <c r="R142" s="28" t="str">
        <f>IF(ISNA(INDEX($A$37:$U$103,MATCH($B142,$B$37:$B$103,0),18)),"",INDEX($A$37:$U$103,MATCH($B142,$B$37:$B$103,0),18))</f>
        <v>E</v>
      </c>
      <c r="S142" s="28">
        <f>IF(ISNA(INDEX($A$37:$U$103,MATCH($B142,$B$37:$B$103,0),19)),"",INDEX($A$37:$U$103,MATCH($B142,$B$37:$B$103,0),19))</f>
        <v>0</v>
      </c>
      <c r="T142" s="28">
        <f>IF(ISNA(INDEX($A$37:$U$103,MATCH($B142,$B$37:$B$103,0),20)),"",INDEX($A$37:$U$103,MATCH($B142,$B$37:$B$103,0),20))</f>
        <v>0</v>
      </c>
      <c r="U142" s="19" t="s">
        <v>39</v>
      </c>
      <c r="V142" s="61"/>
      <c r="W142" s="61"/>
      <c r="X142" s="61"/>
      <c r="Y142" s="61"/>
    </row>
    <row r="143" spans="1:25">
      <c r="A143" s="31" t="str">
        <f>IF(ISNA(INDEX($A$37:$U$103,MATCH($B143,$B$37:$B$103,0),1)),"",INDEX($A$37:$U$103,MATCH($B143,$B$37:$B$103,0),1))</f>
        <v>MMR8007</v>
      </c>
      <c r="B143" s="132" t="s">
        <v>84</v>
      </c>
      <c r="C143" s="133"/>
      <c r="D143" s="133"/>
      <c r="E143" s="133"/>
      <c r="F143" s="133"/>
      <c r="G143" s="133"/>
      <c r="H143" s="133"/>
      <c r="I143" s="134"/>
      <c r="J143" s="20">
        <f>IF(ISNA(INDEX($A$37:$U$103,MATCH($B143,$B$37:$B$103,0),10)),"",INDEX($A$37:$U$103,MATCH($B143,$B$37:$B$103,0),10))</f>
        <v>8</v>
      </c>
      <c r="K143" s="20">
        <f>IF(ISNA(INDEX($A$37:$U$103,MATCH($B143,$B$37:$B$103,0),11)),"",INDEX($A$37:$U$103,MATCH($B143,$B$37:$B$103,0),11))</f>
        <v>2</v>
      </c>
      <c r="L143" s="20">
        <f>IF(ISNA(INDEX($A$37:$U$103,MATCH($B143,$B$37:$B$103,0),12)),"",INDEX($A$37:$U$103,MATCH($B143,$B$37:$B$103,0),12))</f>
        <v>1</v>
      </c>
      <c r="M143" s="20">
        <f>IF(ISNA(INDEX($A$37:$U$103,MATCH($B143,$B$37:$B$103,0),13)),"",INDEX($A$37:$U$103,MATCH($B143,$B$37:$B$103,0),13))</f>
        <v>0</v>
      </c>
      <c r="N143" s="20">
        <f>IF(ISNA(INDEX($A$37:$U$103,MATCH($B143,$B$37:$B$103,0),14)),"",INDEX($A$37:$U$103,MATCH($B143,$B$37:$B$103,0),14))</f>
        <v>1</v>
      </c>
      <c r="O143" s="20">
        <f>IF(ISNA(INDEX($A$37:$U$103,MATCH($B143,$B$37:$B$103,0),15)),"",INDEX($A$37:$U$103,MATCH($B143,$B$37:$B$103,0),15))</f>
        <v>4</v>
      </c>
      <c r="P143" s="20">
        <f>IF(ISNA(INDEX($A$37:$U$103,MATCH($B143,$B$37:$B$103,0),16)),"",INDEX($A$37:$U$103,MATCH($B143,$B$37:$B$103,0),16))</f>
        <v>10</v>
      </c>
      <c r="Q143" s="28">
        <f>IF(ISNA(INDEX($A$37:$U$103,MATCH($B143,$B$37:$B$103,0),17)),"",INDEX($A$37:$U$103,MATCH($B143,$B$37:$B$103,0),17))</f>
        <v>14</v>
      </c>
      <c r="R143" s="28" t="str">
        <f>IF(ISNA(INDEX($A$37:$U$103,MATCH($B143,$B$37:$B$103,0),18)),"",INDEX($A$37:$U$103,MATCH($B143,$B$37:$B$103,0),18))</f>
        <v>E</v>
      </c>
      <c r="S143" s="28">
        <f>IF(ISNA(INDEX($A$37:$U$103,MATCH($B143,$B$37:$B$103,0),19)),"",INDEX($A$37:$U$103,MATCH($B143,$B$37:$B$103,0),19))</f>
        <v>0</v>
      </c>
      <c r="T143" s="28">
        <f>IF(ISNA(INDEX($A$37:$U$103,MATCH($B143,$B$37:$B$103,0),20)),"",INDEX($A$37:$U$103,MATCH($B143,$B$37:$B$103,0),20))</f>
        <v>0</v>
      </c>
      <c r="U143" s="19" t="s">
        <v>39</v>
      </c>
      <c r="V143" s="61"/>
      <c r="W143" s="61"/>
      <c r="X143" s="61"/>
      <c r="Y143" s="61"/>
    </row>
    <row r="144" spans="1:25">
      <c r="A144" s="31" t="str">
        <f>IF(ISNA(INDEX($A$37:$U$103,MATCH($B144,$B$37:$B$103,0),1)),"",INDEX($A$37:$U$103,MATCH($B144,$B$37:$B$103,0),1))</f>
        <v>MMR8001</v>
      </c>
      <c r="B144" s="132" t="s">
        <v>86</v>
      </c>
      <c r="C144" s="133"/>
      <c r="D144" s="133"/>
      <c r="E144" s="133"/>
      <c r="F144" s="133"/>
      <c r="G144" s="133"/>
      <c r="H144" s="133"/>
      <c r="I144" s="134"/>
      <c r="J144" s="20">
        <f>IF(ISNA(INDEX($A$37:$U$103,MATCH($B144,$B$37:$B$103,0),10)),"",INDEX($A$37:$U$103,MATCH($B144,$B$37:$B$103,0),10))</f>
        <v>8</v>
      </c>
      <c r="K144" s="20">
        <f>IF(ISNA(INDEX($A$37:$U$103,MATCH($B144,$B$37:$B$103,0),11)),"",INDEX($A$37:$U$103,MATCH($B144,$B$37:$B$103,0),11))</f>
        <v>2</v>
      </c>
      <c r="L144" s="20">
        <f>IF(ISNA(INDEX($A$37:$U$103,MATCH($B144,$B$37:$B$103,0),12)),"",INDEX($A$37:$U$103,MATCH($B144,$B$37:$B$103,0),12))</f>
        <v>1</v>
      </c>
      <c r="M144" s="20">
        <f>IF(ISNA(INDEX($A$37:$U$103,MATCH($B144,$B$37:$B$103,0),13)),"",INDEX($A$37:$U$103,MATCH($B144,$B$37:$B$103,0),13))</f>
        <v>0</v>
      </c>
      <c r="N144" s="20">
        <f>IF(ISNA(INDEX($A$37:$U$103,MATCH($B144,$B$37:$B$103,0),14)),"",INDEX($A$37:$U$103,MATCH($B144,$B$37:$B$103,0),14))</f>
        <v>1</v>
      </c>
      <c r="O144" s="20">
        <f>IF(ISNA(INDEX($A$37:$U$103,MATCH($B144,$B$37:$B$103,0),15)),"",INDEX($A$37:$U$103,MATCH($B144,$B$37:$B$103,0),15))</f>
        <v>4</v>
      </c>
      <c r="P144" s="20">
        <f>IF(ISNA(INDEX($A$37:$U$103,MATCH($B144,$B$37:$B$103,0),16)),"",INDEX($A$37:$U$103,MATCH($B144,$B$37:$B$103,0),16))</f>
        <v>10</v>
      </c>
      <c r="Q144" s="28">
        <f>IF(ISNA(INDEX($A$37:$U$103,MATCH($B144,$B$37:$B$103,0),17)),"",INDEX($A$37:$U$103,MATCH($B144,$B$37:$B$103,0),17))</f>
        <v>14</v>
      </c>
      <c r="R144" s="28" t="str">
        <f>IF(ISNA(INDEX($A$37:$U$103,MATCH($B144,$B$37:$B$103,0),18)),"",INDEX($A$37:$U$103,MATCH($B144,$B$37:$B$103,0),18))</f>
        <v>E</v>
      </c>
      <c r="S144" s="28">
        <f>IF(ISNA(INDEX($A$37:$U$103,MATCH($B144,$B$37:$B$103,0),19)),"",INDEX($A$37:$U$103,MATCH($B144,$B$37:$B$103,0),19))</f>
        <v>0</v>
      </c>
      <c r="T144" s="28">
        <f>IF(ISNA(INDEX($A$37:$U$103,MATCH($B144,$B$37:$B$103,0),20)),"",INDEX($A$37:$U$103,MATCH($B144,$B$37:$B$103,0),20))</f>
        <v>0</v>
      </c>
      <c r="U144" s="19" t="s">
        <v>39</v>
      </c>
      <c r="V144" s="61"/>
      <c r="W144" s="61"/>
      <c r="X144" s="61"/>
      <c r="Y144" s="61"/>
    </row>
    <row r="145" spans="1:25">
      <c r="A145" s="31" t="str">
        <f>IF(ISNA(INDEX($A$37:$U$103,MATCH($B145,$B$37:$B$103,0),1)),"",INDEX($A$37:$U$103,MATCH($B145,$B$37:$B$103,0),1))</f>
        <v>MMR8004</v>
      </c>
      <c r="B145" s="132" t="s">
        <v>88</v>
      </c>
      <c r="C145" s="133"/>
      <c r="D145" s="133"/>
      <c r="E145" s="133"/>
      <c r="F145" s="133"/>
      <c r="G145" s="133"/>
      <c r="H145" s="133"/>
      <c r="I145" s="134"/>
      <c r="J145" s="20">
        <f>IF(ISNA(INDEX($A$37:$U$103,MATCH($B145,$B$37:$B$103,0),10)),"",INDEX($A$37:$U$103,MATCH($B145,$B$37:$B$103,0),10))</f>
        <v>7</v>
      </c>
      <c r="K145" s="20">
        <f>IF(ISNA(INDEX($A$37:$U$103,MATCH($B145,$B$37:$B$103,0),11)),"",INDEX($A$37:$U$103,MATCH($B145,$B$37:$B$103,0),11))</f>
        <v>2</v>
      </c>
      <c r="L145" s="20">
        <f>IF(ISNA(INDEX($A$37:$U$103,MATCH($B145,$B$37:$B$103,0),12)),"",INDEX($A$37:$U$103,MATCH($B145,$B$37:$B$103,0),12))</f>
        <v>1</v>
      </c>
      <c r="M145" s="20">
        <f>IF(ISNA(INDEX($A$37:$U$103,MATCH($B145,$B$37:$B$103,0),13)),"",INDEX($A$37:$U$103,MATCH($B145,$B$37:$B$103,0),13))</f>
        <v>0</v>
      </c>
      <c r="N145" s="20">
        <f>IF(ISNA(INDEX($A$37:$U$103,MATCH($B145,$B$37:$B$103,0),14)),"",INDEX($A$37:$U$103,MATCH($B145,$B$37:$B$103,0),14))</f>
        <v>1</v>
      </c>
      <c r="O145" s="20">
        <f>IF(ISNA(INDEX($A$37:$U$103,MATCH($B145,$B$37:$B$103,0),15)),"",INDEX($A$37:$U$103,MATCH($B145,$B$37:$B$103,0),15))</f>
        <v>4</v>
      </c>
      <c r="P145" s="20">
        <f>IF(ISNA(INDEX($A$37:$U$103,MATCH($B145,$B$37:$B$103,0),16)),"",INDEX($A$37:$U$103,MATCH($B145,$B$37:$B$103,0),16))</f>
        <v>9</v>
      </c>
      <c r="Q145" s="28">
        <f>IF(ISNA(INDEX($A$37:$U$103,MATCH($B145,$B$37:$B$103,0),17)),"",INDEX($A$37:$U$103,MATCH($B145,$B$37:$B$103,0),17))</f>
        <v>13</v>
      </c>
      <c r="R145" s="28" t="str">
        <f>IF(ISNA(INDEX($A$37:$U$103,MATCH($B145,$B$37:$B$103,0),18)),"",INDEX($A$37:$U$103,MATCH($B145,$B$37:$B$103,0),18))</f>
        <v>E</v>
      </c>
      <c r="S145" s="28">
        <f>IF(ISNA(INDEX($A$37:$U$103,MATCH($B145,$B$37:$B$103,0),19)),"",INDEX($A$37:$U$103,MATCH($B145,$B$37:$B$103,0),19))</f>
        <v>0</v>
      </c>
      <c r="T145" s="28">
        <f>IF(ISNA(INDEX($A$37:$U$103,MATCH($B145,$B$37:$B$103,0),20)),"",INDEX($A$37:$U$103,MATCH($B145,$B$37:$B$103,0),20))</f>
        <v>0</v>
      </c>
      <c r="U145" s="19" t="s">
        <v>39</v>
      </c>
      <c r="V145" s="61"/>
      <c r="W145" s="61"/>
      <c r="X145" s="61"/>
      <c r="Y145" s="61"/>
    </row>
    <row r="146" spans="1:25">
      <c r="A146" s="31" t="str">
        <f>IF(ISNA(INDEX($A$37:$U$103,MATCH($B146,$B$37:$B$103,0),1)),"",INDEX($A$37:$U$103,MATCH($B146,$B$37:$B$103,0),1))</f>
        <v>MMX9401</v>
      </c>
      <c r="B146" s="132" t="s">
        <v>95</v>
      </c>
      <c r="C146" s="133"/>
      <c r="D146" s="133"/>
      <c r="E146" s="133"/>
      <c r="F146" s="133"/>
      <c r="G146" s="133"/>
      <c r="H146" s="133"/>
      <c r="I146" s="134"/>
      <c r="J146" s="20">
        <f>IF(ISNA(INDEX($A$37:$U$103,MATCH($B146,$B$37:$B$103,0),10)),"",INDEX($A$37:$U$103,MATCH($B146,$B$37:$B$103,0),10))</f>
        <v>8</v>
      </c>
      <c r="K146" s="20">
        <f>IF(ISNA(INDEX($A$37:$U$103,MATCH($B146,$B$37:$B$103,0),11)),"",INDEX($A$37:$U$103,MATCH($B146,$B$37:$B$103,0),11))</f>
        <v>2</v>
      </c>
      <c r="L146" s="20">
        <f>IF(ISNA(INDEX($A$37:$U$103,MATCH($B146,$B$37:$B$103,0),12)),"",INDEX($A$37:$U$103,MATCH($B146,$B$37:$B$103,0),12))</f>
        <v>1</v>
      </c>
      <c r="M146" s="20">
        <f>IF(ISNA(INDEX($A$37:$U$103,MATCH($B146,$B$37:$B$103,0),13)),"",INDEX($A$37:$U$103,MATCH($B146,$B$37:$B$103,0),13))</f>
        <v>0</v>
      </c>
      <c r="N146" s="20">
        <f>IF(ISNA(INDEX($A$37:$U$103,MATCH($B146,$B$37:$B$103,0),14)),"",INDEX($A$37:$U$103,MATCH($B146,$B$37:$B$103,0),14))</f>
        <v>1</v>
      </c>
      <c r="O146" s="20">
        <f>IF(ISNA(INDEX($A$37:$U$103,MATCH($B146,$B$37:$B$103,0),15)),"",INDEX($A$37:$U$103,MATCH($B146,$B$37:$B$103,0),15))</f>
        <v>4</v>
      </c>
      <c r="P146" s="20">
        <f>IF(ISNA(INDEX($A$37:$U$103,MATCH($B146,$B$37:$B$103,0),16)),"",INDEX($A$37:$U$103,MATCH($B146,$B$37:$B$103,0),16))</f>
        <v>10</v>
      </c>
      <c r="Q146" s="28">
        <f>IF(ISNA(INDEX($A$37:$U$103,MATCH($B146,$B$37:$B$103,0),17)),"",INDEX($A$37:$U$103,MATCH($B146,$B$37:$B$103,0),17))</f>
        <v>14</v>
      </c>
      <c r="R146" s="28" t="str">
        <f>IF(ISNA(INDEX($A$37:$U$103,MATCH($B146,$B$37:$B$103,0),18)),"",INDEX($A$37:$U$103,MATCH($B146,$B$37:$B$103,0),18))</f>
        <v>E</v>
      </c>
      <c r="S146" s="28">
        <f>IF(ISNA(INDEX($A$37:$U$103,MATCH($B146,$B$37:$B$103,0),19)),"",INDEX($A$37:$U$103,MATCH($B146,$B$37:$B$103,0),19))</f>
        <v>0</v>
      </c>
      <c r="T146" s="28">
        <f>IF(ISNA(INDEX($A$37:$U$103,MATCH($B146,$B$37:$B$103,0),20)),"",INDEX($A$37:$U$103,MATCH($B146,$B$37:$B$103,0),20))</f>
        <v>0</v>
      </c>
      <c r="U146" s="19" t="s">
        <v>39</v>
      </c>
      <c r="V146" s="61"/>
      <c r="W146" s="61"/>
      <c r="X146" s="61"/>
      <c r="Y146" s="61"/>
    </row>
    <row r="147" spans="1:25">
      <c r="A147" s="22" t="s">
        <v>26</v>
      </c>
      <c r="B147" s="116"/>
      <c r="C147" s="117"/>
      <c r="D147" s="117"/>
      <c r="E147" s="117"/>
      <c r="F147" s="117"/>
      <c r="G147" s="117"/>
      <c r="H147" s="117"/>
      <c r="I147" s="118"/>
      <c r="J147" s="24">
        <f t="shared" ref="J147:Q147" si="14">SUM(J142:J146)</f>
        <v>39</v>
      </c>
      <c r="K147" s="24">
        <f t="shared" si="14"/>
        <v>10</v>
      </c>
      <c r="L147" s="24">
        <f t="shared" si="14"/>
        <v>5</v>
      </c>
      <c r="M147" s="24">
        <f t="shared" si="14"/>
        <v>0</v>
      </c>
      <c r="N147" s="24">
        <f t="shared" si="14"/>
        <v>5</v>
      </c>
      <c r="O147" s="24">
        <f t="shared" si="14"/>
        <v>20</v>
      </c>
      <c r="P147" s="24">
        <f t="shared" si="14"/>
        <v>48</v>
      </c>
      <c r="Q147" s="24">
        <f t="shared" si="14"/>
        <v>68</v>
      </c>
      <c r="R147" s="22">
        <f>COUNTIF(R142:R146,"E")</f>
        <v>5</v>
      </c>
      <c r="S147" s="22">
        <f>COUNTIF(S142:S146,"C")</f>
        <v>0</v>
      </c>
      <c r="T147" s="22">
        <f>COUNTIF(T142:T146,"VP")</f>
        <v>0</v>
      </c>
      <c r="U147" s="19"/>
      <c r="V147" s="61"/>
      <c r="W147" s="61"/>
      <c r="X147" s="61"/>
      <c r="Y147" s="61"/>
    </row>
    <row r="148" spans="1:25" ht="18" customHeight="1">
      <c r="A148" s="74" t="s">
        <v>67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6"/>
      <c r="V148" s="61"/>
      <c r="W148" s="61"/>
      <c r="X148" s="61"/>
      <c r="Y148" s="61"/>
    </row>
    <row r="149" spans="1:25">
      <c r="A149" s="31" t="str">
        <f>IF(ISNA(INDEX($A$37:$U$103,MATCH($B149,$B$37:$B$103,0),1)),"",INDEX($A$37:$U$103,MATCH($B149,$B$37:$B$103,0),1))</f>
        <v>MMR8014</v>
      </c>
      <c r="B149" s="132" t="s">
        <v>99</v>
      </c>
      <c r="C149" s="133"/>
      <c r="D149" s="133"/>
      <c r="E149" s="133"/>
      <c r="F149" s="133"/>
      <c r="G149" s="133"/>
      <c r="H149" s="133"/>
      <c r="I149" s="134"/>
      <c r="J149" s="20">
        <f>IF(ISNA(INDEX($A$37:$U$103,MATCH($B149,$B$37:$B$103,0),10)),"",INDEX($A$37:$U$103,MATCH($B149,$B$37:$B$103,0),10))</f>
        <v>7</v>
      </c>
      <c r="K149" s="20">
        <f>IF(ISNA(INDEX($A$37:$U$103,MATCH($B149,$B$37:$B$103,0),11)),"",INDEX($A$37:$U$103,MATCH($B149,$B$37:$B$103,0),11))</f>
        <v>2</v>
      </c>
      <c r="L149" s="20">
        <f>IF(ISNA(INDEX($A$37:$U$103,MATCH($B149,$B$37:$B$103,0),12)),"",INDEX($A$37:$U$103,MATCH($B149,$B$37:$B$103,0),12))</f>
        <v>1</v>
      </c>
      <c r="M149" s="20">
        <f>IF(ISNA(INDEX($A$37:$U$103,MATCH($B149,$B$37:$B$103,0),13)),"",INDEX($A$37:$U$103,MATCH($B149,$B$37:$B$103,0),13))</f>
        <v>0</v>
      </c>
      <c r="N149" s="20">
        <f>IF(ISNA(INDEX($A$37:$U$103,MATCH($B149,$B$37:$B$103,0),14)),"",INDEX($A$37:$U$103,MATCH($B149,$B$37:$B$103,0),14))</f>
        <v>1</v>
      </c>
      <c r="O149" s="20">
        <f>IF(ISNA(INDEX($A$37:$U$103,MATCH($B149,$B$37:$B$103,0),15)),"",INDEX($A$37:$U$103,MATCH($B149,$B$37:$B$103,0),15))</f>
        <v>4</v>
      </c>
      <c r="P149" s="20">
        <f>IF(ISNA(INDEX($A$37:$U$103,MATCH($B149,$B$37:$B$103,0),16)),"",INDEX($A$37:$U$103,MATCH($B149,$B$37:$B$103,0),16))</f>
        <v>11</v>
      </c>
      <c r="Q149" s="28">
        <f>IF(ISNA(INDEX($A$37:$U$103,MATCH($B149,$B$37:$B$103,0),17)),"",INDEX($A$37:$U$103,MATCH($B149,$B$37:$B$103,0),17))</f>
        <v>15</v>
      </c>
      <c r="R149" s="28" t="str">
        <f>IF(ISNA(INDEX($A$37:$U$103,MATCH($B149,$B$37:$B$103,0),18)),"",INDEX($A$37:$U$103,MATCH($B149,$B$37:$B$103,0),18))</f>
        <v>E</v>
      </c>
      <c r="S149" s="28">
        <f>IF(ISNA(INDEX($A$37:$U$103,MATCH($B149,$B$37:$B$103,0),19)),"",INDEX($A$37:$U$103,MATCH($B149,$B$37:$B$103,0),19))</f>
        <v>0</v>
      </c>
      <c r="T149" s="28">
        <f>IF(ISNA(INDEX($A$37:$U$103,MATCH($B149,$B$37:$B$103,0),20)),"",INDEX($A$37:$U$103,MATCH($B149,$B$37:$B$103,0),20))</f>
        <v>0</v>
      </c>
      <c r="U149" s="19" t="s">
        <v>39</v>
      </c>
      <c r="V149" s="61"/>
      <c r="W149" s="61"/>
      <c r="X149" s="61"/>
      <c r="Y149" s="61"/>
    </row>
    <row r="150" spans="1:25">
      <c r="A150" s="31" t="str">
        <f>IF(ISNA(INDEX($A$37:$U$103,MATCH($B150,$B$37:$B$103,0),1)),"",INDEX($A$37:$U$103,MATCH($B150,$B$37:$B$103,0),1))</f>
        <v>MMR8015</v>
      </c>
      <c r="B150" s="132" t="s">
        <v>101</v>
      </c>
      <c r="C150" s="133"/>
      <c r="D150" s="133"/>
      <c r="E150" s="133"/>
      <c r="F150" s="133"/>
      <c r="G150" s="133"/>
      <c r="H150" s="133"/>
      <c r="I150" s="134"/>
      <c r="J150" s="20">
        <f>IF(ISNA(INDEX($A$37:$U$103,MATCH($B150,$B$37:$B$103,0),10)),"",INDEX($A$37:$U$103,MATCH($B150,$B$37:$B$103,0),10))</f>
        <v>7</v>
      </c>
      <c r="K150" s="20">
        <f>IF(ISNA(INDEX($A$37:$U$103,MATCH($B150,$B$37:$B$103,0),11)),"",INDEX($A$37:$U$103,MATCH($B150,$B$37:$B$103,0),11))</f>
        <v>2</v>
      </c>
      <c r="L150" s="20">
        <f>IF(ISNA(INDEX($A$37:$U$103,MATCH($B150,$B$37:$B$103,0),12)),"",INDEX($A$37:$U$103,MATCH($B150,$B$37:$B$103,0),12))</f>
        <v>1</v>
      </c>
      <c r="M150" s="20">
        <f>IF(ISNA(INDEX($A$37:$U$103,MATCH($B150,$B$37:$B$103,0),13)),"",INDEX($A$37:$U$103,MATCH($B150,$B$37:$B$103,0),13))</f>
        <v>0</v>
      </c>
      <c r="N150" s="20">
        <f>IF(ISNA(INDEX($A$37:$U$103,MATCH($B150,$B$37:$B$103,0),14)),"",INDEX($A$37:$U$103,MATCH($B150,$B$37:$B$103,0),14))</f>
        <v>1</v>
      </c>
      <c r="O150" s="20">
        <f>IF(ISNA(INDEX($A$37:$U$103,MATCH($B150,$B$37:$B$103,0),15)),"",INDEX($A$37:$U$103,MATCH($B150,$B$37:$B$103,0),15))</f>
        <v>4</v>
      </c>
      <c r="P150" s="20">
        <f>IF(ISNA(INDEX($A$37:$U$103,MATCH($B150,$B$37:$B$103,0),16)),"",INDEX($A$37:$U$103,MATCH($B150,$B$37:$B$103,0),16))</f>
        <v>11</v>
      </c>
      <c r="Q150" s="28">
        <f>IF(ISNA(INDEX($A$37:$U$103,MATCH($B150,$B$37:$B$103,0),17)),"",INDEX($A$37:$U$103,MATCH($B150,$B$37:$B$103,0),17))</f>
        <v>15</v>
      </c>
      <c r="R150" s="28" t="str">
        <f>IF(ISNA(INDEX($A$37:$U$103,MATCH($B150,$B$37:$B$103,0),18)),"",INDEX($A$37:$U$103,MATCH($B150,$B$37:$B$103,0),18))</f>
        <v>E</v>
      </c>
      <c r="S150" s="28">
        <f>IF(ISNA(INDEX($A$37:$U$103,MATCH($B150,$B$37:$B$103,0),19)),"",INDEX($A$37:$U$103,MATCH($B150,$B$37:$B$103,0),19))</f>
        <v>0</v>
      </c>
      <c r="T150" s="28">
        <f>IF(ISNA(INDEX($A$37:$U$103,MATCH($B150,$B$37:$B$103,0),20)),"",INDEX($A$37:$U$103,MATCH($B150,$B$37:$B$103,0),20))</f>
        <v>0</v>
      </c>
      <c r="U150" s="19" t="s">
        <v>39</v>
      </c>
      <c r="V150" s="61"/>
      <c r="W150" s="61"/>
      <c r="X150" s="61"/>
      <c r="Y150" s="61"/>
    </row>
    <row r="151" spans="1:25">
      <c r="A151" s="31" t="str">
        <f>IF(ISNA(INDEX($A$37:$U$103,MATCH($B151,$B$37:$B$103,0),1)),"",INDEX($A$37:$U$103,MATCH($B151,$B$37:$B$103,0),1))</f>
        <v>MMX9402</v>
      </c>
      <c r="B151" s="132" t="s">
        <v>107</v>
      </c>
      <c r="C151" s="133"/>
      <c r="D151" s="133"/>
      <c r="E151" s="133"/>
      <c r="F151" s="133"/>
      <c r="G151" s="133"/>
      <c r="H151" s="133"/>
      <c r="I151" s="134"/>
      <c r="J151" s="20">
        <f>IF(ISNA(INDEX($A$37:$U$103,MATCH($B151,$B$37:$B$103,0),10)),"",INDEX($A$37:$U$103,MATCH($B151,$B$37:$B$103,0),10))</f>
        <v>8</v>
      </c>
      <c r="K151" s="20">
        <f>IF(ISNA(INDEX($A$37:$U$103,MATCH($B151,$B$37:$B$103,0),11)),"",INDEX($A$37:$U$103,MATCH($B151,$B$37:$B$103,0),11))</f>
        <v>2</v>
      </c>
      <c r="L151" s="20">
        <f>IF(ISNA(INDEX($A$37:$U$103,MATCH($B151,$B$37:$B$103,0),12)),"",INDEX($A$37:$U$103,MATCH($B151,$B$37:$B$103,0),12))</f>
        <v>1</v>
      </c>
      <c r="M151" s="20">
        <f>IF(ISNA(INDEX($A$37:$U$103,MATCH($B151,$B$37:$B$103,0),13)),"",INDEX($A$37:$U$103,MATCH($B151,$B$37:$B$103,0),13))</f>
        <v>0</v>
      </c>
      <c r="N151" s="20">
        <f>IF(ISNA(INDEX($A$37:$U$103,MATCH($B151,$B$37:$B$103,0),14)),"",INDEX($A$37:$U$103,MATCH($B151,$B$37:$B$103,0),14))</f>
        <v>1</v>
      </c>
      <c r="O151" s="20">
        <f>IF(ISNA(INDEX($A$37:$U$103,MATCH($B151,$B$37:$B$103,0),15)),"",INDEX($A$37:$U$103,MATCH($B151,$B$37:$B$103,0),15))</f>
        <v>4</v>
      </c>
      <c r="P151" s="20">
        <f>IF(ISNA(INDEX($A$37:$U$103,MATCH($B151,$B$37:$B$103,0),16)),"",INDEX($A$37:$U$103,MATCH($B151,$B$37:$B$103,0),16))</f>
        <v>13</v>
      </c>
      <c r="Q151" s="28">
        <f>IF(ISNA(INDEX($A$37:$U$103,MATCH($B151,$B$37:$B$103,0),17)),"",INDEX($A$37:$U$103,MATCH($B151,$B$37:$B$103,0),17))</f>
        <v>17</v>
      </c>
      <c r="R151" s="28" t="str">
        <f>IF(ISNA(INDEX($A$37:$U$103,MATCH($B151,$B$37:$B$103,0),18)),"",INDEX($A$37:$U$103,MATCH($B151,$B$37:$B$103,0),18))</f>
        <v>E</v>
      </c>
      <c r="S151" s="28">
        <f>IF(ISNA(INDEX($A$37:$U$103,MATCH($B151,$B$37:$B$103,0),19)),"",INDEX($A$37:$U$103,MATCH($B151,$B$37:$B$103,0),19))</f>
        <v>0</v>
      </c>
      <c r="T151" s="28">
        <f>IF(ISNA(INDEX($A$37:$U$103,MATCH($B151,$B$37:$B$103,0),20)),"",INDEX($A$37:$U$103,MATCH($B151,$B$37:$B$103,0),20))</f>
        <v>0</v>
      </c>
      <c r="U151" s="19" t="s">
        <v>39</v>
      </c>
      <c r="V151" s="61"/>
      <c r="W151" s="61"/>
      <c r="X151" s="61"/>
      <c r="Y151" s="61"/>
    </row>
    <row r="152" spans="1:25">
      <c r="A152" s="22" t="s">
        <v>26</v>
      </c>
      <c r="B152" s="119"/>
      <c r="C152" s="119"/>
      <c r="D152" s="119"/>
      <c r="E152" s="119"/>
      <c r="F152" s="119"/>
      <c r="G152" s="119"/>
      <c r="H152" s="119"/>
      <c r="I152" s="119"/>
      <c r="J152" s="24">
        <f t="shared" ref="J152:Q152" si="15">SUM(J149:J151)</f>
        <v>22</v>
      </c>
      <c r="K152" s="24">
        <f t="shared" si="15"/>
        <v>6</v>
      </c>
      <c r="L152" s="24">
        <f t="shared" si="15"/>
        <v>3</v>
      </c>
      <c r="M152" s="24">
        <f t="shared" si="15"/>
        <v>0</v>
      </c>
      <c r="N152" s="24">
        <f t="shared" si="15"/>
        <v>3</v>
      </c>
      <c r="O152" s="24">
        <f t="shared" si="15"/>
        <v>12</v>
      </c>
      <c r="P152" s="24">
        <f t="shared" si="15"/>
        <v>35</v>
      </c>
      <c r="Q152" s="24">
        <f t="shared" si="15"/>
        <v>47</v>
      </c>
      <c r="R152" s="22">
        <f>COUNTIF(R149:R151,"E")</f>
        <v>3</v>
      </c>
      <c r="S152" s="22">
        <f>COUNTIF(S149:S151,"C")</f>
        <v>0</v>
      </c>
      <c r="T152" s="22">
        <f>COUNTIF(T149:T151,"VP")</f>
        <v>0</v>
      </c>
      <c r="U152" s="23"/>
      <c r="V152" s="61"/>
      <c r="W152" s="61"/>
      <c r="X152" s="61"/>
      <c r="Y152" s="61"/>
    </row>
    <row r="153" spans="1:25" ht="25.5" customHeight="1">
      <c r="A153" s="120" t="s">
        <v>49</v>
      </c>
      <c r="B153" s="121"/>
      <c r="C153" s="121"/>
      <c r="D153" s="121"/>
      <c r="E153" s="121"/>
      <c r="F153" s="121"/>
      <c r="G153" s="121"/>
      <c r="H153" s="121"/>
      <c r="I153" s="122"/>
      <c r="J153" s="24">
        <f t="shared" ref="J153:T153" si="16">SUM(J147,J152)</f>
        <v>61</v>
      </c>
      <c r="K153" s="24">
        <f t="shared" si="16"/>
        <v>16</v>
      </c>
      <c r="L153" s="24">
        <f t="shared" si="16"/>
        <v>8</v>
      </c>
      <c r="M153" s="24">
        <f t="shared" si="16"/>
        <v>0</v>
      </c>
      <c r="N153" s="24">
        <f t="shared" si="16"/>
        <v>8</v>
      </c>
      <c r="O153" s="24">
        <f t="shared" si="16"/>
        <v>32</v>
      </c>
      <c r="P153" s="24">
        <f t="shared" si="16"/>
        <v>83</v>
      </c>
      <c r="Q153" s="24">
        <f t="shared" si="16"/>
        <v>115</v>
      </c>
      <c r="R153" s="24">
        <f t="shared" si="16"/>
        <v>8</v>
      </c>
      <c r="S153" s="24">
        <f t="shared" si="16"/>
        <v>0</v>
      </c>
      <c r="T153" s="24">
        <f t="shared" si="16"/>
        <v>0</v>
      </c>
      <c r="U153" s="27" t="s">
        <v>48</v>
      </c>
      <c r="V153" s="61"/>
      <c r="W153" s="61"/>
      <c r="X153" s="61"/>
      <c r="Y153" s="61"/>
    </row>
    <row r="154" spans="1:25" ht="13.5" customHeight="1">
      <c r="A154" s="123" t="s">
        <v>50</v>
      </c>
      <c r="B154" s="124"/>
      <c r="C154" s="124"/>
      <c r="D154" s="124"/>
      <c r="E154" s="124"/>
      <c r="F154" s="124"/>
      <c r="G154" s="124"/>
      <c r="H154" s="124"/>
      <c r="I154" s="124"/>
      <c r="J154" s="125"/>
      <c r="K154" s="24">
        <f t="shared" ref="K154:Q154" si="17">K147*14+K152*12</f>
        <v>212</v>
      </c>
      <c r="L154" s="24">
        <f t="shared" si="17"/>
        <v>106</v>
      </c>
      <c r="M154" s="24">
        <f t="shared" si="17"/>
        <v>0</v>
      </c>
      <c r="N154" s="24">
        <f t="shared" si="17"/>
        <v>106</v>
      </c>
      <c r="O154" s="24">
        <f t="shared" si="17"/>
        <v>424</v>
      </c>
      <c r="P154" s="24">
        <f t="shared" si="17"/>
        <v>1092</v>
      </c>
      <c r="Q154" s="24">
        <f t="shared" si="17"/>
        <v>1516</v>
      </c>
      <c r="R154" s="104"/>
      <c r="S154" s="105"/>
      <c r="T154" s="105"/>
      <c r="U154" s="106"/>
      <c r="V154" s="61"/>
      <c r="W154" s="61"/>
      <c r="X154" s="61"/>
      <c r="Y154" s="61"/>
    </row>
    <row r="155" spans="1:25" ht="16.5" customHeight="1">
      <c r="A155" s="126"/>
      <c r="B155" s="127"/>
      <c r="C155" s="127"/>
      <c r="D155" s="127"/>
      <c r="E155" s="127"/>
      <c r="F155" s="127"/>
      <c r="G155" s="127"/>
      <c r="H155" s="127"/>
      <c r="I155" s="127"/>
      <c r="J155" s="128"/>
      <c r="K155" s="110">
        <f>SUM(K154:N154)</f>
        <v>424</v>
      </c>
      <c r="L155" s="111"/>
      <c r="M155" s="111"/>
      <c r="N155" s="112"/>
      <c r="O155" s="113">
        <f>SUM(O154:P154)</f>
        <v>1516</v>
      </c>
      <c r="P155" s="114"/>
      <c r="Q155" s="115"/>
      <c r="R155" s="107"/>
      <c r="S155" s="108"/>
      <c r="T155" s="108"/>
      <c r="U155" s="109"/>
      <c r="V155" s="61"/>
      <c r="W155" s="61"/>
      <c r="X155" s="61"/>
      <c r="Y155" s="61"/>
    </row>
    <row r="156" spans="1:25" ht="8.25" customHeight="1">
      <c r="V156" s="61"/>
      <c r="W156" s="61"/>
      <c r="X156" s="61"/>
      <c r="Y156" s="61"/>
    </row>
    <row r="157" spans="1:25" s="61" customFormat="1" ht="8.25" customHeight="1"/>
    <row r="158" spans="1:25" s="61" customFormat="1"/>
    <row r="159" spans="1:25" s="61" customFormat="1"/>
    <row r="160" spans="1:25" s="61" customFormat="1"/>
    <row r="161" spans="1:25" s="61" customFormat="1" ht="123.75" customHeight="1"/>
    <row r="162" spans="1:25">
      <c r="B162" s="2"/>
      <c r="C162" s="2"/>
      <c r="D162" s="2"/>
      <c r="E162" s="2"/>
      <c r="F162" s="2"/>
      <c r="G162" s="2"/>
      <c r="N162" s="8"/>
      <c r="O162" s="8"/>
      <c r="P162" s="8"/>
      <c r="Q162" s="8"/>
      <c r="R162" s="8"/>
      <c r="S162" s="8"/>
      <c r="T162" s="8"/>
      <c r="V162" s="61"/>
      <c r="W162" s="61"/>
      <c r="X162" s="61"/>
      <c r="Y162" s="61"/>
    </row>
    <row r="163" spans="1:25">
      <c r="B163" s="8"/>
      <c r="C163" s="8"/>
      <c r="D163" s="8"/>
      <c r="E163" s="8"/>
      <c r="F163" s="8"/>
      <c r="G163" s="8"/>
      <c r="H163" s="17"/>
      <c r="I163" s="17"/>
      <c r="J163" s="17"/>
      <c r="N163" s="8"/>
      <c r="O163" s="8"/>
      <c r="P163" s="8"/>
      <c r="Q163" s="8"/>
      <c r="R163" s="8"/>
      <c r="S163" s="8"/>
      <c r="T163" s="8"/>
      <c r="V163" s="61"/>
      <c r="W163" s="61"/>
      <c r="X163" s="61"/>
      <c r="Y163" s="61"/>
    </row>
    <row r="164" spans="1:25" ht="12" customHeight="1">
      <c r="V164" s="61"/>
      <c r="W164" s="61"/>
      <c r="X164" s="61"/>
      <c r="Y164" s="61"/>
    </row>
    <row r="165" spans="1:25" ht="22.5" customHeight="1">
      <c r="A165" s="119" t="s">
        <v>74</v>
      </c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61"/>
      <c r="W165" s="61"/>
      <c r="X165" s="61"/>
      <c r="Y165" s="61"/>
    </row>
    <row r="166" spans="1:25" ht="25.5" customHeight="1">
      <c r="A166" s="119" t="s">
        <v>28</v>
      </c>
      <c r="B166" s="119" t="s">
        <v>27</v>
      </c>
      <c r="C166" s="119"/>
      <c r="D166" s="119"/>
      <c r="E166" s="119"/>
      <c r="F166" s="119"/>
      <c r="G166" s="119"/>
      <c r="H166" s="119"/>
      <c r="I166" s="119"/>
      <c r="J166" s="73" t="s">
        <v>41</v>
      </c>
      <c r="K166" s="73" t="s">
        <v>25</v>
      </c>
      <c r="L166" s="73"/>
      <c r="M166" s="73"/>
      <c r="N166" s="73"/>
      <c r="O166" s="73" t="s">
        <v>42</v>
      </c>
      <c r="P166" s="73"/>
      <c r="Q166" s="73"/>
      <c r="R166" s="73" t="s">
        <v>24</v>
      </c>
      <c r="S166" s="73"/>
      <c r="T166" s="73"/>
      <c r="U166" s="73" t="s">
        <v>23</v>
      </c>
      <c r="V166" s="61"/>
      <c r="W166" s="61"/>
      <c r="X166" s="61"/>
      <c r="Y166" s="61"/>
    </row>
    <row r="167" spans="1:25" ht="18" customHeight="1">
      <c r="A167" s="119"/>
      <c r="B167" s="119"/>
      <c r="C167" s="119"/>
      <c r="D167" s="119"/>
      <c r="E167" s="119"/>
      <c r="F167" s="119"/>
      <c r="G167" s="119"/>
      <c r="H167" s="119"/>
      <c r="I167" s="119"/>
      <c r="J167" s="73"/>
      <c r="K167" s="29" t="s">
        <v>29</v>
      </c>
      <c r="L167" s="29" t="s">
        <v>30</v>
      </c>
      <c r="M167" s="39" t="s">
        <v>71</v>
      </c>
      <c r="N167" s="39" t="s">
        <v>72</v>
      </c>
      <c r="O167" s="29" t="s">
        <v>34</v>
      </c>
      <c r="P167" s="29" t="s">
        <v>7</v>
      </c>
      <c r="Q167" s="29" t="s">
        <v>31</v>
      </c>
      <c r="R167" s="29" t="s">
        <v>32</v>
      </c>
      <c r="S167" s="29" t="s">
        <v>29</v>
      </c>
      <c r="T167" s="29" t="s">
        <v>33</v>
      </c>
      <c r="U167" s="73"/>
      <c r="V167" s="61"/>
      <c r="W167" s="61"/>
      <c r="X167" s="61"/>
      <c r="Y167" s="61"/>
    </row>
    <row r="168" spans="1:25" ht="19.5" customHeight="1">
      <c r="A168" s="74" t="s">
        <v>65</v>
      </c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6"/>
      <c r="V168" s="61"/>
      <c r="W168" s="61"/>
      <c r="X168" s="61"/>
      <c r="Y168" s="61"/>
    </row>
    <row r="169" spans="1:25">
      <c r="A169" s="31" t="str">
        <f>IF(ISNA(INDEX($A$37:$U$103,MATCH($B169,$B$37:$B$103,0),1)),"",INDEX($A$37:$U$103,MATCH($B169,$B$37:$B$103,0),1))</f>
        <v>MMR3051</v>
      </c>
      <c r="B169" s="129" t="s">
        <v>80</v>
      </c>
      <c r="C169" s="129"/>
      <c r="D169" s="129"/>
      <c r="E169" s="129"/>
      <c r="F169" s="129"/>
      <c r="G169" s="129"/>
      <c r="H169" s="129"/>
      <c r="I169" s="129"/>
      <c r="J169" s="20">
        <f>IF(ISNA(INDEX($A$37:$U$103,MATCH($B169,$B$37:$B$103,0),10)),"",INDEX($A$37:$U$103,MATCH($B169,$B$37:$B$103,0),10))</f>
        <v>7</v>
      </c>
      <c r="K169" s="20">
        <f>IF(ISNA(INDEX($A$37:$U$103,MATCH($B169,$B$37:$B$103,0),11)),"",INDEX($A$37:$U$103,MATCH($B169,$B$37:$B$103,0),11))</f>
        <v>2</v>
      </c>
      <c r="L169" s="20">
        <f>IF(ISNA(INDEX($A$37:$U$103,MATCH($B169,$B$37:$B$103,0),12)),"",INDEX($A$37:$U$103,MATCH($B169,$B$37:$B$103,0),12))</f>
        <v>1</v>
      </c>
      <c r="M169" s="20">
        <f>IF(ISNA(INDEX($A$37:$U$103,MATCH($B169,$B$37:$B$103,0),13)),"",INDEX($A$37:$U$103,MATCH($B169,$B$37:$B$103,0),13))</f>
        <v>0</v>
      </c>
      <c r="N169" s="20">
        <f>IF(ISNA(INDEX($A$37:$U$103,MATCH($B169,$B$37:$B$103,0),14)),"",INDEX($A$37:$U$103,MATCH($B169,$B$37:$B$103,0),14))</f>
        <v>1</v>
      </c>
      <c r="O169" s="20">
        <f>IF(ISNA(INDEX($A$37:$U$103,MATCH($B169,$B$37:$B$103,0),15)),"",INDEX($A$37:$U$103,MATCH($B169,$B$37:$B$103,0),15))</f>
        <v>4</v>
      </c>
      <c r="P169" s="20">
        <f>IF(ISNA(INDEX($A$37:$U$103,MATCH($B169,$B$37:$B$103,0),16)),"",INDEX($A$37:$U$103,MATCH($B169,$B$37:$B$103,0),16))</f>
        <v>9</v>
      </c>
      <c r="Q169" s="28">
        <f>IF(ISNA(INDEX($A$37:$U$103,MATCH($B169,$B$37:$B$103,0),17)),"",INDEX($A$37:$U$103,MATCH($B169,$B$37:$B$103,0),17))</f>
        <v>13</v>
      </c>
      <c r="R169" s="28" t="str">
        <f>IF(ISNA(INDEX($A$37:$U$103,MATCH($B169,$B$37:$B$103,0),18)),"",INDEX($A$37:$U$103,MATCH($B169,$B$37:$B$103,0),18))</f>
        <v>E</v>
      </c>
      <c r="S169" s="28">
        <f>IF(ISNA(INDEX($A$37:$U$103,MATCH($B169,$B$37:$B$103,0),19)),"",INDEX($A$37:$U$103,MATCH($B169,$B$37:$B$103,0),19))</f>
        <v>0</v>
      </c>
      <c r="T169" s="28">
        <f>IF(ISNA(INDEX($A$37:$U$103,MATCH($B169,$B$37:$B$103,0),20)),"",INDEX($A$37:$U$103,MATCH($B169,$B$37:$B$103,0),20))</f>
        <v>0</v>
      </c>
      <c r="U169" s="19" t="s">
        <v>40</v>
      </c>
      <c r="V169" s="61"/>
      <c r="W169" s="61"/>
      <c r="X169" s="61"/>
      <c r="Y169" s="61"/>
    </row>
    <row r="170" spans="1:25">
      <c r="A170" s="31" t="str">
        <f>IF(ISNA(INDEX($A$37:$U$103,MATCH($B170,$B$37:$B$103,0),1)),"",INDEX($A$37:$U$103,MATCH($B170,$B$37:$B$103,0),1))</f>
        <v>MMR9001</v>
      </c>
      <c r="B170" s="129" t="s">
        <v>93</v>
      </c>
      <c r="C170" s="129"/>
      <c r="D170" s="129"/>
      <c r="E170" s="129"/>
      <c r="F170" s="129"/>
      <c r="G170" s="129"/>
      <c r="H170" s="129"/>
      <c r="I170" s="129"/>
      <c r="J170" s="20">
        <f>IF(ISNA(INDEX($A$37:$U$103,MATCH($B170,$B$37:$B$103,0),10)),"",INDEX($A$37:$U$103,MATCH($B170,$B$37:$B$103,0),10))</f>
        <v>6</v>
      </c>
      <c r="K170" s="20">
        <f>IF(ISNA(INDEX($A$37:$U$103,MATCH($B170,$B$37:$B$103,0),11)),"",INDEX($A$37:$U$103,MATCH($B170,$B$37:$B$103,0),11))</f>
        <v>2</v>
      </c>
      <c r="L170" s="20">
        <f>IF(ISNA(INDEX($A$37:$U$103,MATCH($B170,$B$37:$B$103,0),12)),"",INDEX($A$37:$U$103,MATCH($B170,$B$37:$B$103,0),12))</f>
        <v>1</v>
      </c>
      <c r="M170" s="20">
        <f>IF(ISNA(INDEX($A$37:$U$103,MATCH($B170,$B$37:$B$103,0),13)),"",INDEX($A$37:$U$103,MATCH($B170,$B$37:$B$103,0),13))</f>
        <v>0</v>
      </c>
      <c r="N170" s="20">
        <f>IF(ISNA(INDEX($A$37:$U$103,MATCH($B170,$B$37:$B$103,0),14)),"",INDEX($A$37:$U$103,MATCH($B170,$B$37:$B$103,0),14))</f>
        <v>0</v>
      </c>
      <c r="O170" s="20">
        <f>IF(ISNA(INDEX($A$37:$U$103,MATCH($B170,$B$37:$B$103,0),15)),"",INDEX($A$37:$U$103,MATCH($B170,$B$37:$B$103,0),15))</f>
        <v>3</v>
      </c>
      <c r="P170" s="20">
        <f>IF(ISNA(INDEX($A$37:$U$103,MATCH($B170,$B$37:$B$103,0),16)),"",INDEX($A$37:$U$103,MATCH($B170,$B$37:$B$103,0),16))</f>
        <v>8</v>
      </c>
      <c r="Q170" s="28">
        <f>IF(ISNA(INDEX($A$37:$U$103,MATCH($B170,$B$37:$B$103,0),17)),"",INDEX($A$37:$U$103,MATCH($B170,$B$37:$B$103,0),17))</f>
        <v>11</v>
      </c>
      <c r="R170" s="28">
        <f>IF(ISNA(INDEX($A$37:$U$103,MATCH($B170,$B$37:$B$103,0),18)),"",INDEX($A$37:$U$103,MATCH($B170,$B$37:$B$103,0),18))</f>
        <v>0</v>
      </c>
      <c r="S170" s="28" t="str">
        <f>IF(ISNA(INDEX($A$37:$U$103,MATCH($B170,$B$37:$B$103,0),19)),"",INDEX($A$37:$U$103,MATCH($B170,$B$37:$B$103,0),19))</f>
        <v>C</v>
      </c>
      <c r="T170" s="28">
        <f>IF(ISNA(INDEX($A$37:$U$103,MATCH($B170,$B$37:$B$103,0),20)),"",INDEX($A$37:$U$103,MATCH($B170,$B$37:$B$103,0),20))</f>
        <v>0</v>
      </c>
      <c r="U170" s="19" t="s">
        <v>40</v>
      </c>
      <c r="V170" s="61"/>
      <c r="W170" s="61"/>
      <c r="X170" s="61"/>
      <c r="Y170" s="61"/>
    </row>
    <row r="171" spans="1:25">
      <c r="A171" s="22" t="s">
        <v>26</v>
      </c>
      <c r="B171" s="116"/>
      <c r="C171" s="117"/>
      <c r="D171" s="117"/>
      <c r="E171" s="117"/>
      <c r="F171" s="117"/>
      <c r="G171" s="117"/>
      <c r="H171" s="117"/>
      <c r="I171" s="118"/>
      <c r="J171" s="24">
        <f t="shared" ref="J171:Q171" si="18">SUM(J169:J170)</f>
        <v>13</v>
      </c>
      <c r="K171" s="24">
        <f t="shared" si="18"/>
        <v>4</v>
      </c>
      <c r="L171" s="24">
        <f t="shared" si="18"/>
        <v>2</v>
      </c>
      <c r="M171" s="24">
        <f t="shared" si="18"/>
        <v>0</v>
      </c>
      <c r="N171" s="24">
        <f t="shared" si="18"/>
        <v>1</v>
      </c>
      <c r="O171" s="24">
        <f t="shared" si="18"/>
        <v>7</v>
      </c>
      <c r="P171" s="24">
        <f t="shared" si="18"/>
        <v>17</v>
      </c>
      <c r="Q171" s="24">
        <f t="shared" si="18"/>
        <v>24</v>
      </c>
      <c r="R171" s="22">
        <f>COUNTIF(R169:R170,"E")</f>
        <v>1</v>
      </c>
      <c r="S171" s="22">
        <f>COUNTIF(S169:S170,"C")</f>
        <v>1</v>
      </c>
      <c r="T171" s="22">
        <f>COUNTIF(T169:T170,"VP")</f>
        <v>0</v>
      </c>
      <c r="U171" s="19"/>
      <c r="V171" s="61"/>
      <c r="W171" s="61"/>
      <c r="X171" s="61"/>
      <c r="Y171" s="61"/>
    </row>
    <row r="172" spans="1:25" ht="19.5" customHeight="1">
      <c r="A172" s="74" t="s">
        <v>67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6"/>
      <c r="V172" s="61"/>
      <c r="W172" s="61"/>
      <c r="X172" s="61"/>
      <c r="Y172" s="61"/>
    </row>
    <row r="173" spans="1:25">
      <c r="A173" s="31" t="str">
        <f>IF(ISNA(INDEX($A$37:$U$103,MATCH($B173,$B$37:$B$103,0),1)),"",INDEX($A$37:$U$103,MATCH($B173,$B$37:$B$103,0),1))</f>
        <v/>
      </c>
      <c r="B173" s="129"/>
      <c r="C173" s="129"/>
      <c r="D173" s="129"/>
      <c r="E173" s="129"/>
      <c r="F173" s="129"/>
      <c r="G173" s="129"/>
      <c r="H173" s="129"/>
      <c r="I173" s="129"/>
      <c r="J173" s="20" t="str">
        <f>IF(ISNA(INDEX($A$37:$U$103,MATCH($B173,$B$37:$B$103,0),10)),"",INDEX($A$37:$U$103,MATCH($B173,$B$37:$B$103,0),10))</f>
        <v/>
      </c>
      <c r="K173" s="20" t="str">
        <f>IF(ISNA(INDEX($A$37:$U$103,MATCH($B173,$B$37:$B$103,0),11)),"",INDEX($A$37:$U$103,MATCH($B173,$B$37:$B$103,0),11))</f>
        <v/>
      </c>
      <c r="L173" s="20" t="str">
        <f>IF(ISNA(INDEX($A$37:$U$103,MATCH($B173,$B$37:$B$103,0),12)),"",INDEX($A$37:$U$103,MATCH($B173,$B$37:$B$103,0),12))</f>
        <v/>
      </c>
      <c r="M173" s="20" t="str">
        <f>IF(ISNA(INDEX($A$37:$U$103,MATCH($B173,$B$37:$B$103,0),13)),"",INDEX($A$37:$U$103,MATCH($B173,$B$37:$B$103,0),13))</f>
        <v/>
      </c>
      <c r="N173" s="20" t="str">
        <f>IF(ISNA(INDEX($A$37:$U$103,MATCH($B173,$B$37:$B$103,0),14)),"",INDEX($A$37:$U$103,MATCH($B173,$B$37:$B$103,0),14))</f>
        <v/>
      </c>
      <c r="O173" s="20" t="str">
        <f>IF(ISNA(INDEX($A$37:$U$103,MATCH($B173,$B$37:$B$103,0),15)),"",INDEX($A$37:$U$103,MATCH($B173,$B$37:$B$103,0),15))</f>
        <v/>
      </c>
      <c r="P173" s="20" t="str">
        <f>IF(ISNA(INDEX($A$37:$U$103,MATCH($B173,$B$37:$B$103,0),16)),"",INDEX($A$37:$U$103,MATCH($B173,$B$37:$B$103,0),16))</f>
        <v/>
      </c>
      <c r="Q173" s="28" t="str">
        <f>IF(ISNA(INDEX($A$37:$U$103,MATCH($B173,$B$37:$B$103,0),17)),"",INDEX($A$37:$U$103,MATCH($B173,$B$37:$B$103,0),17))</f>
        <v/>
      </c>
      <c r="R173" s="28" t="str">
        <f>IF(ISNA(INDEX($A$37:$U$103,MATCH($B173,$B$37:$B$103,0),18)),"",INDEX($A$37:$U$103,MATCH($B173,$B$37:$B$103,0),18))</f>
        <v/>
      </c>
      <c r="S173" s="28" t="str">
        <f>IF(ISNA(INDEX($A$37:$U$103,MATCH($B173,$B$37:$B$103,0),19)),"",INDEX($A$37:$U$103,MATCH($B173,$B$37:$B$103,0),19))</f>
        <v/>
      </c>
      <c r="T173" s="28" t="str">
        <f>IF(ISNA(INDEX($A$37:$U$103,MATCH($B173,$B$37:$B$103,0),19)),"",INDEX($A$37:$U$103,MATCH($B173,$B$37:$B$103,0),19))</f>
        <v/>
      </c>
      <c r="U173" s="19" t="s">
        <v>40</v>
      </c>
      <c r="V173" s="61"/>
      <c r="W173" s="61"/>
      <c r="X173" s="61"/>
      <c r="Y173" s="61"/>
    </row>
    <row r="174" spans="1:25">
      <c r="A174" s="22" t="s">
        <v>26</v>
      </c>
      <c r="B174" s="119"/>
      <c r="C174" s="119"/>
      <c r="D174" s="119"/>
      <c r="E174" s="119"/>
      <c r="F174" s="119"/>
      <c r="G174" s="119"/>
      <c r="H174" s="119"/>
      <c r="I174" s="119"/>
      <c r="J174" s="24">
        <f t="shared" ref="J174:Q174" si="19">SUM(J173:J173)</f>
        <v>0</v>
      </c>
      <c r="K174" s="24">
        <f t="shared" si="19"/>
        <v>0</v>
      </c>
      <c r="L174" s="24">
        <f t="shared" si="19"/>
        <v>0</v>
      </c>
      <c r="M174" s="24">
        <f t="shared" si="19"/>
        <v>0</v>
      </c>
      <c r="N174" s="24">
        <f t="shared" si="19"/>
        <v>0</v>
      </c>
      <c r="O174" s="24">
        <f t="shared" si="19"/>
        <v>0</v>
      </c>
      <c r="P174" s="24">
        <f t="shared" si="19"/>
        <v>0</v>
      </c>
      <c r="Q174" s="24">
        <f t="shared" si="19"/>
        <v>0</v>
      </c>
      <c r="R174" s="22">
        <f>COUNTIF(R173:R173,"E")</f>
        <v>0</v>
      </c>
      <c r="S174" s="22">
        <f>COUNTIF(S173:S173,"C")</f>
        <v>0</v>
      </c>
      <c r="T174" s="22">
        <f>COUNTIF(T173:T173,"VP")</f>
        <v>0</v>
      </c>
      <c r="U174" s="23"/>
      <c r="V174" s="61"/>
      <c r="W174" s="61"/>
      <c r="X174" s="61"/>
      <c r="Y174" s="61"/>
    </row>
    <row r="175" spans="1:25" ht="27.75" customHeight="1">
      <c r="A175" s="120" t="s">
        <v>49</v>
      </c>
      <c r="B175" s="121"/>
      <c r="C175" s="121"/>
      <c r="D175" s="121"/>
      <c r="E175" s="121"/>
      <c r="F175" s="121"/>
      <c r="G175" s="121"/>
      <c r="H175" s="121"/>
      <c r="I175" s="122"/>
      <c r="J175" s="24">
        <f t="shared" ref="J175:T175" si="20">SUM(J171,J174)</f>
        <v>13</v>
      </c>
      <c r="K175" s="24">
        <f t="shared" si="20"/>
        <v>4</v>
      </c>
      <c r="L175" s="24">
        <f t="shared" si="20"/>
        <v>2</v>
      </c>
      <c r="M175" s="24">
        <f t="shared" si="20"/>
        <v>0</v>
      </c>
      <c r="N175" s="24">
        <f t="shared" si="20"/>
        <v>1</v>
      </c>
      <c r="O175" s="24">
        <f t="shared" si="20"/>
        <v>7</v>
      </c>
      <c r="P175" s="24">
        <f t="shared" si="20"/>
        <v>17</v>
      </c>
      <c r="Q175" s="24">
        <f t="shared" si="20"/>
        <v>24</v>
      </c>
      <c r="R175" s="24">
        <f t="shared" si="20"/>
        <v>1</v>
      </c>
      <c r="S175" s="24">
        <f t="shared" si="20"/>
        <v>1</v>
      </c>
      <c r="T175" s="24">
        <f t="shared" si="20"/>
        <v>0</v>
      </c>
      <c r="U175" s="27" t="s">
        <v>48</v>
      </c>
      <c r="V175" s="61"/>
      <c r="W175" s="61"/>
      <c r="X175" s="61"/>
      <c r="Y175" s="61"/>
    </row>
    <row r="176" spans="1:25" ht="17.25" customHeight="1">
      <c r="A176" s="123" t="s">
        <v>50</v>
      </c>
      <c r="B176" s="124"/>
      <c r="C176" s="124"/>
      <c r="D176" s="124"/>
      <c r="E176" s="124"/>
      <c r="F176" s="124"/>
      <c r="G176" s="124"/>
      <c r="H176" s="124"/>
      <c r="I176" s="124"/>
      <c r="J176" s="125"/>
      <c r="K176" s="24">
        <f t="shared" ref="K176:Q176" si="21">K171*14+K174*12</f>
        <v>56</v>
      </c>
      <c r="L176" s="24">
        <f t="shared" si="21"/>
        <v>28</v>
      </c>
      <c r="M176" s="24">
        <f t="shared" si="21"/>
        <v>0</v>
      </c>
      <c r="N176" s="24">
        <f t="shared" si="21"/>
        <v>14</v>
      </c>
      <c r="O176" s="24">
        <f t="shared" si="21"/>
        <v>98</v>
      </c>
      <c r="P176" s="24">
        <f t="shared" si="21"/>
        <v>238</v>
      </c>
      <c r="Q176" s="24">
        <f t="shared" si="21"/>
        <v>336</v>
      </c>
      <c r="R176" s="104"/>
      <c r="S176" s="105"/>
      <c r="T176" s="105"/>
      <c r="U176" s="106"/>
      <c r="V176" s="61"/>
      <c r="W176" s="61"/>
      <c r="X176" s="61"/>
      <c r="Y176" s="61"/>
    </row>
    <row r="177" spans="1:25">
      <c r="A177" s="126"/>
      <c r="B177" s="127"/>
      <c r="C177" s="127"/>
      <c r="D177" s="127"/>
      <c r="E177" s="127"/>
      <c r="F177" s="127"/>
      <c r="G177" s="127"/>
      <c r="H177" s="127"/>
      <c r="I177" s="127"/>
      <c r="J177" s="128"/>
      <c r="K177" s="110">
        <f>SUM(K176:N176)</f>
        <v>98</v>
      </c>
      <c r="L177" s="111"/>
      <c r="M177" s="111"/>
      <c r="N177" s="112"/>
      <c r="O177" s="113">
        <f>SUM(O176:P176)</f>
        <v>336</v>
      </c>
      <c r="P177" s="114"/>
      <c r="Q177" s="115"/>
      <c r="R177" s="107"/>
      <c r="S177" s="108"/>
      <c r="T177" s="108"/>
      <c r="U177" s="109"/>
      <c r="V177" s="61"/>
      <c r="W177" s="61"/>
      <c r="X177" s="61"/>
      <c r="Y177" s="61"/>
    </row>
    <row r="178" spans="1:25" ht="8.25" customHeight="1">
      <c r="V178" s="61"/>
      <c r="W178" s="61"/>
      <c r="X178" s="61"/>
      <c r="Y178" s="61"/>
    </row>
    <row r="179" spans="1:25">
      <c r="B179" s="8"/>
      <c r="C179" s="8"/>
      <c r="D179" s="8"/>
      <c r="E179" s="8"/>
      <c r="F179" s="8"/>
      <c r="G179" s="8"/>
      <c r="H179" s="17"/>
      <c r="I179" s="17"/>
      <c r="J179" s="17"/>
      <c r="N179" s="8"/>
      <c r="O179" s="8"/>
      <c r="P179" s="8"/>
      <c r="Q179" s="8"/>
      <c r="R179" s="8"/>
      <c r="S179" s="8"/>
      <c r="T179" s="8"/>
      <c r="V179" s="61"/>
      <c r="W179" s="61"/>
      <c r="X179" s="61"/>
      <c r="Y179" s="61"/>
    </row>
    <row r="180" spans="1:25">
      <c r="B180" s="2"/>
      <c r="C180" s="2"/>
      <c r="D180" s="2"/>
      <c r="E180" s="2"/>
      <c r="F180" s="2"/>
      <c r="G180" s="2"/>
      <c r="N180" s="8"/>
      <c r="O180" s="8"/>
      <c r="P180" s="8"/>
      <c r="Q180" s="8"/>
      <c r="R180" s="8"/>
      <c r="S180" s="8"/>
      <c r="T180" s="8"/>
      <c r="V180" s="61"/>
      <c r="W180" s="61"/>
      <c r="X180" s="61"/>
      <c r="Y180" s="61"/>
    </row>
    <row r="181" spans="1:25">
      <c r="B181" s="8"/>
      <c r="C181" s="8"/>
      <c r="D181" s="8"/>
      <c r="E181" s="8"/>
      <c r="F181" s="8"/>
      <c r="G181" s="8"/>
      <c r="H181" s="17"/>
      <c r="I181" s="17"/>
      <c r="J181" s="17"/>
      <c r="N181" s="8"/>
      <c r="O181" s="8"/>
      <c r="P181" s="8"/>
      <c r="Q181" s="8"/>
      <c r="R181" s="8"/>
      <c r="S181" s="8"/>
      <c r="T181" s="8"/>
      <c r="V181" s="61"/>
      <c r="W181" s="61"/>
      <c r="X181" s="61"/>
      <c r="Y181" s="61"/>
    </row>
    <row r="182" spans="1:25">
      <c r="V182" s="61"/>
      <c r="W182" s="61"/>
      <c r="X182" s="61"/>
      <c r="Y182" s="61"/>
    </row>
    <row r="183" spans="1:25">
      <c r="A183" s="131" t="s">
        <v>62</v>
      </c>
      <c r="B183" s="131"/>
      <c r="V183" s="61"/>
      <c r="W183" s="61"/>
      <c r="X183" s="61"/>
      <c r="Y183" s="61"/>
    </row>
    <row r="184" spans="1:25">
      <c r="A184" s="96" t="s">
        <v>28</v>
      </c>
      <c r="B184" s="98" t="s">
        <v>54</v>
      </c>
      <c r="C184" s="99"/>
      <c r="D184" s="99"/>
      <c r="E184" s="99"/>
      <c r="F184" s="99"/>
      <c r="G184" s="100"/>
      <c r="H184" s="98" t="s">
        <v>57</v>
      </c>
      <c r="I184" s="100"/>
      <c r="J184" s="70" t="s">
        <v>58</v>
      </c>
      <c r="K184" s="71"/>
      <c r="L184" s="71"/>
      <c r="M184" s="71"/>
      <c r="N184" s="71"/>
      <c r="O184" s="71"/>
      <c r="P184" s="72"/>
      <c r="Q184" s="98" t="s">
        <v>48</v>
      </c>
      <c r="R184" s="100"/>
      <c r="S184" s="70" t="s">
        <v>59</v>
      </c>
      <c r="T184" s="71"/>
      <c r="U184" s="72"/>
      <c r="V184" s="61"/>
      <c r="W184" s="61"/>
      <c r="X184" s="61"/>
      <c r="Y184" s="61"/>
    </row>
    <row r="185" spans="1:25">
      <c r="A185" s="97"/>
      <c r="B185" s="101"/>
      <c r="C185" s="102"/>
      <c r="D185" s="102"/>
      <c r="E185" s="102"/>
      <c r="F185" s="102"/>
      <c r="G185" s="103"/>
      <c r="H185" s="101"/>
      <c r="I185" s="103"/>
      <c r="J185" s="70" t="s">
        <v>34</v>
      </c>
      <c r="K185" s="72"/>
      <c r="L185" s="70" t="s">
        <v>7</v>
      </c>
      <c r="M185" s="71"/>
      <c r="N185" s="72"/>
      <c r="O185" s="70" t="s">
        <v>31</v>
      </c>
      <c r="P185" s="72"/>
      <c r="Q185" s="101"/>
      <c r="R185" s="103"/>
      <c r="S185" s="36" t="s">
        <v>60</v>
      </c>
      <c r="T185" s="70" t="s">
        <v>61</v>
      </c>
      <c r="U185" s="72"/>
      <c r="V185" s="61"/>
      <c r="W185" s="61"/>
      <c r="X185" s="61"/>
      <c r="Y185" s="61"/>
    </row>
    <row r="186" spans="1:25">
      <c r="A186" s="36">
        <v>1</v>
      </c>
      <c r="B186" s="70" t="s">
        <v>55</v>
      </c>
      <c r="C186" s="71"/>
      <c r="D186" s="71"/>
      <c r="E186" s="71"/>
      <c r="F186" s="71"/>
      <c r="G186" s="72"/>
      <c r="H186" s="81">
        <f>J186</f>
        <v>56</v>
      </c>
      <c r="I186" s="81"/>
      <c r="J186" s="82">
        <f>O44+O53+O64+O77-J187</f>
        <v>56</v>
      </c>
      <c r="K186" s="83"/>
      <c r="L186" s="82">
        <f>P44+P53+P64+P77-L187</f>
        <v>136</v>
      </c>
      <c r="M186" s="84"/>
      <c r="N186" s="83"/>
      <c r="O186" s="85">
        <f>SUM(J186:N186)</f>
        <v>192</v>
      </c>
      <c r="P186" s="86"/>
      <c r="Q186" s="87">
        <f>H186/H188</f>
        <v>0.875</v>
      </c>
      <c r="R186" s="88"/>
      <c r="S186" s="37">
        <f>J44+J53-S187</f>
        <v>60</v>
      </c>
      <c r="T186" s="89">
        <f>J64+J77-T187</f>
        <v>44</v>
      </c>
      <c r="U186" s="90"/>
      <c r="V186" s="61"/>
      <c r="W186" s="61"/>
      <c r="X186" s="61"/>
      <c r="Y186" s="61"/>
    </row>
    <row r="187" spans="1:25">
      <c r="A187" s="36">
        <v>2</v>
      </c>
      <c r="B187" s="70" t="s">
        <v>56</v>
      </c>
      <c r="C187" s="71"/>
      <c r="D187" s="71"/>
      <c r="E187" s="71"/>
      <c r="F187" s="71"/>
      <c r="G187" s="72"/>
      <c r="H187" s="81">
        <f>J187</f>
        <v>8</v>
      </c>
      <c r="I187" s="81"/>
      <c r="J187" s="91">
        <f>O98</f>
        <v>8</v>
      </c>
      <c r="K187" s="92"/>
      <c r="L187" s="91">
        <f>P98</f>
        <v>23</v>
      </c>
      <c r="M187" s="93"/>
      <c r="N187" s="92"/>
      <c r="O187" s="85">
        <f>SUM(J187:N187)</f>
        <v>31</v>
      </c>
      <c r="P187" s="86"/>
      <c r="Q187" s="87">
        <f>H187/H188</f>
        <v>0.125</v>
      </c>
      <c r="R187" s="88"/>
      <c r="S187" s="18">
        <v>0</v>
      </c>
      <c r="T187" s="94">
        <v>16</v>
      </c>
      <c r="U187" s="95"/>
      <c r="V187" s="61"/>
      <c r="W187" s="61"/>
      <c r="X187" s="61"/>
      <c r="Y187" s="61"/>
    </row>
    <row r="188" spans="1:25">
      <c r="A188" s="70" t="s">
        <v>26</v>
      </c>
      <c r="B188" s="71"/>
      <c r="C188" s="71"/>
      <c r="D188" s="71"/>
      <c r="E188" s="71"/>
      <c r="F188" s="71"/>
      <c r="G188" s="72"/>
      <c r="H188" s="73">
        <f>SUM(H186:I187)</f>
        <v>64</v>
      </c>
      <c r="I188" s="73"/>
      <c r="J188" s="73">
        <f>SUM(J186:K187)</f>
        <v>64</v>
      </c>
      <c r="K188" s="73"/>
      <c r="L188" s="74">
        <f>SUM(L186:N187)</f>
        <v>159</v>
      </c>
      <c r="M188" s="75"/>
      <c r="N188" s="76"/>
      <c r="O188" s="74">
        <f>SUM(O186:P187)</f>
        <v>223</v>
      </c>
      <c r="P188" s="76"/>
      <c r="Q188" s="77">
        <f>SUM(Q186:R187)</f>
        <v>1</v>
      </c>
      <c r="R188" s="78"/>
      <c r="S188" s="38">
        <f>SUM(S186:S187)</f>
        <v>60</v>
      </c>
      <c r="T188" s="79">
        <f>SUM(T186:U187)</f>
        <v>60</v>
      </c>
      <c r="U188" s="80"/>
      <c r="V188" s="61"/>
      <c r="W188" s="61"/>
      <c r="X188" s="61"/>
      <c r="Y188" s="61"/>
    </row>
    <row r="189" spans="1:25">
      <c r="V189" s="61"/>
      <c r="W189" s="61"/>
      <c r="X189" s="61"/>
      <c r="Y189" s="61"/>
    </row>
    <row r="190" spans="1:25">
      <c r="V190" s="61"/>
      <c r="W190" s="61"/>
      <c r="X190" s="61"/>
      <c r="Y190" s="61"/>
    </row>
    <row r="191" spans="1:25">
      <c r="B191" s="2"/>
      <c r="C191" s="2"/>
      <c r="D191" s="2"/>
      <c r="E191" s="2"/>
      <c r="F191" s="2"/>
      <c r="G191" s="2"/>
      <c r="N191" s="8"/>
      <c r="O191" s="8"/>
      <c r="P191" s="8"/>
      <c r="Q191" s="8"/>
      <c r="R191" s="8"/>
      <c r="S191" s="8"/>
      <c r="T191" s="8"/>
      <c r="V191" s="61"/>
      <c r="W191" s="61"/>
      <c r="X191" s="61"/>
      <c r="Y191" s="61"/>
    </row>
    <row r="192" spans="1:25">
      <c r="B192" s="8"/>
      <c r="C192" s="8"/>
      <c r="D192" s="8"/>
      <c r="E192" s="8"/>
      <c r="F192" s="8"/>
      <c r="G192" s="8"/>
      <c r="H192" s="17"/>
      <c r="I192" s="17"/>
      <c r="J192" s="17"/>
      <c r="N192" s="8"/>
      <c r="O192" s="8"/>
      <c r="P192" s="8"/>
      <c r="Q192" s="8"/>
      <c r="R192" s="8"/>
      <c r="S192" s="8"/>
      <c r="T192" s="8"/>
      <c r="V192" s="61"/>
      <c r="W192" s="61"/>
      <c r="X192" s="61"/>
      <c r="Y192" s="61"/>
    </row>
    <row r="193" spans="22:25">
      <c r="V193" s="61"/>
      <c r="W193" s="61"/>
      <c r="X193" s="61"/>
      <c r="Y193" s="61"/>
    </row>
    <row r="194" spans="22:25">
      <c r="V194" s="61"/>
      <c r="W194" s="61"/>
      <c r="X194" s="61"/>
      <c r="Y194" s="61"/>
    </row>
    <row r="195" spans="22:25">
      <c r="V195" s="61"/>
      <c r="W195" s="61"/>
      <c r="X195" s="61"/>
      <c r="Y195" s="61"/>
    </row>
    <row r="196" spans="22:25">
      <c r="V196" s="61"/>
      <c r="W196" s="61"/>
      <c r="X196" s="61"/>
      <c r="Y196" s="61"/>
    </row>
    <row r="197" spans="22:25">
      <c r="V197" s="61"/>
      <c r="W197" s="61"/>
      <c r="X197" s="61"/>
      <c r="Y197" s="61"/>
    </row>
    <row r="198" spans="22:25">
      <c r="V198" s="61"/>
      <c r="W198" s="61"/>
      <c r="X198" s="61"/>
      <c r="Y198" s="61"/>
    </row>
    <row r="199" spans="22:25">
      <c r="V199" s="61"/>
      <c r="W199" s="61"/>
      <c r="X199" s="61"/>
      <c r="Y199" s="61"/>
    </row>
  </sheetData>
  <sheetProtection formatCells="0" formatRows="0" insertRows="0"/>
  <mergeCells count="223">
    <mergeCell ref="A122:J123"/>
    <mergeCell ref="R122:U123"/>
    <mergeCell ref="O123:Q123"/>
    <mergeCell ref="K123:N123"/>
    <mergeCell ref="A121:I121"/>
    <mergeCell ref="B120:I120"/>
    <mergeCell ref="R108:T108"/>
    <mergeCell ref="B112:I112"/>
    <mergeCell ref="B113:I113"/>
    <mergeCell ref="B111:I111"/>
    <mergeCell ref="A110:U110"/>
    <mergeCell ref="U108:U109"/>
    <mergeCell ref="B114:I114"/>
    <mergeCell ref="B118:I118"/>
    <mergeCell ref="B119:I119"/>
    <mergeCell ref="K108:N108"/>
    <mergeCell ref="O108:Q108"/>
    <mergeCell ref="B115:I115"/>
    <mergeCell ref="A117:U117"/>
    <mergeCell ref="B72:I72"/>
    <mergeCell ref="B73:I73"/>
    <mergeCell ref="B74:I74"/>
    <mergeCell ref="B75:I75"/>
    <mergeCell ref="B76:I76"/>
    <mergeCell ref="A58:A59"/>
    <mergeCell ref="B58:I59"/>
    <mergeCell ref="A82:U82"/>
    <mergeCell ref="J83:J84"/>
    <mergeCell ref="K83:N83"/>
    <mergeCell ref="O83:Q83"/>
    <mergeCell ref="A83:A84"/>
    <mergeCell ref="B77:I77"/>
    <mergeCell ref="R83:T83"/>
    <mergeCell ref="K70:N70"/>
    <mergeCell ref="O70:Q70"/>
    <mergeCell ref="R70:T70"/>
    <mergeCell ref="A70:A71"/>
    <mergeCell ref="B60:I60"/>
    <mergeCell ref="S6:U6"/>
    <mergeCell ref="N8:U11"/>
    <mergeCell ref="A15:K15"/>
    <mergeCell ref="J38:J39"/>
    <mergeCell ref="A37:U37"/>
    <mergeCell ref="N25:U31"/>
    <mergeCell ref="A20:K23"/>
    <mergeCell ref="N21:U23"/>
    <mergeCell ref="I26:K26"/>
    <mergeCell ref="B26:C26"/>
    <mergeCell ref="H26:H27"/>
    <mergeCell ref="A25:G25"/>
    <mergeCell ref="G26:G27"/>
    <mergeCell ref="A13:K13"/>
    <mergeCell ref="A14:K14"/>
    <mergeCell ref="A16:K16"/>
    <mergeCell ref="B38:I39"/>
    <mergeCell ref="N15:U15"/>
    <mergeCell ref="N18:U18"/>
    <mergeCell ref="N13:U13"/>
    <mergeCell ref="N14:U14"/>
    <mergeCell ref="A11:K11"/>
    <mergeCell ref="A12:K12"/>
    <mergeCell ref="A10:K10"/>
    <mergeCell ref="J47:J48"/>
    <mergeCell ref="A47:A48"/>
    <mergeCell ref="A38:A39"/>
    <mergeCell ref="N6:O6"/>
    <mergeCell ref="A7:K7"/>
    <mergeCell ref="A8:K8"/>
    <mergeCell ref="A9:K9"/>
    <mergeCell ref="B51:I51"/>
    <mergeCell ref="B52:I52"/>
    <mergeCell ref="B42:I42"/>
    <mergeCell ref="B40:I40"/>
    <mergeCell ref="B41:I41"/>
    <mergeCell ref="B44:I44"/>
    <mergeCell ref="B49:I49"/>
    <mergeCell ref="B50:I50"/>
    <mergeCell ref="B43:I43"/>
    <mergeCell ref="B47:I48"/>
    <mergeCell ref="N16:U16"/>
    <mergeCell ref="R58:T58"/>
    <mergeCell ref="U58:U59"/>
    <mergeCell ref="A1:K1"/>
    <mergeCell ref="A3:K3"/>
    <mergeCell ref="K47:N47"/>
    <mergeCell ref="N19:U19"/>
    <mergeCell ref="N1:U1"/>
    <mergeCell ref="A4:K5"/>
    <mergeCell ref="A35:U35"/>
    <mergeCell ref="A19:K19"/>
    <mergeCell ref="A17:K17"/>
    <mergeCell ref="N3:O3"/>
    <mergeCell ref="N5:O5"/>
    <mergeCell ref="D26:F26"/>
    <mergeCell ref="A18:K18"/>
    <mergeCell ref="O47:Q47"/>
    <mergeCell ref="R47:T47"/>
    <mergeCell ref="S4:U4"/>
    <mergeCell ref="U38:U39"/>
    <mergeCell ref="O38:Q38"/>
    <mergeCell ref="K38:N38"/>
    <mergeCell ref="U47:U48"/>
    <mergeCell ref="R38:T38"/>
    <mergeCell ref="A46:U46"/>
    <mergeCell ref="S5:U5"/>
    <mergeCell ref="A2:K2"/>
    <mergeCell ref="A6:K6"/>
    <mergeCell ref="P5:R5"/>
    <mergeCell ref="P6:R6"/>
    <mergeCell ref="P3:R3"/>
    <mergeCell ref="P4:R4"/>
    <mergeCell ref="N4:O4"/>
    <mergeCell ref="U83:U84"/>
    <mergeCell ref="B83:I84"/>
    <mergeCell ref="S3:U3"/>
    <mergeCell ref="U70:U71"/>
    <mergeCell ref="B64:I64"/>
    <mergeCell ref="B70:I71"/>
    <mergeCell ref="B62:I62"/>
    <mergeCell ref="B63:I63"/>
    <mergeCell ref="A69:U69"/>
    <mergeCell ref="J70:J71"/>
    <mergeCell ref="B53:I53"/>
    <mergeCell ref="B61:I61"/>
    <mergeCell ref="A57:U57"/>
    <mergeCell ref="J58:J59"/>
    <mergeCell ref="K58:N58"/>
    <mergeCell ref="O58:Q58"/>
    <mergeCell ref="B116:I116"/>
    <mergeCell ref="A107:U107"/>
    <mergeCell ref="A106:U106"/>
    <mergeCell ref="A108:A109"/>
    <mergeCell ref="B108:I109"/>
    <mergeCell ref="J108:J109"/>
    <mergeCell ref="A85:U85"/>
    <mergeCell ref="A88:U88"/>
    <mergeCell ref="B97:I97"/>
    <mergeCell ref="B95:I95"/>
    <mergeCell ref="A94:U94"/>
    <mergeCell ref="A96:U96"/>
    <mergeCell ref="K100:N100"/>
    <mergeCell ref="O100:Q100"/>
    <mergeCell ref="R99:U100"/>
    <mergeCell ref="A98:I98"/>
    <mergeCell ref="A99:J100"/>
    <mergeCell ref="B87:I87"/>
    <mergeCell ref="A141:U141"/>
    <mergeCell ref="B142:I142"/>
    <mergeCell ref="B143:I143"/>
    <mergeCell ref="B147:I147"/>
    <mergeCell ref="A148:U148"/>
    <mergeCell ref="B144:I144"/>
    <mergeCell ref="A139:A140"/>
    <mergeCell ref="A138:U138"/>
    <mergeCell ref="J139:J140"/>
    <mergeCell ref="K139:N139"/>
    <mergeCell ref="O139:Q139"/>
    <mergeCell ref="B139:I140"/>
    <mergeCell ref="R139:T139"/>
    <mergeCell ref="U139:U140"/>
    <mergeCell ref="B151:I151"/>
    <mergeCell ref="B152:I152"/>
    <mergeCell ref="B149:I149"/>
    <mergeCell ref="A153:I153"/>
    <mergeCell ref="K155:N155"/>
    <mergeCell ref="O155:Q155"/>
    <mergeCell ref="B146:I146"/>
    <mergeCell ref="B145:I145"/>
    <mergeCell ref="B150:I150"/>
    <mergeCell ref="A165:U165"/>
    <mergeCell ref="A154:J155"/>
    <mergeCell ref="A183:B183"/>
    <mergeCell ref="R154:U155"/>
    <mergeCell ref="O166:Q166"/>
    <mergeCell ref="A168:U168"/>
    <mergeCell ref="B169:I169"/>
    <mergeCell ref="B170:I170"/>
    <mergeCell ref="R166:T166"/>
    <mergeCell ref="A166:A167"/>
    <mergeCell ref="B166:I167"/>
    <mergeCell ref="J166:J167"/>
    <mergeCell ref="K166:N166"/>
    <mergeCell ref="U166:U167"/>
    <mergeCell ref="R176:U177"/>
    <mergeCell ref="K177:N177"/>
    <mergeCell ref="O177:Q177"/>
    <mergeCell ref="B171:I171"/>
    <mergeCell ref="A172:U172"/>
    <mergeCell ref="B174:I174"/>
    <mergeCell ref="A175:I175"/>
    <mergeCell ref="A176:J177"/>
    <mergeCell ref="B173:I173"/>
    <mergeCell ref="A184:A185"/>
    <mergeCell ref="B184:G185"/>
    <mergeCell ref="H184:I185"/>
    <mergeCell ref="J184:P184"/>
    <mergeCell ref="Q184:R185"/>
    <mergeCell ref="S184:U184"/>
    <mergeCell ref="J185:K185"/>
    <mergeCell ref="L185:N185"/>
    <mergeCell ref="O185:P185"/>
    <mergeCell ref="T185:U185"/>
    <mergeCell ref="A188:G188"/>
    <mergeCell ref="H188:I188"/>
    <mergeCell ref="J188:K188"/>
    <mergeCell ref="L188:N188"/>
    <mergeCell ref="O188:P188"/>
    <mergeCell ref="Q188:R188"/>
    <mergeCell ref="T188:U188"/>
    <mergeCell ref="B186:G186"/>
    <mergeCell ref="H186:I186"/>
    <mergeCell ref="J186:K186"/>
    <mergeCell ref="L186:N186"/>
    <mergeCell ref="O186:P186"/>
    <mergeCell ref="Q186:R186"/>
    <mergeCell ref="T186:U186"/>
    <mergeCell ref="B187:G187"/>
    <mergeCell ref="H187:I187"/>
    <mergeCell ref="J187:K187"/>
    <mergeCell ref="L187:N187"/>
    <mergeCell ref="O187:P187"/>
    <mergeCell ref="Q187:R187"/>
    <mergeCell ref="T187:U187"/>
  </mergeCells>
  <phoneticPr fontId="6" type="noConversion"/>
  <dataValidations disablePrompts="1" count="6">
    <dataValidation type="list" allowBlank="1" showInputMessage="1" showErrorMessage="1" sqref="S89:S93 S97 S60:S63 S49:S52 S86:S87 S72:S76 S40:S43 S95">
      <formula1>$S$39</formula1>
    </dataValidation>
    <dataValidation type="list" allowBlank="1" showInputMessage="1" showErrorMessage="1" sqref="R89:R93 R97 R60:R63 R49:R52 R86:R87 R72:R76 R40:R43 R95">
      <formula1>$R$39</formula1>
    </dataValidation>
    <dataValidation type="list" allowBlank="1" showInputMessage="1" showErrorMessage="1" sqref="T89:T93 T97 T60:T63 T95 T72:T76 T86:T87 T40:T43 T49:T52">
      <formula1>$T$39</formula1>
    </dataValidation>
    <dataValidation type="list" allowBlank="1" showInputMessage="1" showErrorMessage="1" sqref="U118:U119 U149:U151 U173 U169:U170 U142:U146 U111:U115 U89:U93 U97 U49:U52 U95 U86:U87 U72:U76 U40:U43 U60:U63">
      <formula1>$P$36:$T$36</formula1>
    </dataValidation>
    <dataValidation type="list" allowBlank="1" showInputMessage="1" showErrorMessage="1" sqref="U116 U171 U147">
      <formula1>$Q$36:$T$36</formula1>
    </dataValidation>
    <dataValidation type="list" allowBlank="1" showInputMessage="1" showErrorMessage="1" sqref="B118:I119 B169:I170 B111:I115 B173:I173">
      <formula1>$B$38:$B$103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R44" formula="1"/>
    <ignoredError sqref="K10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2015-06-05T12:23:31Z</cp:lastPrinted>
  <dcterms:created xsi:type="dcterms:W3CDTF">2013-06-27T08:19:59Z</dcterms:created>
  <dcterms:modified xsi:type="dcterms:W3CDTF">2015-06-05T12:24:14Z</dcterms:modified>
</cp:coreProperties>
</file>