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44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U222" i="1"/>
  <c r="U192"/>
  <c r="A220" l="1"/>
  <c r="A217"/>
  <c r="A152"/>
  <c r="A153"/>
  <c r="A154"/>
  <c r="A155"/>
  <c r="A156"/>
  <c r="A157"/>
  <c r="A151"/>
  <c r="A160"/>
  <c r="A190"/>
  <c r="A189"/>
  <c r="A183"/>
  <c r="A184"/>
  <c r="A185"/>
  <c r="A186"/>
  <c r="U163"/>
  <c r="U124"/>
  <c r="L125"/>
  <c r="M125"/>
  <c r="N125"/>
  <c r="K125"/>
  <c r="T124"/>
  <c r="S124"/>
  <c r="R124"/>
  <c r="K124"/>
  <c r="L124"/>
  <c r="M124"/>
  <c r="N124"/>
  <c r="J124"/>
  <c r="S220" l="1"/>
  <c r="R220"/>
  <c r="N220"/>
  <c r="M220"/>
  <c r="T217"/>
  <c r="S217"/>
  <c r="R217"/>
  <c r="N217"/>
  <c r="M217"/>
  <c r="T190"/>
  <c r="S190"/>
  <c r="R190"/>
  <c r="N190"/>
  <c r="M190"/>
  <c r="T189"/>
  <c r="S189"/>
  <c r="R189"/>
  <c r="N189"/>
  <c r="M189"/>
  <c r="T183"/>
  <c r="T184"/>
  <c r="T185"/>
  <c r="T186"/>
  <c r="S183"/>
  <c r="S184"/>
  <c r="S185"/>
  <c r="S186"/>
  <c r="R183"/>
  <c r="R184"/>
  <c r="R185"/>
  <c r="R186"/>
  <c r="N183"/>
  <c r="N184"/>
  <c r="N185"/>
  <c r="N186"/>
  <c r="M183"/>
  <c r="M184"/>
  <c r="M185"/>
  <c r="M186"/>
  <c r="T161"/>
  <c r="S161"/>
  <c r="R161"/>
  <c r="N161"/>
  <c r="M161"/>
  <c r="T160"/>
  <c r="S160"/>
  <c r="R160"/>
  <c r="N160"/>
  <c r="M160"/>
  <c r="T152"/>
  <c r="T153"/>
  <c r="T154"/>
  <c r="T155"/>
  <c r="T156"/>
  <c r="T157"/>
  <c r="S152"/>
  <c r="S153"/>
  <c r="S154"/>
  <c r="S155"/>
  <c r="S156"/>
  <c r="S157"/>
  <c r="R152"/>
  <c r="R153"/>
  <c r="R154"/>
  <c r="R155"/>
  <c r="R156"/>
  <c r="R157"/>
  <c r="N152"/>
  <c r="N153"/>
  <c r="N154"/>
  <c r="N155"/>
  <c r="N156"/>
  <c r="N157"/>
  <c r="M152"/>
  <c r="M153"/>
  <c r="M154"/>
  <c r="M155"/>
  <c r="M156"/>
  <c r="M157"/>
  <c r="T151"/>
  <c r="S151"/>
  <c r="R151"/>
  <c r="N151"/>
  <c r="M151"/>
  <c r="O121"/>
  <c r="O122"/>
  <c r="O123"/>
  <c r="O120"/>
  <c r="O117"/>
  <c r="O118"/>
  <c r="O116"/>
  <c r="O114"/>
  <c r="O113"/>
  <c r="O88"/>
  <c r="O89"/>
  <c r="O90"/>
  <c r="O91"/>
  <c r="O87"/>
  <c r="M92"/>
  <c r="O79"/>
  <c r="O157" s="1"/>
  <c r="O80"/>
  <c r="O81"/>
  <c r="O217" s="1"/>
  <c r="O78"/>
  <c r="M82"/>
  <c r="O50"/>
  <c r="O155" s="1"/>
  <c r="O51"/>
  <c r="O184" s="1"/>
  <c r="O52"/>
  <c r="O49"/>
  <c r="M53"/>
  <c r="O41"/>
  <c r="O152" s="1"/>
  <c r="O42"/>
  <c r="O153" s="1"/>
  <c r="O43"/>
  <c r="O183" s="1"/>
  <c r="O40"/>
  <c r="O151" s="1"/>
  <c r="M44"/>
  <c r="O189" l="1"/>
  <c r="O190"/>
  <c r="M158"/>
  <c r="N158"/>
  <c r="O160"/>
  <c r="O161"/>
  <c r="O185"/>
  <c r="O125"/>
  <c r="O124"/>
  <c r="O186"/>
  <c r="O156"/>
  <c r="O154"/>
  <c r="O220"/>
  <c r="M221"/>
  <c r="M218"/>
  <c r="M162"/>
  <c r="M187"/>
  <c r="M191"/>
  <c r="O158" l="1"/>
  <c r="M192"/>
  <c r="M222"/>
  <c r="M223"/>
  <c r="M193"/>
  <c r="M163"/>
  <c r="M164"/>
  <c r="Q123"/>
  <c r="Q122"/>
  <c r="Q121"/>
  <c r="Q120"/>
  <c r="Q118"/>
  <c r="Q117"/>
  <c r="Q114"/>
  <c r="Q91"/>
  <c r="Q90"/>
  <c r="Q89"/>
  <c r="Q88"/>
  <c r="Q87"/>
  <c r="Q190" l="1"/>
  <c r="Q189"/>
  <c r="Q160"/>
  <c r="Q161"/>
  <c r="Q220"/>
  <c r="P121"/>
  <c r="P122"/>
  <c r="P123"/>
  <c r="P114"/>
  <c r="P117"/>
  <c r="P118"/>
  <c r="T220"/>
  <c r="L220"/>
  <c r="K220"/>
  <c r="J220"/>
  <c r="L217"/>
  <c r="K217"/>
  <c r="J217"/>
  <c r="L190"/>
  <c r="K190"/>
  <c r="J190"/>
  <c r="L189"/>
  <c r="K189"/>
  <c r="J189"/>
  <c r="L186"/>
  <c r="K186"/>
  <c r="J186"/>
  <c r="L185"/>
  <c r="K185"/>
  <c r="J185"/>
  <c r="L184"/>
  <c r="K184"/>
  <c r="J184"/>
  <c r="L183"/>
  <c r="K183"/>
  <c r="J183"/>
  <c r="L161"/>
  <c r="K161"/>
  <c r="J161"/>
  <c r="A161"/>
  <c r="L160"/>
  <c r="K160"/>
  <c r="J160"/>
  <c r="L157" l="1"/>
  <c r="K157"/>
  <c r="J157"/>
  <c r="L156"/>
  <c r="K156"/>
  <c r="J156"/>
  <c r="L155"/>
  <c r="K155"/>
  <c r="J155"/>
  <c r="L154"/>
  <c r="K154"/>
  <c r="J154"/>
  <c r="L153" l="1"/>
  <c r="K153"/>
  <c r="J153"/>
  <c r="L152"/>
  <c r="K152"/>
  <c r="J152"/>
  <c r="L151"/>
  <c r="K151"/>
  <c r="J151"/>
  <c r="J158" l="1"/>
  <c r="L158"/>
  <c r="K158"/>
  <c r="Q43"/>
  <c r="Q183" s="1"/>
  <c r="T221"/>
  <c r="S221"/>
  <c r="R221"/>
  <c r="N221"/>
  <c r="L221"/>
  <c r="K221"/>
  <c r="J221"/>
  <c r="T218"/>
  <c r="S218"/>
  <c r="N218"/>
  <c r="L218"/>
  <c r="K218"/>
  <c r="J218"/>
  <c r="T191"/>
  <c r="S191"/>
  <c r="R191"/>
  <c r="N191"/>
  <c r="L191"/>
  <c r="K191"/>
  <c r="J191"/>
  <c r="T187"/>
  <c r="S187"/>
  <c r="N187"/>
  <c r="L187"/>
  <c r="K187"/>
  <c r="J187"/>
  <c r="T162"/>
  <c r="S162"/>
  <c r="R162"/>
  <c r="N162"/>
  <c r="L162"/>
  <c r="K162"/>
  <c r="J162"/>
  <c r="J163" s="1"/>
  <c r="Q113"/>
  <c r="Q116"/>
  <c r="T92"/>
  <c r="S92"/>
  <c r="R92"/>
  <c r="N92"/>
  <c r="L92"/>
  <c r="K92"/>
  <c r="J92"/>
  <c r="T82"/>
  <c r="S82"/>
  <c r="R82"/>
  <c r="N82"/>
  <c r="L82"/>
  <c r="K82"/>
  <c r="J82"/>
  <c r="Q81"/>
  <c r="Q217" s="1"/>
  <c r="Q80"/>
  <c r="Q186" s="1"/>
  <c r="Q79"/>
  <c r="Q157" s="1"/>
  <c r="Q78"/>
  <c r="Q156" s="1"/>
  <c r="O82"/>
  <c r="T53"/>
  <c r="S53"/>
  <c r="R53"/>
  <c r="N53"/>
  <c r="L53"/>
  <c r="K53"/>
  <c r="J53"/>
  <c r="Q52"/>
  <c r="Q51"/>
  <c r="Q184" s="1"/>
  <c r="Q50"/>
  <c r="Q155" s="1"/>
  <c r="Q49"/>
  <c r="Q154" s="1"/>
  <c r="K44"/>
  <c r="Q42"/>
  <c r="Q153" s="1"/>
  <c r="Q41"/>
  <c r="Q152" s="1"/>
  <c r="T44"/>
  <c r="S44"/>
  <c r="R44"/>
  <c r="Q40"/>
  <c r="Q151" s="1"/>
  <c r="N44"/>
  <c r="L44"/>
  <c r="J44"/>
  <c r="P120"/>
  <c r="Q158" l="1"/>
  <c r="K164"/>
  <c r="Q185"/>
  <c r="Q124"/>
  <c r="Q125"/>
  <c r="R187"/>
  <c r="R192" s="1"/>
  <c r="R218"/>
  <c r="R222" s="1"/>
  <c r="T235"/>
  <c r="T237" s="1"/>
  <c r="S235"/>
  <c r="S237" s="1"/>
  <c r="J236"/>
  <c r="J222"/>
  <c r="Q82"/>
  <c r="P50"/>
  <c r="P155" s="1"/>
  <c r="P51"/>
  <c r="P184" s="1"/>
  <c r="P52"/>
  <c r="P80"/>
  <c r="P186" s="1"/>
  <c r="P81"/>
  <c r="P217" s="1"/>
  <c r="P113"/>
  <c r="N222"/>
  <c r="K222"/>
  <c r="S222"/>
  <c r="L192"/>
  <c r="K223"/>
  <c r="N193"/>
  <c r="S192"/>
  <c r="N223"/>
  <c r="O191"/>
  <c r="O187"/>
  <c r="O221"/>
  <c r="O218"/>
  <c r="O162"/>
  <c r="Q53"/>
  <c r="P88"/>
  <c r="P90"/>
  <c r="P190" s="1"/>
  <c r="P116"/>
  <c r="Q191"/>
  <c r="Q221"/>
  <c r="Q162"/>
  <c r="P43"/>
  <c r="P183" s="1"/>
  <c r="O44"/>
  <c r="P40"/>
  <c r="P151" s="1"/>
  <c r="J192"/>
  <c r="L193"/>
  <c r="T192"/>
  <c r="N163"/>
  <c r="K163"/>
  <c r="S158"/>
  <c r="S163" s="1"/>
  <c r="L163"/>
  <c r="R158"/>
  <c r="R163" s="1"/>
  <c r="T158"/>
  <c r="T163" s="1"/>
  <c r="P78"/>
  <c r="P42"/>
  <c r="P153" s="1"/>
  <c r="T222"/>
  <c r="O92"/>
  <c r="Q44"/>
  <c r="P49"/>
  <c r="P41"/>
  <c r="P152" s="1"/>
  <c r="O53"/>
  <c r="P79"/>
  <c r="P157" s="1"/>
  <c r="P87"/>
  <c r="P89"/>
  <c r="P91"/>
  <c r="P220" s="1"/>
  <c r="K126"/>
  <c r="Q92"/>
  <c r="N192"/>
  <c r="K193"/>
  <c r="K192"/>
  <c r="L222"/>
  <c r="L223"/>
  <c r="P189" l="1"/>
  <c r="P160"/>
  <c r="P161"/>
  <c r="P185"/>
  <c r="P124"/>
  <c r="L236" s="1"/>
  <c r="O236" s="1"/>
  <c r="P125"/>
  <c r="O126" s="1"/>
  <c r="P218"/>
  <c r="P156"/>
  <c r="P154"/>
  <c r="H236"/>
  <c r="Q218"/>
  <c r="Q222" s="1"/>
  <c r="Q187"/>
  <c r="Q192" s="1"/>
  <c r="J235"/>
  <c r="K224"/>
  <c r="K194"/>
  <c r="O223"/>
  <c r="Q164"/>
  <c r="O222"/>
  <c r="P221"/>
  <c r="O192"/>
  <c r="O193"/>
  <c r="O163"/>
  <c r="N164"/>
  <c r="L164"/>
  <c r="P53"/>
  <c r="P44"/>
  <c r="P92"/>
  <c r="P82"/>
  <c r="P191" l="1"/>
  <c r="P158"/>
  <c r="P162"/>
  <c r="P187"/>
  <c r="Q223"/>
  <c r="Q193"/>
  <c r="Q163"/>
  <c r="H235"/>
  <c r="J237"/>
  <c r="L235"/>
  <c r="L237" s="1"/>
  <c r="K165"/>
  <c r="P223"/>
  <c r="O224" s="1"/>
  <c r="P222"/>
  <c r="O164"/>
  <c r="P193" l="1"/>
  <c r="O194" s="1"/>
  <c r="P164"/>
  <c r="O165" s="1"/>
  <c r="P192"/>
  <c r="O235"/>
  <c r="O237" s="1"/>
  <c r="H237"/>
  <c r="Q236" s="1"/>
  <c r="P163"/>
  <c r="Q235" l="1"/>
  <c r="Q237" s="1"/>
</calcChain>
</file>

<file path=xl/sharedStrings.xml><?xml version="1.0" encoding="utf-8"?>
<sst xmlns="http://schemas.openxmlformats.org/spreadsheetml/2006/main" count="378" uniqueCount="146">
  <si>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</si>
  <si>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</si>
  <si>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</si>
  <si>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</si>
  <si>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</si>
  <si>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</si>
  <si>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</si>
  <si>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</si>
  <si>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</si>
  <si>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</si>
  <si>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</si>
  <si>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</si>
  <si>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</si>
  <si>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</si>
  <si>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</si>
  <si>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</si>
  <si>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</si>
  <si>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</si>
  <si>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</si>
  <si>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</si>
  <si>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</si>
  <si>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 xml:space="preserve">Domeniul: 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</si>
  <si>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</si>
  <si>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</si>
  <si>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</si>
  <si>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</si>
  <si>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</si>
  <si>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</si>
  <si>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</si>
  <si>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</si>
  <si>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</si>
  <si>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</si>
  <si>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</si>
  <si>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</si>
  <si>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</si>
  <si>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</si>
  <si>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</si>
  <si>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</si>
  <si>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DPD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</si>
  <si>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</si>
  <si>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</si>
  <si>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</si>
  <si>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</si>
  <si>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</si>
  <si>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</si>
  <si>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</si>
  <si>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</si>
  <si>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</si>
  <si>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%</t>
  </si>
  <si>
    <t>TOTAL CREDITE / ORE PE SĂPTĂMÂNĂ / EVALUĂRI / PROCENT DIN TOTAL DISCIPLINE</t>
  </si>
  <si>
    <t xml:space="preserve">TOTAL ORE FIZICE / TOTAL ORE ALOCATE STUDIULUI </t>
  </si>
  <si>
    <t xml:space="preserve">Anexă la Planul de Învățământ specializarea / programul de studiu: </t>
  </si>
  <si>
    <t>DCOU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</si>
  <si>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</si>
  <si>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</si>
  <si>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</si>
  <si>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</si>
  <si>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</si>
  <si>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</si>
  <si>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</si>
  <si>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</si>
  <si>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</si>
  <si>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</si>
  <si>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</si>
  <si>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</si>
  <si>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Semestrele 1 - 3 (14 săptămâni)</t>
  </si>
  <si>
    <t>Semestrul 4 (12 săptămâni)</t>
  </si>
  <si>
    <t>Semestrul 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</si>
  <si>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</si>
  <si>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</si>
  <si>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t>L</t>
  </si>
  <si>
    <t>P</t>
  </si>
  <si>
    <t>DISCIPLINE DE SPECIALITATE (DS)</t>
  </si>
  <si>
    <t>DISCIPLINE COMPLEMENTARE (DC)</t>
  </si>
  <si>
    <t>Titlul absolventului: Magister/Master</t>
  </si>
  <si>
    <t>Limba de predare: engleza</t>
  </si>
  <si>
    <t>Paradigme de programare</t>
  </si>
  <si>
    <t>MME8028</t>
  </si>
  <si>
    <t>MME8061</t>
  </si>
  <si>
    <t>MME8062</t>
  </si>
  <si>
    <t>MME8048</t>
  </si>
  <si>
    <t>Sisteme de operare pentru arhitecturi paralele si distribuite</t>
  </si>
  <si>
    <t>Modelarea formala a proceselor concurente</t>
  </si>
  <si>
    <t>Metode avansate de analiza datelor</t>
  </si>
  <si>
    <t>MME8063</t>
  </si>
  <si>
    <t>MME8031</t>
  </si>
  <si>
    <t>MME8064</t>
  </si>
  <si>
    <t>MXX5101</t>
  </si>
  <si>
    <t>Programare functionala paralela pentru analiza volumelor mari de date</t>
  </si>
  <si>
    <t>Modele în programarea paralelă</t>
  </si>
  <si>
    <t xml:space="preserve">Programare GPGPU </t>
  </si>
  <si>
    <t>Curs opţional 1</t>
  </si>
  <si>
    <t>MME9001</t>
  </si>
  <si>
    <t>MME8050</t>
  </si>
  <si>
    <t>MME8065</t>
  </si>
  <si>
    <t>MXX5102</t>
  </si>
  <si>
    <t>Metodologia cercetării ştiinţifice de informatică</t>
  </si>
  <si>
    <t>Sisteme workflow</t>
  </si>
  <si>
    <t>Resource-aware computing</t>
  </si>
  <si>
    <t>Curs opţional 2</t>
  </si>
  <si>
    <t>MME9011</t>
  </si>
  <si>
    <t>MME8066</t>
  </si>
  <si>
    <t>MME3052</t>
  </si>
  <si>
    <t>MME3401</t>
  </si>
  <si>
    <t>MXX5103</t>
  </si>
  <si>
    <t>Proiect de cercetare în calcul de inalta performanta si analiza volumelor mari de date</t>
  </si>
  <si>
    <t>Grid, Cluster şi Cloud Computing</t>
  </si>
  <si>
    <t>Descoperirea cunoştinţelor în reţele de mare întindere</t>
  </si>
  <si>
    <t>Curs opţional 3</t>
  </si>
  <si>
    <t>MME8059</t>
  </si>
  <si>
    <t>MME3007</t>
  </si>
  <si>
    <t>Vizualizarea datelor stiintifice</t>
  </si>
  <si>
    <t>Modele de optimizare</t>
  </si>
  <si>
    <t>MME8056</t>
  </si>
  <si>
    <t>MMR8063</t>
  </si>
  <si>
    <t>BMR1103</t>
  </si>
  <si>
    <t>Aritmetica modulara si criptografie</t>
  </si>
  <si>
    <t>Bioinformatica</t>
  </si>
  <si>
    <t>MME8046</t>
  </si>
  <si>
    <t>FMR2203</t>
  </si>
  <si>
    <t>FME3402</t>
  </si>
  <si>
    <t>Data Mining</t>
  </si>
  <si>
    <t>Calcul neconventional în rezolvarea problemelor din lumea reală</t>
  </si>
  <si>
    <t>Calculul proprietatilor moleculare</t>
  </si>
  <si>
    <t>Metode de simulări stohastice în fizica statistică cu aplicaţii interdisciplinare</t>
  </si>
  <si>
    <t>Algoritmi, modele si concepte in sisteme distribuite</t>
  </si>
  <si>
    <r>
      <rPr>
        <b/>
        <sz val="10"/>
        <color indexed="8"/>
        <rFont val="Times New Roman"/>
        <family val="1"/>
      </rPr>
      <t>VI.  UNIVERSITĂŢI EUROPENE DE REFERINŢĂ: Planul de învăţământ urmează în proporţie de 60% planurile de învăţământ Univ. Orleans, Univ. Tehnica Viena, Illinois Institute of Technology</t>
    </r>
    <r>
      <rPr>
        <sz val="10"/>
        <color indexed="8"/>
        <rFont val="Times New Roman"/>
        <family val="1"/>
      </rPr>
      <t xml:space="preserve">
 Planul reflectă recomandările Association of Computing Machinery şi IEEE Computer Society.</t>
    </r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</si>
  <si>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25 iunie - 10 iulie
Proba 1: Prezentarea şi susţinerea lucrării de disertație - 10 credite</t>
    </r>
  </si>
  <si>
    <t>CURS OPȚIONAL 1(An I, Semestrul 2)</t>
  </si>
  <si>
    <t>CURS OPȚIONAL 2 (An II, Semestrul 3)</t>
  </si>
  <si>
    <t>CURS OPȚIONAL 3 (An II, Semestrul 4)</t>
  </si>
  <si>
    <t>Elaborarea lucrării de disertaţie</t>
  </si>
  <si>
    <t>În contul a cel mult o disciplină opţională, studentul are dreptul să aleagă o disciplină de la alte specializări ale facultăţilor din Universitatea „Babeş-Bolyai”.</t>
  </si>
  <si>
    <r>
      <rPr>
        <b/>
        <sz val="10"/>
        <color indexed="8"/>
        <rFont val="Times New Roman"/>
        <family val="1"/>
      </rPr>
      <t xml:space="preserve">   22</t>
    </r>
    <r>
      <rPr>
        <sz val="10"/>
        <color indexed="8"/>
        <rFont val="Times New Roman"/>
        <family val="1"/>
      </rPr>
      <t xml:space="preserve"> credite la disciplinele opţionale;</t>
    </r>
  </si>
  <si>
    <r>
      <rPr>
        <b/>
        <sz val="10"/>
        <color indexed="8"/>
        <rFont val="Times New Roman"/>
        <family val="1"/>
      </rPr>
      <t xml:space="preserve">   98 </t>
    </r>
    <r>
      <rPr>
        <sz val="10"/>
        <color indexed="8"/>
        <rFont val="Times New Roman"/>
        <family val="1"/>
      </rPr>
      <t>de credite la disciplinele obligatorii;</t>
    </r>
  </si>
  <si>
    <t>MME8059, MME3007</t>
  </si>
  <si>
    <t>NOTA. Disciplina Finalizarea lucrarii de dizertatie se desfasoara pe parcursul semestrului 4 si 2 saptamani comasate in finalul semestrului  (6 ore/zi, 5 zile/saptamana)</t>
  </si>
  <si>
    <t>MME8110</t>
  </si>
  <si>
    <t>PLAN DE ÎNVĂŢĂMÂNT  valabil începând din anul universitar 2015-2017</t>
  </si>
  <si>
    <t>FACULTATEA DE MATEMATICĂ ŞI INFORMATICĂ</t>
  </si>
  <si>
    <r>
      <t xml:space="preserve">Specializarea/Programul de studiu: </t>
    </r>
    <r>
      <rPr>
        <b/>
        <sz val="10"/>
        <color indexed="8"/>
        <rFont val="Times New Roman"/>
        <family val="1"/>
        <charset val="238"/>
      </rPr>
      <t>Calcul de Înaltă Performanţă şi Analiza Volumelor Mari de Date</t>
    </r>
    <r>
      <rPr>
        <sz val="10"/>
        <color indexed="8"/>
        <rFont val="Times New Roman"/>
        <family val="1"/>
      </rPr>
      <t xml:space="preserve"> - engleză</t>
    </r>
  </si>
  <si>
    <r>
      <t xml:space="preserve">Sem. 2: Se alege  o disciplină din pachetul Curs opţional 1 </t>
    </r>
    <r>
      <rPr>
        <b/>
        <sz val="10"/>
        <color indexed="8"/>
        <rFont val="Times New Roman"/>
        <family val="1"/>
        <charset val="238"/>
      </rPr>
      <t>MXX5101</t>
    </r>
    <r>
      <rPr>
        <sz val="10"/>
        <color indexed="8"/>
        <rFont val="Times New Roman"/>
        <family val="1"/>
      </rPr>
      <t xml:space="preserve">: </t>
    </r>
  </si>
  <si>
    <r>
      <t xml:space="preserve">Sem. 4: Se alege  o disciplină din pachetul Curs opţional 3 </t>
    </r>
    <r>
      <rPr>
        <b/>
        <sz val="10"/>
        <color indexed="8"/>
        <rFont val="Times New Roman"/>
        <family val="1"/>
        <charset val="238"/>
      </rPr>
      <t>MXX5103</t>
    </r>
    <r>
      <rPr>
        <sz val="10"/>
        <color indexed="8"/>
        <rFont val="Times New Roman"/>
        <family val="1"/>
      </rPr>
      <t xml:space="preserve">: </t>
    </r>
  </si>
  <si>
    <r>
      <t xml:space="preserve">Sem. 3: Se alege  o disciplină din pachetul Curs opţional 2 </t>
    </r>
    <r>
      <rPr>
        <b/>
        <sz val="10"/>
        <color indexed="8"/>
        <rFont val="Times New Roman"/>
        <family val="1"/>
        <charset val="238"/>
      </rPr>
      <t>MXX5102</t>
    </r>
    <r>
      <rPr>
        <sz val="10"/>
        <color indexed="8"/>
        <rFont val="Times New Roman"/>
        <family val="1"/>
      </rPr>
      <t xml:space="preserve">: </t>
    </r>
  </si>
  <si>
    <t>MME8056, MMR8063, BMR1103</t>
  </si>
  <si>
    <t>MME8110, MME8046, FMR2203, FME3402</t>
  </si>
</sst>
</file>

<file path=xl/styles.xml><?xml version="1.0" encoding="utf-8"?>
<styleSheet xmlns="http://schemas.openxmlformats.org/spreadsheetml/2006/main">
  <numFmts count="1">
    <numFmt numFmtId="164" formatCode="0;\-0;;@"/>
  </numFmts>
  <fonts count="13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9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Segoe UI"/>
      <family val="2"/>
      <charset val="238"/>
    </font>
    <font>
      <b/>
      <sz val="10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10" fillId="0" borderId="0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top" wrapText="1"/>
    </xf>
    <xf numFmtId="10" fontId="2" fillId="3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</xf>
    <xf numFmtId="1" fontId="2" fillId="0" borderId="12" xfId="0" applyNumberFormat="1" applyFont="1" applyBorder="1" applyAlignment="1" applyProtection="1">
      <alignment horizontal="center" vertical="center"/>
    </xf>
    <xf numFmtId="0" fontId="1" fillId="0" borderId="12" xfId="0" applyFont="1" applyBorder="1" applyProtection="1"/>
    <xf numFmtId="0" fontId="11" fillId="3" borderId="1" xfId="0" applyFont="1" applyFill="1" applyBorder="1"/>
    <xf numFmtId="0" fontId="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top"/>
    </xf>
    <xf numFmtId="0" fontId="1" fillId="0" borderId="7" xfId="0" applyFont="1" applyBorder="1" applyAlignment="1" applyProtection="1">
      <alignment horizontal="left" vertical="top"/>
    </xf>
    <xf numFmtId="0" fontId="1" fillId="0" borderId="8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7" xfId="0" applyFont="1" applyBorder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1" fontId="2" fillId="0" borderId="9" xfId="0" applyNumberFormat="1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top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9" fontId="8" fillId="0" borderId="2" xfId="0" applyNumberFormat="1" applyFont="1" applyBorder="1" applyAlignment="1" applyProtection="1">
      <alignment horizontal="center" vertical="center"/>
    </xf>
    <xf numFmtId="9" fontId="8" fillId="0" borderId="6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9" fillId="0" borderId="2" xfId="0" applyNumberFormat="1" applyFont="1" applyBorder="1" applyAlignment="1" applyProtection="1">
      <alignment horizontal="center"/>
    </xf>
    <xf numFmtId="9" fontId="9" fillId="0" borderId="6" xfId="0" applyNumberFormat="1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41"/>
  <sheetViews>
    <sheetView tabSelected="1" view="pageLayout" topLeftCell="A235" zoomScaleNormal="100" workbookViewId="0">
      <selection activeCell="Q120" sqref="Q120"/>
    </sheetView>
  </sheetViews>
  <sheetFormatPr defaultRowHeight="12.75"/>
  <cols>
    <col min="1" max="1" width="9.28515625" style="1" customWidth="1"/>
    <col min="2" max="2" width="7.140625" style="1" customWidth="1"/>
    <col min="3" max="3" width="7.28515625" style="1" customWidth="1"/>
    <col min="4" max="5" width="4.7109375" style="1" customWidth="1"/>
    <col min="6" max="6" width="4.5703125" style="1" customWidth="1"/>
    <col min="7" max="7" width="8.140625" style="1" customWidth="1"/>
    <col min="8" max="8" width="8.28515625" style="1" customWidth="1"/>
    <col min="9" max="9" width="5.85546875" style="1" customWidth="1"/>
    <col min="10" max="10" width="7.28515625" style="1" customWidth="1"/>
    <col min="11" max="11" width="5.7109375" style="1" customWidth="1"/>
    <col min="12" max="12" width="6.140625" style="1" customWidth="1"/>
    <col min="13" max="13" width="6.140625" style="43" customWidth="1"/>
    <col min="14" max="14" width="5.5703125" style="1" customWidth="1"/>
    <col min="15" max="19" width="6" style="1" customWidth="1"/>
    <col min="20" max="20" width="6.140625" style="1" customWidth="1"/>
    <col min="21" max="21" width="9.28515625" style="1" customWidth="1"/>
    <col min="22" max="16384" width="9.140625" style="1"/>
  </cols>
  <sheetData>
    <row r="1" spans="1:25" ht="15.75" customHeight="1">
      <c r="A1" s="84" t="s">
        <v>138</v>
      </c>
      <c r="B1" s="84"/>
      <c r="C1" s="84"/>
      <c r="D1" s="84"/>
      <c r="E1" s="84"/>
      <c r="F1" s="84"/>
      <c r="G1" s="84"/>
      <c r="H1" s="84"/>
      <c r="I1" s="84"/>
      <c r="J1" s="84"/>
      <c r="K1" s="84"/>
      <c r="N1" s="111" t="s">
        <v>19</v>
      </c>
      <c r="O1" s="111"/>
      <c r="P1" s="111"/>
      <c r="Q1" s="111"/>
      <c r="R1" s="111"/>
      <c r="S1" s="111"/>
      <c r="T1" s="111"/>
      <c r="U1" s="111"/>
    </row>
    <row r="2" spans="1:25" ht="6.75" customHeigh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V2" s="58"/>
      <c r="W2" s="58"/>
      <c r="X2" s="58"/>
      <c r="Y2" s="58"/>
    </row>
    <row r="3" spans="1:25" ht="18" customHeight="1">
      <c r="A3" s="110" t="s">
        <v>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N3" s="113"/>
      <c r="O3" s="114"/>
      <c r="P3" s="90" t="s">
        <v>35</v>
      </c>
      <c r="Q3" s="91"/>
      <c r="R3" s="92"/>
      <c r="S3" s="90" t="s">
        <v>36</v>
      </c>
      <c r="T3" s="91"/>
      <c r="U3" s="92"/>
      <c r="V3" s="58"/>
      <c r="W3" s="58"/>
      <c r="X3" s="58"/>
      <c r="Y3" s="58"/>
    </row>
    <row r="4" spans="1:25" ht="17.25" customHeight="1">
      <c r="A4" s="110" t="s">
        <v>139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N4" s="93" t="s">
        <v>14</v>
      </c>
      <c r="O4" s="94"/>
      <c r="P4" s="86">
        <v>20</v>
      </c>
      <c r="Q4" s="87"/>
      <c r="R4" s="88"/>
      <c r="S4" s="86">
        <v>20</v>
      </c>
      <c r="T4" s="87"/>
      <c r="U4" s="88"/>
      <c r="V4" s="58"/>
      <c r="W4" s="58"/>
      <c r="X4" s="58"/>
      <c r="Y4" s="58"/>
    </row>
    <row r="5" spans="1:25" ht="16.5" customHeight="1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N5" s="93" t="s">
        <v>15</v>
      </c>
      <c r="O5" s="94"/>
      <c r="P5" s="86">
        <v>20</v>
      </c>
      <c r="Q5" s="87"/>
      <c r="R5" s="88"/>
      <c r="S5" s="86">
        <v>20</v>
      </c>
      <c r="T5" s="87"/>
      <c r="U5" s="88"/>
      <c r="V5" s="58"/>
      <c r="W5" s="58"/>
      <c r="X5" s="58"/>
      <c r="Y5" s="58"/>
    </row>
    <row r="6" spans="1:25" ht="15" customHeight="1">
      <c r="A6" s="85" t="s">
        <v>21</v>
      </c>
      <c r="B6" s="85"/>
      <c r="C6" s="85"/>
      <c r="D6" s="85"/>
      <c r="E6" s="85"/>
      <c r="F6" s="85"/>
      <c r="G6" s="85"/>
      <c r="H6" s="85"/>
      <c r="I6" s="85"/>
      <c r="J6" s="85"/>
      <c r="K6" s="85"/>
      <c r="N6" s="96"/>
      <c r="O6" s="96"/>
      <c r="P6" s="89"/>
      <c r="Q6" s="89"/>
      <c r="R6" s="89"/>
      <c r="S6" s="89"/>
      <c r="T6" s="89"/>
      <c r="U6" s="89"/>
      <c r="V6" s="58"/>
      <c r="W6" s="58"/>
      <c r="X6" s="58"/>
      <c r="Y6" s="58"/>
    </row>
    <row r="7" spans="1:25" ht="27" customHeight="1">
      <c r="A7" s="97" t="s">
        <v>140</v>
      </c>
      <c r="B7" s="97"/>
      <c r="C7" s="97"/>
      <c r="D7" s="97"/>
      <c r="E7" s="97"/>
      <c r="F7" s="97"/>
      <c r="G7" s="97"/>
      <c r="H7" s="97"/>
      <c r="I7" s="97"/>
      <c r="J7" s="97"/>
      <c r="K7" s="97"/>
      <c r="V7" s="58"/>
      <c r="W7" s="58"/>
      <c r="X7" s="58"/>
      <c r="Y7" s="58"/>
    </row>
    <row r="8" spans="1:25" ht="18.75" customHeight="1">
      <c r="A8" s="95" t="s">
        <v>75</v>
      </c>
      <c r="B8" s="95"/>
      <c r="C8" s="95"/>
      <c r="D8" s="95"/>
      <c r="E8" s="95"/>
      <c r="F8" s="95"/>
      <c r="G8" s="95"/>
      <c r="H8" s="95"/>
      <c r="I8" s="95"/>
      <c r="J8" s="95"/>
      <c r="K8" s="95"/>
      <c r="N8" s="97" t="s">
        <v>127</v>
      </c>
      <c r="O8" s="97"/>
      <c r="P8" s="97"/>
      <c r="Q8" s="97"/>
      <c r="R8" s="97"/>
      <c r="S8" s="97"/>
      <c r="T8" s="97"/>
      <c r="U8" s="97"/>
      <c r="V8" s="58"/>
      <c r="W8" s="58"/>
      <c r="X8" s="58"/>
      <c r="Y8" s="58"/>
    </row>
    <row r="9" spans="1:25" ht="15" customHeight="1">
      <c r="A9" s="95" t="s">
        <v>74</v>
      </c>
      <c r="B9" s="95"/>
      <c r="C9" s="95"/>
      <c r="D9" s="95"/>
      <c r="E9" s="95"/>
      <c r="F9" s="95"/>
      <c r="G9" s="95"/>
      <c r="H9" s="95"/>
      <c r="I9" s="95"/>
      <c r="J9" s="95"/>
      <c r="K9" s="95"/>
      <c r="N9" s="97"/>
      <c r="O9" s="97"/>
      <c r="P9" s="97"/>
      <c r="Q9" s="97"/>
      <c r="R9" s="97"/>
      <c r="S9" s="97"/>
      <c r="T9" s="97"/>
      <c r="U9" s="97"/>
      <c r="V9" s="58"/>
      <c r="W9" s="58"/>
      <c r="X9" s="58"/>
      <c r="Y9" s="58"/>
    </row>
    <row r="10" spans="1:25" ht="16.5" customHeight="1">
      <c r="A10" s="95" t="s">
        <v>63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N10" s="97"/>
      <c r="O10" s="97"/>
      <c r="P10" s="97"/>
      <c r="Q10" s="97"/>
      <c r="R10" s="97"/>
      <c r="S10" s="97"/>
      <c r="T10" s="97"/>
      <c r="U10" s="97"/>
      <c r="V10" s="58"/>
      <c r="W10" s="58"/>
      <c r="X10" s="58"/>
      <c r="Y10" s="58"/>
    </row>
    <row r="11" spans="1:25">
      <c r="A11" s="95" t="s">
        <v>17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N11" s="97"/>
      <c r="O11" s="97"/>
      <c r="P11" s="97"/>
      <c r="Q11" s="97"/>
      <c r="R11" s="97"/>
      <c r="S11" s="97"/>
      <c r="T11" s="97"/>
      <c r="U11" s="97"/>
      <c r="V11" s="58"/>
      <c r="W11" s="58"/>
      <c r="X11" s="58"/>
      <c r="Y11" s="58"/>
    </row>
    <row r="12" spans="1:25" ht="10.5" customHeight="1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N12" s="2"/>
      <c r="O12" s="2"/>
      <c r="P12" s="2"/>
      <c r="Q12" s="2"/>
      <c r="R12" s="2"/>
      <c r="S12" s="2"/>
      <c r="V12" s="58"/>
      <c r="W12" s="58"/>
      <c r="X12" s="58"/>
      <c r="Y12" s="58"/>
    </row>
    <row r="13" spans="1:25">
      <c r="A13" s="106" t="s">
        <v>68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N13" s="108" t="s">
        <v>20</v>
      </c>
      <c r="O13" s="108"/>
      <c r="P13" s="108"/>
      <c r="Q13" s="108"/>
      <c r="R13" s="108"/>
      <c r="S13" s="108"/>
      <c r="T13" s="108"/>
      <c r="U13" s="108"/>
      <c r="V13" s="58"/>
      <c r="W13" s="58"/>
      <c r="X13" s="58"/>
      <c r="Y13" s="58"/>
    </row>
    <row r="14" spans="1:25" ht="12.75" customHeight="1">
      <c r="A14" s="106" t="s">
        <v>64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N14" s="109" t="s">
        <v>141</v>
      </c>
      <c r="O14" s="109"/>
      <c r="P14" s="109"/>
      <c r="Q14" s="109"/>
      <c r="R14" s="109"/>
      <c r="S14" s="109"/>
      <c r="T14" s="109"/>
      <c r="U14" s="109"/>
      <c r="V14" s="58"/>
      <c r="W14" s="58"/>
      <c r="X14" s="58"/>
      <c r="Y14" s="58"/>
    </row>
    <row r="15" spans="1:25" ht="12.75" customHeight="1">
      <c r="A15" s="95" t="s">
        <v>134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N15" s="109" t="s">
        <v>135</v>
      </c>
      <c r="O15" s="109"/>
      <c r="P15" s="109"/>
      <c r="Q15" s="109"/>
      <c r="R15" s="109"/>
      <c r="S15" s="109"/>
      <c r="T15" s="109"/>
      <c r="U15" s="109"/>
      <c r="V15" s="58"/>
      <c r="W15" s="58"/>
      <c r="X15" s="58"/>
      <c r="Y15" s="58"/>
    </row>
    <row r="16" spans="1:25" ht="12.75" customHeight="1">
      <c r="A16" s="95" t="s">
        <v>133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N16" s="109" t="s">
        <v>143</v>
      </c>
      <c r="O16" s="109"/>
      <c r="P16" s="109"/>
      <c r="Q16" s="109"/>
      <c r="R16" s="109"/>
      <c r="S16" s="109"/>
      <c r="T16" s="109"/>
      <c r="U16" s="109"/>
      <c r="V16" s="58"/>
      <c r="W16" s="58"/>
      <c r="X16" s="58"/>
      <c r="Y16" s="58"/>
    </row>
    <row r="17" spans="1:25" ht="12.75" customHeight="1">
      <c r="A17" s="95" t="s">
        <v>1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N17" s="107" t="s">
        <v>144</v>
      </c>
      <c r="O17" s="107"/>
      <c r="P17" s="107"/>
      <c r="Q17" s="107"/>
      <c r="R17" s="107"/>
      <c r="S17" s="107"/>
      <c r="T17" s="107"/>
      <c r="U17" s="107"/>
      <c r="V17" s="58"/>
      <c r="W17" s="58"/>
      <c r="X17" s="58"/>
      <c r="Y17" s="58"/>
    </row>
    <row r="18" spans="1:25" ht="14.25" customHeight="1">
      <c r="A18" s="95" t="s">
        <v>69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N18" s="107" t="s">
        <v>142</v>
      </c>
      <c r="O18" s="107"/>
      <c r="P18" s="107"/>
      <c r="Q18" s="107"/>
      <c r="R18" s="107"/>
      <c r="S18" s="107"/>
      <c r="T18" s="107"/>
      <c r="U18" s="107"/>
      <c r="V18" s="58"/>
      <c r="W18" s="58"/>
      <c r="X18" s="58"/>
      <c r="Y18" s="58"/>
    </row>
    <row r="19" spans="1:25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N19" s="107" t="s">
        <v>145</v>
      </c>
      <c r="O19" s="107"/>
      <c r="P19" s="107"/>
      <c r="Q19" s="107"/>
      <c r="R19" s="107"/>
      <c r="S19" s="107"/>
      <c r="T19" s="107"/>
      <c r="U19" s="107"/>
      <c r="V19" s="58"/>
      <c r="W19" s="58"/>
      <c r="X19" s="58"/>
      <c r="Y19" s="58"/>
    </row>
    <row r="20" spans="1:25" ht="7.5" customHeight="1">
      <c r="A20" s="97" t="s">
        <v>136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N20" s="2"/>
      <c r="O20" s="2"/>
      <c r="P20" s="2"/>
      <c r="Q20" s="2"/>
      <c r="R20" s="2"/>
      <c r="S20" s="2"/>
      <c r="V20" s="58"/>
      <c r="W20" s="58"/>
      <c r="X20" s="58"/>
      <c r="Y20" s="58"/>
    </row>
    <row r="21" spans="1:25" ht="15" customHeight="1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N21" s="104" t="s">
        <v>132</v>
      </c>
      <c r="O21" s="104"/>
      <c r="P21" s="104"/>
      <c r="Q21" s="104"/>
      <c r="R21" s="104"/>
      <c r="S21" s="104"/>
      <c r="T21" s="104"/>
      <c r="U21" s="104"/>
      <c r="V21" s="58"/>
      <c r="W21" s="58"/>
      <c r="X21" s="58"/>
      <c r="Y21" s="58"/>
    </row>
    <row r="22" spans="1:25" ht="15" customHeight="1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N22" s="104"/>
      <c r="O22" s="104"/>
      <c r="P22" s="104"/>
      <c r="Q22" s="104"/>
      <c r="R22" s="104"/>
      <c r="S22" s="104"/>
      <c r="T22" s="104"/>
      <c r="U22" s="104"/>
      <c r="V22" s="58"/>
      <c r="W22" s="58"/>
      <c r="X22" s="58"/>
      <c r="Y22" s="58"/>
    </row>
    <row r="23" spans="1:25" ht="13.5" customHeight="1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N23" s="104"/>
      <c r="O23" s="104"/>
      <c r="P23" s="104"/>
      <c r="Q23" s="104"/>
      <c r="R23" s="104"/>
      <c r="S23" s="104"/>
      <c r="T23" s="104"/>
      <c r="U23" s="104"/>
      <c r="V23" s="58"/>
      <c r="W23" s="58"/>
      <c r="X23" s="58"/>
      <c r="Y23" s="58"/>
    </row>
    <row r="24" spans="1:25" ht="6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N24" s="3"/>
      <c r="O24" s="3"/>
      <c r="P24" s="3"/>
      <c r="Q24" s="3"/>
      <c r="R24" s="3"/>
      <c r="S24" s="3"/>
      <c r="V24" s="58"/>
      <c r="W24" s="58"/>
      <c r="X24" s="58"/>
      <c r="Y24" s="58"/>
    </row>
    <row r="25" spans="1:25">
      <c r="A25" s="105" t="s">
        <v>16</v>
      </c>
      <c r="B25" s="105"/>
      <c r="C25" s="105"/>
      <c r="D25" s="105"/>
      <c r="E25" s="105"/>
      <c r="F25" s="105"/>
      <c r="G25" s="105"/>
      <c r="N25" s="103" t="s">
        <v>126</v>
      </c>
      <c r="O25" s="103"/>
      <c r="P25" s="103"/>
      <c r="Q25" s="103"/>
      <c r="R25" s="103"/>
      <c r="S25" s="103"/>
      <c r="T25" s="103"/>
      <c r="U25" s="103"/>
      <c r="V25" s="58"/>
      <c r="W25" s="58"/>
      <c r="X25" s="58"/>
      <c r="Y25" s="58"/>
    </row>
    <row r="26" spans="1:25" ht="26.25" customHeight="1">
      <c r="A26" s="4"/>
      <c r="B26" s="90" t="s">
        <v>2</v>
      </c>
      <c r="C26" s="92"/>
      <c r="D26" s="90" t="s">
        <v>3</v>
      </c>
      <c r="E26" s="91"/>
      <c r="F26" s="92"/>
      <c r="G26" s="73" t="s">
        <v>18</v>
      </c>
      <c r="H26" s="73" t="s">
        <v>10</v>
      </c>
      <c r="I26" s="90" t="s">
        <v>4</v>
      </c>
      <c r="J26" s="91"/>
      <c r="K26" s="92"/>
      <c r="N26" s="103"/>
      <c r="O26" s="103"/>
      <c r="P26" s="103"/>
      <c r="Q26" s="103"/>
      <c r="R26" s="103"/>
      <c r="S26" s="103"/>
      <c r="T26" s="103"/>
      <c r="U26" s="103"/>
      <c r="V26" s="58"/>
      <c r="W26" s="58"/>
      <c r="X26" s="58"/>
      <c r="Y26" s="58"/>
    </row>
    <row r="27" spans="1:25" ht="14.25" customHeight="1">
      <c r="A27" s="4"/>
      <c r="B27" s="5" t="s">
        <v>5</v>
      </c>
      <c r="C27" s="5" t="s">
        <v>6</v>
      </c>
      <c r="D27" s="5" t="s">
        <v>7</v>
      </c>
      <c r="E27" s="5" t="s">
        <v>8</v>
      </c>
      <c r="F27" s="5" t="s">
        <v>9</v>
      </c>
      <c r="G27" s="74"/>
      <c r="H27" s="74"/>
      <c r="I27" s="5" t="s">
        <v>11</v>
      </c>
      <c r="J27" s="5" t="s">
        <v>12</v>
      </c>
      <c r="K27" s="5" t="s">
        <v>13</v>
      </c>
      <c r="N27" s="103"/>
      <c r="O27" s="103"/>
      <c r="P27" s="103"/>
      <c r="Q27" s="103"/>
      <c r="R27" s="103"/>
      <c r="S27" s="103"/>
      <c r="T27" s="103"/>
      <c r="U27" s="103"/>
      <c r="V27" s="58"/>
      <c r="W27" s="58"/>
      <c r="X27" s="58"/>
      <c r="Y27" s="58"/>
    </row>
    <row r="28" spans="1:25" ht="17.25" customHeight="1">
      <c r="A28" s="6" t="s">
        <v>14</v>
      </c>
      <c r="B28" s="7">
        <v>14</v>
      </c>
      <c r="C28" s="7">
        <v>14</v>
      </c>
      <c r="D28" s="26">
        <v>3</v>
      </c>
      <c r="E28" s="26">
        <v>3</v>
      </c>
      <c r="F28" s="26">
        <v>2</v>
      </c>
      <c r="G28" s="26"/>
      <c r="H28" s="39"/>
      <c r="I28" s="26">
        <v>2</v>
      </c>
      <c r="J28" s="26">
        <v>1</v>
      </c>
      <c r="K28" s="26">
        <v>13</v>
      </c>
      <c r="N28" s="103"/>
      <c r="O28" s="103"/>
      <c r="P28" s="103"/>
      <c r="Q28" s="103"/>
      <c r="R28" s="103"/>
      <c r="S28" s="103"/>
      <c r="T28" s="103"/>
      <c r="U28" s="103"/>
      <c r="V28" s="58"/>
      <c r="W28" s="58"/>
      <c r="X28" s="58"/>
      <c r="Y28" s="58"/>
    </row>
    <row r="29" spans="1:25" ht="15" customHeight="1">
      <c r="A29" s="6" t="s">
        <v>15</v>
      </c>
      <c r="B29" s="7">
        <v>14</v>
      </c>
      <c r="C29" s="7">
        <v>12</v>
      </c>
      <c r="D29" s="26">
        <v>3</v>
      </c>
      <c r="E29" s="26">
        <v>3</v>
      </c>
      <c r="F29" s="26">
        <v>2</v>
      </c>
      <c r="G29" s="26">
        <v>2</v>
      </c>
      <c r="H29" s="26"/>
      <c r="I29" s="26">
        <v>2</v>
      </c>
      <c r="J29" s="26">
        <v>1</v>
      </c>
      <c r="K29" s="26">
        <v>13</v>
      </c>
      <c r="N29" s="103"/>
      <c r="O29" s="103"/>
      <c r="P29" s="103"/>
      <c r="Q29" s="103"/>
      <c r="R29" s="103"/>
      <c r="S29" s="103"/>
      <c r="T29" s="103"/>
      <c r="U29" s="103"/>
      <c r="V29" s="58"/>
      <c r="W29" s="58"/>
      <c r="X29" s="58"/>
      <c r="Y29" s="58"/>
    </row>
    <row r="30" spans="1:25" ht="15.75" customHeight="1">
      <c r="A30" s="34"/>
      <c r="B30" s="32"/>
      <c r="C30" s="32"/>
      <c r="D30" s="32"/>
      <c r="E30" s="32"/>
      <c r="F30" s="32"/>
      <c r="G30" s="32"/>
      <c r="H30" s="32"/>
      <c r="I30" s="32"/>
      <c r="J30" s="32"/>
      <c r="K30" s="35"/>
      <c r="N30" s="103"/>
      <c r="O30" s="103"/>
      <c r="P30" s="103"/>
      <c r="Q30" s="103"/>
      <c r="R30" s="103"/>
      <c r="S30" s="103"/>
      <c r="T30" s="103"/>
      <c r="U30" s="103"/>
      <c r="V30" s="58"/>
      <c r="W30" s="58"/>
      <c r="X30" s="58"/>
      <c r="Y30" s="58"/>
    </row>
    <row r="31" spans="1:25" ht="21" customHeight="1">
      <c r="A31" s="33"/>
      <c r="B31" s="48"/>
      <c r="C31" s="48"/>
      <c r="D31" s="48"/>
      <c r="E31" s="48"/>
      <c r="F31" s="48"/>
      <c r="G31" s="48"/>
      <c r="H31" s="48"/>
      <c r="I31" s="48"/>
      <c r="N31" s="103"/>
      <c r="O31" s="103"/>
      <c r="P31" s="103"/>
      <c r="Q31" s="103"/>
      <c r="R31" s="103"/>
      <c r="S31" s="103"/>
      <c r="T31" s="103"/>
      <c r="U31" s="103"/>
      <c r="V31" s="58"/>
      <c r="W31" s="58"/>
      <c r="X31" s="58"/>
      <c r="Y31" s="58"/>
    </row>
    <row r="32" spans="1:25" ht="15" customHeight="1">
      <c r="B32" s="48"/>
      <c r="C32" s="48"/>
      <c r="D32" s="48"/>
      <c r="E32" s="48"/>
      <c r="F32" s="48"/>
      <c r="G32" s="48"/>
      <c r="H32" s="48"/>
      <c r="I32" s="48"/>
      <c r="N32" s="44"/>
      <c r="O32" s="8"/>
      <c r="P32" s="8"/>
      <c r="Q32" s="8"/>
      <c r="R32" s="8"/>
      <c r="S32" s="8"/>
      <c r="T32" s="8"/>
      <c r="V32" s="58"/>
      <c r="W32" s="58"/>
      <c r="X32" s="58"/>
      <c r="Y32" s="58"/>
    </row>
    <row r="33" spans="1:25">
      <c r="B33" s="48"/>
      <c r="C33" s="48"/>
      <c r="D33" s="48"/>
      <c r="E33" s="48"/>
      <c r="F33" s="48"/>
      <c r="G33" s="48"/>
      <c r="H33" s="48"/>
      <c r="I33" s="48"/>
      <c r="N33" s="8"/>
      <c r="O33" s="8"/>
      <c r="P33" s="8"/>
      <c r="Q33" s="8"/>
      <c r="R33" s="8"/>
      <c r="S33" s="8"/>
      <c r="T33" s="8"/>
      <c r="V33" s="58"/>
      <c r="W33" s="58"/>
      <c r="X33" s="58"/>
      <c r="Y33" s="58"/>
    </row>
    <row r="34" spans="1:25">
      <c r="V34" s="58"/>
      <c r="W34" s="58"/>
      <c r="X34" s="58"/>
      <c r="Y34" s="58"/>
    </row>
    <row r="35" spans="1:25" ht="16.5" customHeight="1">
      <c r="A35" s="112" t="s">
        <v>22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58"/>
      <c r="W35" s="58"/>
      <c r="X35" s="58"/>
      <c r="Y35" s="58"/>
    </row>
    <row r="36" spans="1:25" ht="8.25" hidden="1" customHeight="1">
      <c r="O36" s="9"/>
      <c r="P36" s="10" t="s">
        <v>37</v>
      </c>
      <c r="Q36" s="10" t="s">
        <v>38</v>
      </c>
      <c r="R36" s="10" t="s">
        <v>39</v>
      </c>
      <c r="S36" s="10" t="s">
        <v>40</v>
      </c>
      <c r="T36" s="10" t="s">
        <v>52</v>
      </c>
      <c r="U36" s="10"/>
      <c r="V36" s="58"/>
      <c r="W36" s="58"/>
      <c r="X36" s="58"/>
      <c r="Y36" s="58"/>
    </row>
    <row r="37" spans="1:25" ht="17.25" customHeight="1">
      <c r="A37" s="72" t="s">
        <v>43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58"/>
      <c r="W37" s="58"/>
      <c r="X37" s="58"/>
      <c r="Y37" s="58"/>
    </row>
    <row r="38" spans="1:25" ht="25.5" customHeight="1">
      <c r="A38" s="70" t="s">
        <v>28</v>
      </c>
      <c r="B38" s="98" t="s">
        <v>27</v>
      </c>
      <c r="C38" s="99"/>
      <c r="D38" s="99"/>
      <c r="E38" s="99"/>
      <c r="F38" s="99"/>
      <c r="G38" s="99"/>
      <c r="H38" s="99"/>
      <c r="I38" s="100"/>
      <c r="J38" s="73" t="s">
        <v>41</v>
      </c>
      <c r="K38" s="75" t="s">
        <v>25</v>
      </c>
      <c r="L38" s="76"/>
      <c r="M38" s="76"/>
      <c r="N38" s="77"/>
      <c r="O38" s="75" t="s">
        <v>42</v>
      </c>
      <c r="P38" s="79"/>
      <c r="Q38" s="80"/>
      <c r="R38" s="75" t="s">
        <v>24</v>
      </c>
      <c r="S38" s="76"/>
      <c r="T38" s="77"/>
      <c r="U38" s="81" t="s">
        <v>23</v>
      </c>
      <c r="V38" s="58"/>
      <c r="W38" s="58"/>
      <c r="X38" s="58"/>
      <c r="Y38" s="58"/>
    </row>
    <row r="39" spans="1:25" ht="13.5" customHeight="1">
      <c r="A39" s="71"/>
      <c r="B39" s="101"/>
      <c r="C39" s="83"/>
      <c r="D39" s="83"/>
      <c r="E39" s="83"/>
      <c r="F39" s="83"/>
      <c r="G39" s="83"/>
      <c r="H39" s="83"/>
      <c r="I39" s="102"/>
      <c r="J39" s="74"/>
      <c r="K39" s="5" t="s">
        <v>29</v>
      </c>
      <c r="L39" s="5" t="s">
        <v>30</v>
      </c>
      <c r="M39" s="41" t="s">
        <v>70</v>
      </c>
      <c r="N39" s="41" t="s">
        <v>71</v>
      </c>
      <c r="O39" s="5" t="s">
        <v>34</v>
      </c>
      <c r="P39" s="5" t="s">
        <v>7</v>
      </c>
      <c r="Q39" s="5" t="s">
        <v>31</v>
      </c>
      <c r="R39" s="5" t="s">
        <v>32</v>
      </c>
      <c r="S39" s="5" t="s">
        <v>29</v>
      </c>
      <c r="T39" s="5" t="s">
        <v>33</v>
      </c>
      <c r="U39" s="74"/>
      <c r="V39" s="58"/>
      <c r="W39" s="58"/>
      <c r="X39" s="58"/>
      <c r="Y39" s="58"/>
    </row>
    <row r="40" spans="1:25">
      <c r="A40" s="50" t="s">
        <v>77</v>
      </c>
      <c r="B40" s="60" t="s">
        <v>76</v>
      </c>
      <c r="C40" s="60"/>
      <c r="D40" s="60"/>
      <c r="E40" s="60"/>
      <c r="F40" s="60"/>
      <c r="G40" s="60"/>
      <c r="H40" s="60"/>
      <c r="I40" s="60"/>
      <c r="J40" s="51">
        <v>7</v>
      </c>
      <c r="K40" s="51">
        <v>2</v>
      </c>
      <c r="L40" s="51">
        <v>1</v>
      </c>
      <c r="M40" s="51">
        <v>0</v>
      </c>
      <c r="N40" s="51">
        <v>2</v>
      </c>
      <c r="O40" s="46">
        <f>K40+L40+M40+N40</f>
        <v>5</v>
      </c>
      <c r="P40" s="20">
        <f>Q40-O40</f>
        <v>8</v>
      </c>
      <c r="Q40" s="20">
        <f>ROUND(PRODUCT(J40,25)/14,0)</f>
        <v>13</v>
      </c>
      <c r="R40" s="51" t="s">
        <v>32</v>
      </c>
      <c r="S40" s="49"/>
      <c r="T40" s="26"/>
      <c r="U40" s="11" t="s">
        <v>37</v>
      </c>
      <c r="V40" s="58"/>
      <c r="W40" s="58"/>
      <c r="X40" s="58"/>
      <c r="Y40" s="58"/>
    </row>
    <row r="41" spans="1:25">
      <c r="A41" s="50" t="s">
        <v>78</v>
      </c>
      <c r="B41" s="60" t="s">
        <v>81</v>
      </c>
      <c r="C41" s="60"/>
      <c r="D41" s="60"/>
      <c r="E41" s="60"/>
      <c r="F41" s="60"/>
      <c r="G41" s="60"/>
      <c r="H41" s="60"/>
      <c r="I41" s="60"/>
      <c r="J41" s="51">
        <v>8</v>
      </c>
      <c r="K41" s="51">
        <v>2</v>
      </c>
      <c r="L41" s="51">
        <v>1</v>
      </c>
      <c r="M41" s="51">
        <v>0</v>
      </c>
      <c r="N41" s="51">
        <v>2</v>
      </c>
      <c r="O41" s="46">
        <f t="shared" ref="O41:O43" si="0">K41+L41+M41+N41</f>
        <v>5</v>
      </c>
      <c r="P41" s="20">
        <f t="shared" ref="P41:P43" si="1">Q41-O41</f>
        <v>9</v>
      </c>
      <c r="Q41" s="20">
        <f t="shared" ref="Q41:Q43" si="2">ROUND(PRODUCT(J41,25)/14,0)</f>
        <v>14</v>
      </c>
      <c r="R41" s="51" t="s">
        <v>32</v>
      </c>
      <c r="S41" s="49"/>
      <c r="T41" s="26"/>
      <c r="U41" s="11" t="s">
        <v>37</v>
      </c>
      <c r="V41" s="58"/>
      <c r="W41" s="58"/>
      <c r="X41" s="58"/>
      <c r="Y41" s="58"/>
    </row>
    <row r="42" spans="1:25">
      <c r="A42" s="50" t="s">
        <v>79</v>
      </c>
      <c r="B42" s="60" t="s">
        <v>82</v>
      </c>
      <c r="C42" s="60"/>
      <c r="D42" s="60"/>
      <c r="E42" s="60"/>
      <c r="F42" s="60"/>
      <c r="G42" s="60"/>
      <c r="H42" s="60"/>
      <c r="I42" s="60"/>
      <c r="J42" s="51">
        <v>7</v>
      </c>
      <c r="K42" s="51">
        <v>2</v>
      </c>
      <c r="L42" s="51">
        <v>1</v>
      </c>
      <c r="M42" s="51">
        <v>0</v>
      </c>
      <c r="N42" s="51">
        <v>2</v>
      </c>
      <c r="O42" s="46">
        <f t="shared" si="0"/>
        <v>5</v>
      </c>
      <c r="P42" s="20">
        <f t="shared" si="1"/>
        <v>8</v>
      </c>
      <c r="Q42" s="20">
        <f t="shared" si="2"/>
        <v>13</v>
      </c>
      <c r="R42" s="51" t="s">
        <v>32</v>
      </c>
      <c r="S42" s="49"/>
      <c r="T42" s="26"/>
      <c r="U42" s="11" t="s">
        <v>37</v>
      </c>
      <c r="V42" s="58"/>
      <c r="W42" s="58"/>
      <c r="X42" s="58"/>
      <c r="Y42" s="58"/>
    </row>
    <row r="43" spans="1:25">
      <c r="A43" s="50" t="s">
        <v>80</v>
      </c>
      <c r="B43" s="60" t="s">
        <v>83</v>
      </c>
      <c r="C43" s="60"/>
      <c r="D43" s="60"/>
      <c r="E43" s="60"/>
      <c r="F43" s="60"/>
      <c r="G43" s="60"/>
      <c r="H43" s="60"/>
      <c r="I43" s="60"/>
      <c r="J43" s="51">
        <v>8</v>
      </c>
      <c r="K43" s="51">
        <v>2</v>
      </c>
      <c r="L43" s="51">
        <v>1</v>
      </c>
      <c r="M43" s="51">
        <v>0</v>
      </c>
      <c r="N43" s="51">
        <v>2</v>
      </c>
      <c r="O43" s="46">
        <f t="shared" si="0"/>
        <v>5</v>
      </c>
      <c r="P43" s="20">
        <f t="shared" si="1"/>
        <v>9</v>
      </c>
      <c r="Q43" s="20">
        <f t="shared" si="2"/>
        <v>14</v>
      </c>
      <c r="R43" s="51" t="s">
        <v>32</v>
      </c>
      <c r="S43" s="49"/>
      <c r="T43" s="26"/>
      <c r="U43" s="11" t="s">
        <v>39</v>
      </c>
      <c r="V43" s="58"/>
      <c r="W43" s="58"/>
      <c r="X43" s="58"/>
      <c r="Y43" s="58"/>
    </row>
    <row r="44" spans="1:25">
      <c r="A44" s="22" t="s">
        <v>26</v>
      </c>
      <c r="B44" s="67"/>
      <c r="C44" s="68"/>
      <c r="D44" s="68"/>
      <c r="E44" s="68"/>
      <c r="F44" s="68"/>
      <c r="G44" s="68"/>
      <c r="H44" s="68"/>
      <c r="I44" s="69"/>
      <c r="J44" s="22">
        <f t="shared" ref="J44:Q44" si="3">SUM(J40:J43)</f>
        <v>30</v>
      </c>
      <c r="K44" s="22">
        <f t="shared" si="3"/>
        <v>8</v>
      </c>
      <c r="L44" s="22">
        <f t="shared" si="3"/>
        <v>4</v>
      </c>
      <c r="M44" s="42">
        <f t="shared" si="3"/>
        <v>0</v>
      </c>
      <c r="N44" s="22">
        <f t="shared" si="3"/>
        <v>8</v>
      </c>
      <c r="O44" s="22">
        <f t="shared" si="3"/>
        <v>20</v>
      </c>
      <c r="P44" s="22">
        <f t="shared" si="3"/>
        <v>34</v>
      </c>
      <c r="Q44" s="22">
        <f t="shared" si="3"/>
        <v>54</v>
      </c>
      <c r="R44" s="22">
        <f>COUNTIF(R40:R43,"E")</f>
        <v>4</v>
      </c>
      <c r="S44" s="22">
        <f>COUNTIF(S40:S43,"C")</f>
        <v>0</v>
      </c>
      <c r="T44" s="22">
        <f>COUNTIF(T40:T43,"VP")</f>
        <v>0</v>
      </c>
      <c r="U44" s="23"/>
      <c r="V44" s="58"/>
      <c r="W44" s="58"/>
      <c r="X44" s="58"/>
      <c r="Y44" s="58"/>
    </row>
    <row r="45" spans="1:25" ht="19.5" customHeight="1">
      <c r="V45" s="58"/>
      <c r="W45" s="58"/>
      <c r="X45" s="58"/>
      <c r="Y45" s="58"/>
    </row>
    <row r="46" spans="1:25" ht="16.5" customHeight="1">
      <c r="A46" s="72" t="s">
        <v>44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58"/>
      <c r="W46" s="58"/>
      <c r="X46" s="58"/>
      <c r="Y46" s="58"/>
    </row>
    <row r="47" spans="1:25" ht="26.25" customHeight="1">
      <c r="A47" s="70" t="s">
        <v>28</v>
      </c>
      <c r="B47" s="98" t="s">
        <v>27</v>
      </c>
      <c r="C47" s="99"/>
      <c r="D47" s="99"/>
      <c r="E47" s="99"/>
      <c r="F47" s="99"/>
      <c r="G47" s="99"/>
      <c r="H47" s="99"/>
      <c r="I47" s="100"/>
      <c r="J47" s="73" t="s">
        <v>41</v>
      </c>
      <c r="K47" s="75" t="s">
        <v>25</v>
      </c>
      <c r="L47" s="76"/>
      <c r="M47" s="76"/>
      <c r="N47" s="77"/>
      <c r="O47" s="75" t="s">
        <v>42</v>
      </c>
      <c r="P47" s="79"/>
      <c r="Q47" s="80"/>
      <c r="R47" s="75" t="s">
        <v>24</v>
      </c>
      <c r="S47" s="76"/>
      <c r="T47" s="77"/>
      <c r="U47" s="81" t="s">
        <v>23</v>
      </c>
      <c r="V47" s="58"/>
      <c r="W47" s="58"/>
      <c r="X47" s="58"/>
      <c r="Y47" s="58"/>
    </row>
    <row r="48" spans="1:25" ht="12.75" customHeight="1">
      <c r="A48" s="71"/>
      <c r="B48" s="101"/>
      <c r="C48" s="83"/>
      <c r="D48" s="83"/>
      <c r="E48" s="83"/>
      <c r="F48" s="83"/>
      <c r="G48" s="83"/>
      <c r="H48" s="83"/>
      <c r="I48" s="102"/>
      <c r="J48" s="74"/>
      <c r="K48" s="5" t="s">
        <v>29</v>
      </c>
      <c r="L48" s="5" t="s">
        <v>30</v>
      </c>
      <c r="M48" s="41" t="s">
        <v>70</v>
      </c>
      <c r="N48" s="41" t="s">
        <v>71</v>
      </c>
      <c r="O48" s="5" t="s">
        <v>34</v>
      </c>
      <c r="P48" s="5" t="s">
        <v>7</v>
      </c>
      <c r="Q48" s="5" t="s">
        <v>31</v>
      </c>
      <c r="R48" s="5" t="s">
        <v>32</v>
      </c>
      <c r="S48" s="5" t="s">
        <v>29</v>
      </c>
      <c r="T48" s="5" t="s">
        <v>33</v>
      </c>
      <c r="U48" s="74"/>
      <c r="V48" s="58"/>
      <c r="W48" s="58"/>
      <c r="X48" s="58"/>
      <c r="Y48" s="58"/>
    </row>
    <row r="49" spans="1:25">
      <c r="A49" s="50" t="s">
        <v>84</v>
      </c>
      <c r="B49" s="60" t="s">
        <v>88</v>
      </c>
      <c r="C49" s="60"/>
      <c r="D49" s="60"/>
      <c r="E49" s="60"/>
      <c r="F49" s="60"/>
      <c r="G49" s="60"/>
      <c r="H49" s="60"/>
      <c r="I49" s="60"/>
      <c r="J49" s="51">
        <v>7</v>
      </c>
      <c r="K49" s="51">
        <v>2</v>
      </c>
      <c r="L49" s="51">
        <v>1</v>
      </c>
      <c r="M49" s="51">
        <v>0</v>
      </c>
      <c r="N49" s="51">
        <v>2</v>
      </c>
      <c r="O49" s="46">
        <f>K49+L49+M49+N49</f>
        <v>5</v>
      </c>
      <c r="P49" s="20">
        <f>Q49-O49</f>
        <v>8</v>
      </c>
      <c r="Q49" s="20">
        <f>ROUND(PRODUCT(J49,25)/14,0)</f>
        <v>13</v>
      </c>
      <c r="R49" s="51" t="s">
        <v>32</v>
      </c>
      <c r="S49" s="11"/>
      <c r="T49" s="26"/>
      <c r="U49" s="11" t="s">
        <v>37</v>
      </c>
      <c r="V49" s="58"/>
      <c r="W49" s="58"/>
      <c r="X49" s="58"/>
      <c r="Y49" s="58"/>
    </row>
    <row r="50" spans="1:25">
      <c r="A50" s="50" t="s">
        <v>85</v>
      </c>
      <c r="B50" s="60" t="s">
        <v>89</v>
      </c>
      <c r="C50" s="60"/>
      <c r="D50" s="60"/>
      <c r="E50" s="60"/>
      <c r="F50" s="60"/>
      <c r="G50" s="60"/>
      <c r="H50" s="60"/>
      <c r="I50" s="60"/>
      <c r="J50" s="51">
        <v>8</v>
      </c>
      <c r="K50" s="51">
        <v>2</v>
      </c>
      <c r="L50" s="51">
        <v>1</v>
      </c>
      <c r="M50" s="51">
        <v>0</v>
      </c>
      <c r="N50" s="51">
        <v>2</v>
      </c>
      <c r="O50" s="46">
        <f t="shared" ref="O50:O52" si="4">K50+L50+M50+N50</f>
        <v>5</v>
      </c>
      <c r="P50" s="20">
        <f t="shared" ref="P50:P52" si="5">Q50-O50</f>
        <v>9</v>
      </c>
      <c r="Q50" s="20">
        <f t="shared" ref="Q50:Q52" si="6">ROUND(PRODUCT(J50,25)/14,0)</f>
        <v>14</v>
      </c>
      <c r="R50" s="51" t="s">
        <v>32</v>
      </c>
      <c r="S50" s="11"/>
      <c r="T50" s="26"/>
      <c r="U50" s="11" t="s">
        <v>37</v>
      </c>
      <c r="V50" s="58"/>
      <c r="W50" s="58"/>
      <c r="X50" s="58"/>
      <c r="Y50" s="58"/>
    </row>
    <row r="51" spans="1:25">
      <c r="A51" s="50" t="s">
        <v>86</v>
      </c>
      <c r="B51" s="60" t="s">
        <v>90</v>
      </c>
      <c r="C51" s="60"/>
      <c r="D51" s="60"/>
      <c r="E51" s="60"/>
      <c r="F51" s="60"/>
      <c r="G51" s="60"/>
      <c r="H51" s="60"/>
      <c r="I51" s="60"/>
      <c r="J51" s="51">
        <v>8</v>
      </c>
      <c r="K51" s="51">
        <v>2</v>
      </c>
      <c r="L51" s="51">
        <v>1</v>
      </c>
      <c r="M51" s="51">
        <v>0</v>
      </c>
      <c r="N51" s="51">
        <v>2</v>
      </c>
      <c r="O51" s="46">
        <f t="shared" si="4"/>
        <v>5</v>
      </c>
      <c r="P51" s="20">
        <f t="shared" si="5"/>
        <v>9</v>
      </c>
      <c r="Q51" s="20">
        <f t="shared" si="6"/>
        <v>14</v>
      </c>
      <c r="R51" s="51" t="s">
        <v>32</v>
      </c>
      <c r="S51" s="11"/>
      <c r="T51" s="26"/>
      <c r="U51" s="11" t="s">
        <v>39</v>
      </c>
      <c r="V51" s="58"/>
      <c r="W51" s="58"/>
      <c r="X51" s="58"/>
      <c r="Y51" s="58"/>
    </row>
    <row r="52" spans="1:25">
      <c r="A52" s="50" t="s">
        <v>87</v>
      </c>
      <c r="B52" s="60" t="s">
        <v>91</v>
      </c>
      <c r="C52" s="60"/>
      <c r="D52" s="60"/>
      <c r="E52" s="60"/>
      <c r="F52" s="60"/>
      <c r="G52" s="60"/>
      <c r="H52" s="60"/>
      <c r="I52" s="60"/>
      <c r="J52" s="51">
        <v>7</v>
      </c>
      <c r="K52" s="51">
        <v>2</v>
      </c>
      <c r="L52" s="51">
        <v>1</v>
      </c>
      <c r="M52" s="51">
        <v>0</v>
      </c>
      <c r="N52" s="51">
        <v>2</v>
      </c>
      <c r="O52" s="46">
        <f t="shared" si="4"/>
        <v>5</v>
      </c>
      <c r="P52" s="20">
        <f t="shared" si="5"/>
        <v>8</v>
      </c>
      <c r="Q52" s="20">
        <f t="shared" si="6"/>
        <v>13</v>
      </c>
      <c r="R52" s="51" t="s">
        <v>32</v>
      </c>
      <c r="S52" s="11"/>
      <c r="T52" s="26"/>
      <c r="U52" s="11" t="s">
        <v>39</v>
      </c>
      <c r="V52" s="58"/>
      <c r="W52" s="58"/>
      <c r="X52" s="58"/>
      <c r="Y52" s="58"/>
    </row>
    <row r="53" spans="1:25">
      <c r="A53" s="22" t="s">
        <v>26</v>
      </c>
      <c r="B53" s="67"/>
      <c r="C53" s="68"/>
      <c r="D53" s="68"/>
      <c r="E53" s="68"/>
      <c r="F53" s="68"/>
      <c r="G53" s="68"/>
      <c r="H53" s="68"/>
      <c r="I53" s="69"/>
      <c r="J53" s="22">
        <f t="shared" ref="J53:Q53" si="7">SUM(J49:J52)</f>
        <v>30</v>
      </c>
      <c r="K53" s="22">
        <f t="shared" si="7"/>
        <v>8</v>
      </c>
      <c r="L53" s="22">
        <f t="shared" si="7"/>
        <v>4</v>
      </c>
      <c r="M53" s="42">
        <f t="shared" si="7"/>
        <v>0</v>
      </c>
      <c r="N53" s="22">
        <f t="shared" si="7"/>
        <v>8</v>
      </c>
      <c r="O53" s="22">
        <f t="shared" si="7"/>
        <v>20</v>
      </c>
      <c r="P53" s="22">
        <f t="shared" si="7"/>
        <v>34</v>
      </c>
      <c r="Q53" s="22">
        <f t="shared" si="7"/>
        <v>54</v>
      </c>
      <c r="R53" s="22">
        <f>COUNTIF(R49:R52,"E")</f>
        <v>4</v>
      </c>
      <c r="S53" s="22">
        <f>COUNTIF(S49:S52,"C")</f>
        <v>0</v>
      </c>
      <c r="T53" s="22">
        <f>COUNTIF(T49:T52,"VP")</f>
        <v>0</v>
      </c>
      <c r="U53" s="23"/>
      <c r="V53" s="58"/>
      <c r="W53" s="58"/>
      <c r="X53" s="58"/>
      <c r="Y53" s="58"/>
    </row>
    <row r="54" spans="1:25" ht="11.25" customHeight="1">
      <c r="V54" s="58"/>
      <c r="W54" s="58"/>
      <c r="X54" s="58"/>
      <c r="Y54" s="58"/>
    </row>
    <row r="55" spans="1:25" s="47" customFormat="1" ht="11.25" customHeight="1">
      <c r="V55" s="58"/>
      <c r="W55" s="58"/>
      <c r="X55" s="58"/>
      <c r="Y55" s="58"/>
    </row>
    <row r="56" spans="1:25" s="47" customFormat="1" ht="11.25" customHeight="1">
      <c r="V56" s="58"/>
      <c r="W56" s="58"/>
      <c r="X56" s="58"/>
      <c r="Y56" s="58"/>
    </row>
    <row r="57" spans="1:25" s="47" customFormat="1" ht="11.25" customHeight="1">
      <c r="V57" s="58"/>
      <c r="W57" s="58"/>
      <c r="X57" s="58"/>
      <c r="Y57" s="58"/>
    </row>
    <row r="58" spans="1:25" s="47" customFormat="1" ht="11.25" customHeight="1">
      <c r="V58" s="58"/>
      <c r="W58" s="58"/>
      <c r="X58" s="58"/>
      <c r="Y58" s="58"/>
    </row>
    <row r="59" spans="1:25" s="47" customFormat="1" ht="11.25" customHeight="1">
      <c r="V59" s="58"/>
      <c r="W59" s="58"/>
      <c r="X59" s="58"/>
      <c r="Y59" s="58"/>
    </row>
    <row r="60" spans="1:25" s="47" customFormat="1" ht="11.25" customHeight="1">
      <c r="V60" s="58"/>
      <c r="W60" s="58"/>
      <c r="X60" s="58"/>
      <c r="Y60" s="58"/>
    </row>
    <row r="61" spans="1:25" s="47" customFormat="1" ht="11.25" customHeight="1">
      <c r="V61" s="58"/>
      <c r="W61" s="58"/>
      <c r="X61" s="58"/>
      <c r="Y61" s="58"/>
    </row>
    <row r="62" spans="1:25" s="47" customFormat="1" ht="11.25" customHeight="1">
      <c r="V62" s="58"/>
      <c r="W62" s="58"/>
      <c r="X62" s="58"/>
      <c r="Y62" s="58"/>
    </row>
    <row r="63" spans="1:25" s="47" customFormat="1" ht="11.25" customHeight="1">
      <c r="V63" s="58"/>
      <c r="W63" s="58"/>
      <c r="X63" s="58"/>
      <c r="Y63" s="58"/>
    </row>
    <row r="64" spans="1:25" s="47" customFormat="1" ht="11.25" customHeight="1">
      <c r="V64" s="58"/>
      <c r="W64" s="58"/>
      <c r="X64" s="58"/>
      <c r="Y64" s="58"/>
    </row>
    <row r="65" spans="1:25" s="47" customFormat="1" ht="11.25" customHeight="1">
      <c r="V65" s="58"/>
      <c r="W65" s="58"/>
      <c r="X65" s="58"/>
      <c r="Y65" s="58"/>
    </row>
    <row r="66" spans="1:25" s="47" customFormat="1" ht="11.25" customHeight="1">
      <c r="V66" s="58"/>
      <c r="W66" s="58"/>
      <c r="X66" s="58"/>
      <c r="Y66" s="58"/>
    </row>
    <row r="67" spans="1:25" s="47" customFormat="1" ht="11.25" customHeight="1">
      <c r="V67" s="58"/>
      <c r="W67" s="58"/>
      <c r="X67" s="58"/>
      <c r="Y67" s="58"/>
    </row>
    <row r="68" spans="1:25" s="47" customFormat="1" ht="11.25" customHeight="1">
      <c r="V68" s="58"/>
      <c r="W68" s="58"/>
      <c r="X68" s="58"/>
      <c r="Y68" s="58"/>
    </row>
    <row r="69" spans="1:25" s="47" customFormat="1" ht="11.25" customHeight="1">
      <c r="V69" s="58"/>
      <c r="W69" s="58"/>
      <c r="X69" s="58"/>
      <c r="Y69" s="58"/>
    </row>
    <row r="70" spans="1:25" s="47" customFormat="1" ht="11.25" customHeight="1">
      <c r="V70" s="58"/>
      <c r="W70" s="58"/>
      <c r="X70" s="58"/>
      <c r="Y70" s="58"/>
    </row>
    <row r="71" spans="1:25" s="47" customFormat="1" ht="11.25" customHeight="1">
      <c r="V71" s="58"/>
      <c r="W71" s="58"/>
      <c r="X71" s="58"/>
      <c r="Y71" s="58"/>
    </row>
    <row r="72" spans="1:25" s="47" customFormat="1" ht="11.25" customHeight="1">
      <c r="V72" s="58"/>
      <c r="W72" s="58"/>
      <c r="X72" s="58"/>
      <c r="Y72" s="58"/>
    </row>
    <row r="73" spans="1:25">
      <c r="B73" s="8"/>
      <c r="C73" s="8"/>
      <c r="D73" s="8"/>
      <c r="E73" s="8"/>
      <c r="F73" s="8"/>
      <c r="G73" s="8"/>
      <c r="N73" s="8"/>
      <c r="O73" s="8"/>
      <c r="P73" s="8"/>
      <c r="Q73" s="8"/>
      <c r="R73" s="8"/>
      <c r="S73" s="8"/>
      <c r="T73" s="8"/>
      <c r="V73" s="58"/>
      <c r="W73" s="58"/>
      <c r="X73" s="58"/>
      <c r="Y73" s="58"/>
    </row>
    <row r="74" spans="1:25">
      <c r="V74" s="58"/>
      <c r="W74" s="58"/>
      <c r="X74" s="58"/>
      <c r="Y74" s="58"/>
    </row>
    <row r="75" spans="1:25" ht="18" customHeight="1">
      <c r="A75" s="72" t="s">
        <v>45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58"/>
      <c r="W75" s="58"/>
      <c r="X75" s="58"/>
      <c r="Y75" s="58"/>
    </row>
    <row r="76" spans="1:25" ht="25.5" customHeight="1">
      <c r="A76" s="70" t="s">
        <v>28</v>
      </c>
      <c r="B76" s="98" t="s">
        <v>27</v>
      </c>
      <c r="C76" s="99"/>
      <c r="D76" s="99"/>
      <c r="E76" s="99"/>
      <c r="F76" s="99"/>
      <c r="G76" s="99"/>
      <c r="H76" s="99"/>
      <c r="I76" s="100"/>
      <c r="J76" s="73" t="s">
        <v>41</v>
      </c>
      <c r="K76" s="75" t="s">
        <v>25</v>
      </c>
      <c r="L76" s="76"/>
      <c r="M76" s="76"/>
      <c r="N76" s="77"/>
      <c r="O76" s="75" t="s">
        <v>42</v>
      </c>
      <c r="P76" s="79"/>
      <c r="Q76" s="80"/>
      <c r="R76" s="75" t="s">
        <v>24</v>
      </c>
      <c r="S76" s="76"/>
      <c r="T76" s="77"/>
      <c r="U76" s="81" t="s">
        <v>23</v>
      </c>
      <c r="V76" s="58"/>
      <c r="W76" s="58"/>
      <c r="X76" s="58"/>
      <c r="Y76" s="58"/>
    </row>
    <row r="77" spans="1:25" ht="16.5" customHeight="1">
      <c r="A77" s="71"/>
      <c r="B77" s="101"/>
      <c r="C77" s="83"/>
      <c r="D77" s="83"/>
      <c r="E77" s="83"/>
      <c r="F77" s="83"/>
      <c r="G77" s="83"/>
      <c r="H77" s="83"/>
      <c r="I77" s="102"/>
      <c r="J77" s="74"/>
      <c r="K77" s="5" t="s">
        <v>29</v>
      </c>
      <c r="L77" s="5" t="s">
        <v>30</v>
      </c>
      <c r="M77" s="41" t="s">
        <v>70</v>
      </c>
      <c r="N77" s="41" t="s">
        <v>71</v>
      </c>
      <c r="O77" s="5" t="s">
        <v>34</v>
      </c>
      <c r="P77" s="5" t="s">
        <v>7</v>
      </c>
      <c r="Q77" s="5" t="s">
        <v>31</v>
      </c>
      <c r="R77" s="5" t="s">
        <v>32</v>
      </c>
      <c r="S77" s="5" t="s">
        <v>29</v>
      </c>
      <c r="T77" s="5" t="s">
        <v>33</v>
      </c>
      <c r="U77" s="74"/>
      <c r="V77" s="58"/>
      <c r="W77" s="58"/>
      <c r="X77" s="58"/>
      <c r="Y77" s="58"/>
    </row>
    <row r="78" spans="1:25">
      <c r="A78" s="50" t="s">
        <v>92</v>
      </c>
      <c r="B78" s="60" t="s">
        <v>96</v>
      </c>
      <c r="C78" s="60"/>
      <c r="D78" s="60"/>
      <c r="E78" s="60"/>
      <c r="F78" s="60"/>
      <c r="G78" s="60"/>
      <c r="H78" s="60"/>
      <c r="I78" s="60"/>
      <c r="J78" s="51">
        <v>6</v>
      </c>
      <c r="K78" s="51">
        <v>2</v>
      </c>
      <c r="L78" s="51">
        <v>1</v>
      </c>
      <c r="M78" s="51">
        <v>0</v>
      </c>
      <c r="N78" s="51">
        <v>2</v>
      </c>
      <c r="O78" s="46">
        <f>K78+L78+M78+N78</f>
        <v>5</v>
      </c>
      <c r="P78" s="20">
        <f>Q78-O78</f>
        <v>6</v>
      </c>
      <c r="Q78" s="20">
        <f>ROUND(PRODUCT(J78,25)/14,0)</f>
        <v>11</v>
      </c>
      <c r="R78" s="25"/>
      <c r="S78" s="11" t="s">
        <v>29</v>
      </c>
      <c r="T78" s="26"/>
      <c r="U78" s="11" t="s">
        <v>37</v>
      </c>
      <c r="V78" s="58"/>
      <c r="W78" s="58"/>
      <c r="X78" s="58"/>
      <c r="Y78" s="58"/>
    </row>
    <row r="79" spans="1:25">
      <c r="A79" s="50" t="s">
        <v>93</v>
      </c>
      <c r="B79" s="60" t="s">
        <v>97</v>
      </c>
      <c r="C79" s="60"/>
      <c r="D79" s="60"/>
      <c r="E79" s="60"/>
      <c r="F79" s="60"/>
      <c r="G79" s="60"/>
      <c r="H79" s="60"/>
      <c r="I79" s="60"/>
      <c r="J79" s="51">
        <v>8</v>
      </c>
      <c r="K79" s="51">
        <v>2</v>
      </c>
      <c r="L79" s="51">
        <v>1</v>
      </c>
      <c r="M79" s="51">
        <v>0</v>
      </c>
      <c r="N79" s="51">
        <v>2</v>
      </c>
      <c r="O79" s="46">
        <f t="shared" ref="O79:O81" si="8">K79+L79+M79+N79</f>
        <v>5</v>
      </c>
      <c r="P79" s="20">
        <f t="shared" ref="P79:P81" si="9">Q79-O79</f>
        <v>9</v>
      </c>
      <c r="Q79" s="20">
        <f t="shared" ref="Q79:Q81" si="10">ROUND(PRODUCT(J79,25)/14,0)</f>
        <v>14</v>
      </c>
      <c r="R79" s="25" t="s">
        <v>32</v>
      </c>
      <c r="S79" s="11"/>
      <c r="T79" s="26"/>
      <c r="U79" s="11" t="s">
        <v>37</v>
      </c>
      <c r="V79" s="58"/>
      <c r="W79" s="58"/>
      <c r="X79" s="58"/>
      <c r="Y79" s="58"/>
    </row>
    <row r="80" spans="1:25">
      <c r="A80" s="50" t="s">
        <v>94</v>
      </c>
      <c r="B80" s="60" t="s">
        <v>98</v>
      </c>
      <c r="C80" s="60"/>
      <c r="D80" s="60"/>
      <c r="E80" s="60"/>
      <c r="F80" s="60"/>
      <c r="G80" s="60"/>
      <c r="H80" s="60"/>
      <c r="I80" s="60"/>
      <c r="J80" s="51">
        <v>8</v>
      </c>
      <c r="K80" s="51">
        <v>2</v>
      </c>
      <c r="L80" s="51">
        <v>1</v>
      </c>
      <c r="M80" s="51">
        <v>0</v>
      </c>
      <c r="N80" s="51">
        <v>2</v>
      </c>
      <c r="O80" s="46">
        <f t="shared" si="8"/>
        <v>5</v>
      </c>
      <c r="P80" s="20">
        <f t="shared" si="9"/>
        <v>9</v>
      </c>
      <c r="Q80" s="20">
        <f t="shared" si="10"/>
        <v>14</v>
      </c>
      <c r="R80" s="25" t="s">
        <v>32</v>
      </c>
      <c r="S80" s="11"/>
      <c r="T80" s="26"/>
      <c r="U80" s="11" t="s">
        <v>39</v>
      </c>
      <c r="V80" s="58"/>
      <c r="W80" s="58"/>
      <c r="X80" s="58"/>
      <c r="Y80" s="58"/>
    </row>
    <row r="81" spans="1:25">
      <c r="A81" s="50" t="s">
        <v>95</v>
      </c>
      <c r="B81" s="60" t="s">
        <v>99</v>
      </c>
      <c r="C81" s="60"/>
      <c r="D81" s="60"/>
      <c r="E81" s="60"/>
      <c r="F81" s="60"/>
      <c r="G81" s="60"/>
      <c r="H81" s="60"/>
      <c r="I81" s="60"/>
      <c r="J81" s="51">
        <v>8</v>
      </c>
      <c r="K81" s="51">
        <v>2</v>
      </c>
      <c r="L81" s="51">
        <v>1</v>
      </c>
      <c r="M81" s="51">
        <v>0</v>
      </c>
      <c r="N81" s="51">
        <v>2</v>
      </c>
      <c r="O81" s="46">
        <f t="shared" si="8"/>
        <v>5</v>
      </c>
      <c r="P81" s="20">
        <f t="shared" si="9"/>
        <v>9</v>
      </c>
      <c r="Q81" s="20">
        <f t="shared" si="10"/>
        <v>14</v>
      </c>
      <c r="R81" s="25" t="s">
        <v>32</v>
      </c>
      <c r="S81" s="11"/>
      <c r="T81" s="26"/>
      <c r="U81" s="11" t="s">
        <v>40</v>
      </c>
      <c r="V81" s="58"/>
      <c r="W81" s="58"/>
      <c r="X81" s="58"/>
      <c r="Y81" s="58"/>
    </row>
    <row r="82" spans="1:25">
      <c r="A82" s="22" t="s">
        <v>26</v>
      </c>
      <c r="B82" s="67"/>
      <c r="C82" s="68"/>
      <c r="D82" s="68"/>
      <c r="E82" s="68"/>
      <c r="F82" s="68"/>
      <c r="G82" s="68"/>
      <c r="H82" s="68"/>
      <c r="I82" s="69"/>
      <c r="J82" s="22">
        <f t="shared" ref="J82:Q82" si="11">SUM(J78:J81)</f>
        <v>30</v>
      </c>
      <c r="K82" s="22">
        <f t="shared" si="11"/>
        <v>8</v>
      </c>
      <c r="L82" s="22">
        <f t="shared" si="11"/>
        <v>4</v>
      </c>
      <c r="M82" s="42">
        <f t="shared" si="11"/>
        <v>0</v>
      </c>
      <c r="N82" s="22">
        <f t="shared" si="11"/>
        <v>8</v>
      </c>
      <c r="O82" s="22">
        <f t="shared" si="11"/>
        <v>20</v>
      </c>
      <c r="P82" s="22">
        <f t="shared" si="11"/>
        <v>33</v>
      </c>
      <c r="Q82" s="22">
        <f t="shared" si="11"/>
        <v>53</v>
      </c>
      <c r="R82" s="22">
        <f>COUNTIF(R78:R81,"E")</f>
        <v>3</v>
      </c>
      <c r="S82" s="22">
        <f>COUNTIF(S78:S81,"C")</f>
        <v>1</v>
      </c>
      <c r="T82" s="22">
        <f>COUNTIF(T78:T81,"VP")</f>
        <v>0</v>
      </c>
      <c r="U82" s="23"/>
      <c r="V82" s="58"/>
      <c r="W82" s="58"/>
      <c r="X82" s="58"/>
      <c r="Y82" s="58"/>
    </row>
    <row r="83" spans="1:25" ht="21.75" customHeight="1">
      <c r="V83" s="58"/>
      <c r="W83" s="58"/>
      <c r="X83" s="58"/>
      <c r="Y83" s="58"/>
    </row>
    <row r="84" spans="1:25" ht="18.75" customHeight="1">
      <c r="A84" s="72" t="s">
        <v>46</v>
      </c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58"/>
      <c r="W84" s="58"/>
      <c r="X84" s="58"/>
      <c r="Y84" s="58"/>
    </row>
    <row r="85" spans="1:25" ht="24.75" customHeight="1">
      <c r="A85" s="70" t="s">
        <v>28</v>
      </c>
      <c r="B85" s="98" t="s">
        <v>27</v>
      </c>
      <c r="C85" s="99"/>
      <c r="D85" s="99"/>
      <c r="E85" s="99"/>
      <c r="F85" s="99"/>
      <c r="G85" s="99"/>
      <c r="H85" s="99"/>
      <c r="I85" s="100"/>
      <c r="J85" s="73" t="s">
        <v>41</v>
      </c>
      <c r="K85" s="75" t="s">
        <v>25</v>
      </c>
      <c r="L85" s="76"/>
      <c r="M85" s="76"/>
      <c r="N85" s="77"/>
      <c r="O85" s="75" t="s">
        <v>42</v>
      </c>
      <c r="P85" s="79"/>
      <c r="Q85" s="80"/>
      <c r="R85" s="75" t="s">
        <v>24</v>
      </c>
      <c r="S85" s="76"/>
      <c r="T85" s="77"/>
      <c r="U85" s="81" t="s">
        <v>23</v>
      </c>
      <c r="V85" s="58"/>
      <c r="W85" s="58"/>
      <c r="X85" s="58"/>
      <c r="Y85" s="58"/>
    </row>
    <row r="86" spans="1:25">
      <c r="A86" s="71"/>
      <c r="B86" s="101"/>
      <c r="C86" s="83"/>
      <c r="D86" s="83"/>
      <c r="E86" s="83"/>
      <c r="F86" s="83"/>
      <c r="G86" s="83"/>
      <c r="H86" s="83"/>
      <c r="I86" s="102"/>
      <c r="J86" s="74"/>
      <c r="K86" s="5" t="s">
        <v>29</v>
      </c>
      <c r="L86" s="5" t="s">
        <v>30</v>
      </c>
      <c r="M86" s="41" t="s">
        <v>70</v>
      </c>
      <c r="N86" s="41" t="s">
        <v>71</v>
      </c>
      <c r="O86" s="5" t="s">
        <v>34</v>
      </c>
      <c r="P86" s="5" t="s">
        <v>7</v>
      </c>
      <c r="Q86" s="5" t="s">
        <v>31</v>
      </c>
      <c r="R86" s="5" t="s">
        <v>32</v>
      </c>
      <c r="S86" s="5" t="s">
        <v>29</v>
      </c>
      <c r="T86" s="5" t="s">
        <v>33</v>
      </c>
      <c r="U86" s="74"/>
      <c r="V86" s="58"/>
      <c r="W86" s="58"/>
      <c r="X86" s="58"/>
      <c r="Y86" s="58"/>
    </row>
    <row r="87" spans="1:25">
      <c r="A87" s="50" t="s">
        <v>100</v>
      </c>
      <c r="B87" s="60" t="s">
        <v>105</v>
      </c>
      <c r="C87" s="60"/>
      <c r="D87" s="60"/>
      <c r="E87" s="60"/>
      <c r="F87" s="60"/>
      <c r="G87" s="60"/>
      <c r="H87" s="60"/>
      <c r="I87" s="60"/>
      <c r="J87" s="51">
        <v>4</v>
      </c>
      <c r="K87" s="51">
        <v>0</v>
      </c>
      <c r="L87" s="51">
        <v>0</v>
      </c>
      <c r="M87" s="51">
        <v>1</v>
      </c>
      <c r="N87" s="51">
        <v>2</v>
      </c>
      <c r="O87" s="46">
        <f>K87+L87+M87+N87</f>
        <v>3</v>
      </c>
      <c r="P87" s="20">
        <f>Q87-O87</f>
        <v>5</v>
      </c>
      <c r="Q87" s="20">
        <f>ROUND(PRODUCT(J87,25)/12,0)</f>
        <v>8</v>
      </c>
      <c r="R87" s="25"/>
      <c r="S87" s="11" t="s">
        <v>29</v>
      </c>
      <c r="T87" s="26"/>
      <c r="U87" s="11" t="s">
        <v>39</v>
      </c>
      <c r="V87" s="58"/>
      <c r="W87" s="58"/>
      <c r="X87" s="58"/>
      <c r="Y87" s="58"/>
    </row>
    <row r="88" spans="1:25">
      <c r="A88" s="50" t="s">
        <v>101</v>
      </c>
      <c r="B88" s="60" t="s">
        <v>106</v>
      </c>
      <c r="C88" s="60"/>
      <c r="D88" s="60"/>
      <c r="E88" s="60"/>
      <c r="F88" s="60"/>
      <c r="G88" s="60"/>
      <c r="H88" s="60"/>
      <c r="I88" s="60"/>
      <c r="J88" s="51">
        <v>8</v>
      </c>
      <c r="K88" s="51">
        <v>2</v>
      </c>
      <c r="L88" s="51">
        <v>1</v>
      </c>
      <c r="M88" s="51">
        <v>0</v>
      </c>
      <c r="N88" s="51">
        <v>2</v>
      </c>
      <c r="O88" s="46">
        <f t="shared" ref="O88:O91" si="12">K88+L88+M88+N88</f>
        <v>5</v>
      </c>
      <c r="P88" s="20">
        <f t="shared" ref="P88:P91" si="13">Q88-O88</f>
        <v>12</v>
      </c>
      <c r="Q88" s="20">
        <f t="shared" ref="Q88:Q91" si="14">ROUND(PRODUCT(J88,25)/12,0)</f>
        <v>17</v>
      </c>
      <c r="R88" s="25" t="s">
        <v>32</v>
      </c>
      <c r="S88" s="11"/>
      <c r="T88" s="26"/>
      <c r="U88" s="11" t="s">
        <v>37</v>
      </c>
      <c r="V88" s="58"/>
      <c r="W88" s="58"/>
      <c r="X88" s="58"/>
      <c r="Y88" s="58"/>
    </row>
    <row r="89" spans="1:25">
      <c r="A89" s="50" t="s">
        <v>102</v>
      </c>
      <c r="B89" s="60" t="s">
        <v>107</v>
      </c>
      <c r="C89" s="60"/>
      <c r="D89" s="60"/>
      <c r="E89" s="60"/>
      <c r="F89" s="60"/>
      <c r="G89" s="60"/>
      <c r="H89" s="60"/>
      <c r="I89" s="60"/>
      <c r="J89" s="51">
        <v>7</v>
      </c>
      <c r="K89" s="51">
        <v>2</v>
      </c>
      <c r="L89" s="51">
        <v>1</v>
      </c>
      <c r="M89" s="51">
        <v>0</v>
      </c>
      <c r="N89" s="51">
        <v>0</v>
      </c>
      <c r="O89" s="46">
        <f t="shared" si="12"/>
        <v>3</v>
      </c>
      <c r="P89" s="20">
        <f t="shared" si="13"/>
        <v>12</v>
      </c>
      <c r="Q89" s="20">
        <f t="shared" si="14"/>
        <v>15</v>
      </c>
      <c r="R89" s="25" t="s">
        <v>32</v>
      </c>
      <c r="S89" s="11"/>
      <c r="T89" s="26"/>
      <c r="U89" s="11" t="s">
        <v>37</v>
      </c>
      <c r="V89" s="58"/>
      <c r="W89" s="58"/>
      <c r="X89" s="58"/>
      <c r="Y89" s="58"/>
    </row>
    <row r="90" spans="1:25">
      <c r="A90" s="50" t="s">
        <v>103</v>
      </c>
      <c r="B90" s="60" t="s">
        <v>131</v>
      </c>
      <c r="C90" s="60"/>
      <c r="D90" s="60"/>
      <c r="E90" s="60"/>
      <c r="F90" s="60"/>
      <c r="G90" s="60"/>
      <c r="H90" s="60"/>
      <c r="I90" s="60"/>
      <c r="J90" s="51">
        <v>4</v>
      </c>
      <c r="K90" s="51">
        <v>0</v>
      </c>
      <c r="L90" s="51">
        <v>0</v>
      </c>
      <c r="M90" s="51">
        <v>0</v>
      </c>
      <c r="N90" s="51">
        <v>4</v>
      </c>
      <c r="O90" s="46">
        <f t="shared" si="12"/>
        <v>4</v>
      </c>
      <c r="P90" s="20">
        <f t="shared" si="13"/>
        <v>4</v>
      </c>
      <c r="Q90" s="20">
        <f t="shared" si="14"/>
        <v>8</v>
      </c>
      <c r="R90" s="25"/>
      <c r="S90" s="11" t="s">
        <v>29</v>
      </c>
      <c r="T90" s="26"/>
      <c r="U90" s="11" t="s">
        <v>39</v>
      </c>
      <c r="V90" s="58"/>
      <c r="W90" s="58"/>
      <c r="X90" s="58"/>
      <c r="Y90" s="58"/>
    </row>
    <row r="91" spans="1:25">
      <c r="A91" s="50" t="s">
        <v>104</v>
      </c>
      <c r="B91" s="60" t="s">
        <v>108</v>
      </c>
      <c r="C91" s="60"/>
      <c r="D91" s="60"/>
      <c r="E91" s="60"/>
      <c r="F91" s="60"/>
      <c r="G91" s="60"/>
      <c r="H91" s="60"/>
      <c r="I91" s="60"/>
      <c r="J91" s="51">
        <v>7</v>
      </c>
      <c r="K91" s="51">
        <v>2</v>
      </c>
      <c r="L91" s="51">
        <v>1</v>
      </c>
      <c r="M91" s="51">
        <v>0</v>
      </c>
      <c r="N91" s="51">
        <v>2</v>
      </c>
      <c r="O91" s="46">
        <f t="shared" si="12"/>
        <v>5</v>
      </c>
      <c r="P91" s="20">
        <f t="shared" si="13"/>
        <v>10</v>
      </c>
      <c r="Q91" s="20">
        <f t="shared" si="14"/>
        <v>15</v>
      </c>
      <c r="R91" s="25" t="s">
        <v>32</v>
      </c>
      <c r="S91" s="11"/>
      <c r="T91" s="26"/>
      <c r="U91" s="11" t="s">
        <v>40</v>
      </c>
      <c r="V91" s="58"/>
      <c r="W91" s="58"/>
      <c r="X91" s="58"/>
      <c r="Y91" s="58"/>
    </row>
    <row r="92" spans="1:25">
      <c r="A92" s="22" t="s">
        <v>26</v>
      </c>
      <c r="B92" s="67"/>
      <c r="C92" s="68"/>
      <c r="D92" s="68"/>
      <c r="E92" s="68"/>
      <c r="F92" s="68"/>
      <c r="G92" s="68"/>
      <c r="H92" s="68"/>
      <c r="I92" s="69"/>
      <c r="J92" s="22">
        <f t="shared" ref="J92:Q92" si="15">SUM(J87:J91)</f>
        <v>30</v>
      </c>
      <c r="K92" s="22">
        <f t="shared" si="15"/>
        <v>6</v>
      </c>
      <c r="L92" s="22">
        <f t="shared" si="15"/>
        <v>3</v>
      </c>
      <c r="M92" s="42">
        <f t="shared" si="15"/>
        <v>1</v>
      </c>
      <c r="N92" s="22">
        <f t="shared" si="15"/>
        <v>10</v>
      </c>
      <c r="O92" s="22">
        <f t="shared" si="15"/>
        <v>20</v>
      </c>
      <c r="P92" s="22">
        <f t="shared" si="15"/>
        <v>43</v>
      </c>
      <c r="Q92" s="22">
        <f t="shared" si="15"/>
        <v>63</v>
      </c>
      <c r="R92" s="22">
        <f>COUNTIF(R87:R91,"E")</f>
        <v>3</v>
      </c>
      <c r="S92" s="22">
        <f>COUNTIF(S87:S91,"C")</f>
        <v>2</v>
      </c>
      <c r="T92" s="22">
        <f>COUNTIF(T87:T91,"VP")</f>
        <v>0</v>
      </c>
      <c r="U92" s="23"/>
      <c r="V92" s="58"/>
      <c r="W92" s="58"/>
      <c r="X92" s="58"/>
      <c r="Y92" s="58"/>
    </row>
    <row r="93" spans="1:25" ht="9" customHeight="1">
      <c r="A93" s="47"/>
      <c r="V93" s="58"/>
      <c r="W93" s="58"/>
      <c r="X93" s="58"/>
      <c r="Y93" s="58"/>
    </row>
    <row r="94" spans="1:25" s="47" customFormat="1">
      <c r="V94" s="58"/>
      <c r="W94" s="58"/>
      <c r="X94" s="58"/>
      <c r="Y94" s="58"/>
    </row>
    <row r="95" spans="1:25" s="47" customFormat="1">
      <c r="V95" s="58"/>
      <c r="W95" s="58"/>
      <c r="X95" s="58"/>
      <c r="Y95" s="58"/>
    </row>
    <row r="96" spans="1:25" s="47" customFormat="1">
      <c r="V96" s="58"/>
      <c r="W96" s="58"/>
      <c r="X96" s="58"/>
      <c r="Y96" s="58"/>
    </row>
    <row r="97" spans="1:25" s="47" customFormat="1">
      <c r="V97" s="58"/>
      <c r="W97" s="58"/>
      <c r="X97" s="58"/>
      <c r="Y97" s="58"/>
    </row>
    <row r="98" spans="1:25" s="47" customFormat="1">
      <c r="V98" s="58"/>
      <c r="W98" s="58"/>
      <c r="X98" s="58"/>
      <c r="Y98" s="58"/>
    </row>
    <row r="99" spans="1:25" s="47" customFormat="1">
      <c r="V99" s="58"/>
      <c r="W99" s="58"/>
      <c r="X99" s="58"/>
      <c r="Y99" s="58"/>
    </row>
    <row r="100" spans="1:25" s="47" customFormat="1">
      <c r="V100" s="58"/>
      <c r="W100" s="58"/>
      <c r="X100" s="58"/>
      <c r="Y100" s="58"/>
    </row>
    <row r="101" spans="1:25" s="47" customFormat="1">
      <c r="V101" s="58"/>
      <c r="W101" s="58"/>
      <c r="X101" s="58"/>
      <c r="Y101" s="58"/>
    </row>
    <row r="102" spans="1:25" s="47" customFormat="1">
      <c r="V102" s="58"/>
      <c r="W102" s="58"/>
      <c r="X102" s="58"/>
      <c r="Y102" s="58"/>
    </row>
    <row r="103" spans="1:25" s="47" customFormat="1">
      <c r="V103" s="58"/>
      <c r="W103" s="58"/>
      <c r="X103" s="58"/>
      <c r="Y103" s="58"/>
    </row>
    <row r="104" spans="1:25" s="47" customFormat="1">
      <c r="V104" s="58"/>
      <c r="W104" s="58"/>
      <c r="X104" s="58"/>
      <c r="Y104" s="58"/>
    </row>
    <row r="105" spans="1:25" s="47" customFormat="1">
      <c r="V105" s="58"/>
      <c r="W105" s="58"/>
      <c r="X105" s="58"/>
      <c r="Y105" s="58"/>
    </row>
    <row r="106" spans="1:25">
      <c r="B106" s="2"/>
      <c r="C106" s="2"/>
      <c r="D106" s="2"/>
      <c r="E106" s="2"/>
      <c r="F106" s="2"/>
      <c r="G106" s="2"/>
      <c r="N106" s="8"/>
      <c r="O106" s="8"/>
      <c r="P106" s="8"/>
      <c r="Q106" s="8"/>
      <c r="R106" s="8"/>
      <c r="S106" s="8"/>
      <c r="T106" s="8"/>
      <c r="V106" s="58"/>
      <c r="W106" s="58"/>
      <c r="X106" s="58"/>
      <c r="Y106" s="58"/>
    </row>
    <row r="107" spans="1:25">
      <c r="V107" s="58"/>
      <c r="W107" s="58"/>
      <c r="X107" s="58"/>
      <c r="Y107" s="58"/>
    </row>
    <row r="108" spans="1:25">
      <c r="V108" s="58"/>
      <c r="W108" s="58"/>
      <c r="X108" s="58"/>
      <c r="Y108" s="58"/>
    </row>
    <row r="109" spans="1:25" ht="19.5" customHeight="1">
      <c r="A109" s="82" t="s">
        <v>47</v>
      </c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58"/>
      <c r="W109" s="58"/>
      <c r="X109" s="58"/>
      <c r="Y109" s="58"/>
    </row>
    <row r="110" spans="1:25" ht="27.75" customHeight="1">
      <c r="A110" s="70" t="s">
        <v>28</v>
      </c>
      <c r="B110" s="98" t="s">
        <v>27</v>
      </c>
      <c r="C110" s="99"/>
      <c r="D110" s="99"/>
      <c r="E110" s="99"/>
      <c r="F110" s="99"/>
      <c r="G110" s="99"/>
      <c r="H110" s="99"/>
      <c r="I110" s="100"/>
      <c r="J110" s="73" t="s">
        <v>41</v>
      </c>
      <c r="K110" s="115" t="s">
        <v>25</v>
      </c>
      <c r="L110" s="115"/>
      <c r="M110" s="115"/>
      <c r="N110" s="115"/>
      <c r="O110" s="115" t="s">
        <v>42</v>
      </c>
      <c r="P110" s="145"/>
      <c r="Q110" s="145"/>
      <c r="R110" s="115" t="s">
        <v>24</v>
      </c>
      <c r="S110" s="115"/>
      <c r="T110" s="115"/>
      <c r="U110" s="115" t="s">
        <v>23</v>
      </c>
      <c r="V110" s="58"/>
      <c r="W110" s="58"/>
      <c r="X110" s="58"/>
      <c r="Y110" s="58"/>
    </row>
    <row r="111" spans="1:25" ht="12.75" customHeight="1">
      <c r="A111" s="71"/>
      <c r="B111" s="101"/>
      <c r="C111" s="83"/>
      <c r="D111" s="83"/>
      <c r="E111" s="83"/>
      <c r="F111" s="83"/>
      <c r="G111" s="83"/>
      <c r="H111" s="83"/>
      <c r="I111" s="102"/>
      <c r="J111" s="74"/>
      <c r="K111" s="5" t="s">
        <v>29</v>
      </c>
      <c r="L111" s="5" t="s">
        <v>30</v>
      </c>
      <c r="M111" s="41" t="s">
        <v>70</v>
      </c>
      <c r="N111" s="41" t="s">
        <v>71</v>
      </c>
      <c r="O111" s="5" t="s">
        <v>34</v>
      </c>
      <c r="P111" s="5" t="s">
        <v>7</v>
      </c>
      <c r="Q111" s="5" t="s">
        <v>31</v>
      </c>
      <c r="R111" s="5" t="s">
        <v>32</v>
      </c>
      <c r="S111" s="5" t="s">
        <v>29</v>
      </c>
      <c r="T111" s="5" t="s">
        <v>33</v>
      </c>
      <c r="U111" s="115"/>
      <c r="V111" s="58"/>
      <c r="W111" s="58"/>
      <c r="X111" s="58"/>
      <c r="Y111" s="58"/>
    </row>
    <row r="112" spans="1:25">
      <c r="A112" s="138" t="s">
        <v>128</v>
      </c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2"/>
      <c r="V112" s="58"/>
      <c r="W112" s="58"/>
      <c r="X112" s="58"/>
      <c r="Y112" s="58"/>
    </row>
    <row r="113" spans="1:25">
      <c r="A113" s="50" t="s">
        <v>109</v>
      </c>
      <c r="B113" s="137" t="s">
        <v>111</v>
      </c>
      <c r="C113" s="137"/>
      <c r="D113" s="137"/>
      <c r="E113" s="137"/>
      <c r="F113" s="137"/>
      <c r="G113" s="137"/>
      <c r="H113" s="137"/>
      <c r="I113" s="137"/>
      <c r="J113" s="27">
        <v>7</v>
      </c>
      <c r="K113" s="51">
        <v>2</v>
      </c>
      <c r="L113" s="51">
        <v>1</v>
      </c>
      <c r="M113" s="51">
        <v>0</v>
      </c>
      <c r="N113" s="51">
        <v>2</v>
      </c>
      <c r="O113" s="20">
        <f>K113+L113+M113+N113</f>
        <v>5</v>
      </c>
      <c r="P113" s="20">
        <f t="shared" ref="P113:P116" si="16">Q113-O113</f>
        <v>8</v>
      </c>
      <c r="Q113" s="20">
        <f>ROUND(PRODUCT(J113,25)/14,0)</f>
        <v>13</v>
      </c>
      <c r="R113" s="27" t="s">
        <v>32</v>
      </c>
      <c r="S113" s="27"/>
      <c r="T113" s="28"/>
      <c r="U113" s="11" t="s">
        <v>39</v>
      </c>
      <c r="V113" s="58"/>
      <c r="W113" s="58"/>
      <c r="X113" s="58"/>
      <c r="Y113" s="58"/>
    </row>
    <row r="114" spans="1:25">
      <c r="A114" s="50" t="s">
        <v>110</v>
      </c>
      <c r="B114" s="137" t="s">
        <v>112</v>
      </c>
      <c r="C114" s="137"/>
      <c r="D114" s="137"/>
      <c r="E114" s="137"/>
      <c r="F114" s="137"/>
      <c r="G114" s="137"/>
      <c r="H114" s="137"/>
      <c r="I114" s="137"/>
      <c r="J114" s="27">
        <v>7</v>
      </c>
      <c r="K114" s="51">
        <v>2</v>
      </c>
      <c r="L114" s="51">
        <v>1</v>
      </c>
      <c r="M114" s="51">
        <v>0</v>
      </c>
      <c r="N114" s="51">
        <v>2</v>
      </c>
      <c r="O114" s="20">
        <f>K114+L114+M114+N114</f>
        <v>5</v>
      </c>
      <c r="P114" s="20">
        <f t="shared" ref="P114" si="17">Q114-O114</f>
        <v>8</v>
      </c>
      <c r="Q114" s="20">
        <f>ROUND(PRODUCT(J114,25)/14,0)</f>
        <v>13</v>
      </c>
      <c r="R114" s="27" t="s">
        <v>32</v>
      </c>
      <c r="S114" s="27"/>
      <c r="T114" s="28"/>
      <c r="U114" s="11" t="s">
        <v>39</v>
      </c>
      <c r="V114" s="58"/>
      <c r="W114" s="58"/>
      <c r="X114" s="58"/>
      <c r="Y114" s="58"/>
    </row>
    <row r="115" spans="1:25">
      <c r="A115" s="143" t="s">
        <v>129</v>
      </c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1"/>
      <c r="S115" s="141"/>
      <c r="T115" s="141"/>
      <c r="U115" s="142"/>
      <c r="V115" s="58"/>
      <c r="W115" s="58"/>
      <c r="X115" s="58"/>
      <c r="Y115" s="58"/>
    </row>
    <row r="116" spans="1:25">
      <c r="A116" s="50" t="s">
        <v>113</v>
      </c>
      <c r="B116" s="137" t="s">
        <v>121</v>
      </c>
      <c r="C116" s="137"/>
      <c r="D116" s="137"/>
      <c r="E116" s="137"/>
      <c r="F116" s="137"/>
      <c r="G116" s="137"/>
      <c r="H116" s="137"/>
      <c r="I116" s="137"/>
      <c r="J116" s="27">
        <v>8</v>
      </c>
      <c r="K116" s="51">
        <v>2</v>
      </c>
      <c r="L116" s="51">
        <v>1</v>
      </c>
      <c r="M116" s="51">
        <v>0</v>
      </c>
      <c r="N116" s="51">
        <v>2</v>
      </c>
      <c r="O116" s="20">
        <f>K116+L116+M116+N116</f>
        <v>5</v>
      </c>
      <c r="P116" s="20">
        <f t="shared" si="16"/>
        <v>9</v>
      </c>
      <c r="Q116" s="20">
        <f>ROUND(PRODUCT(J116,25)/14,0)</f>
        <v>14</v>
      </c>
      <c r="R116" s="27" t="s">
        <v>32</v>
      </c>
      <c r="S116" s="27"/>
      <c r="T116" s="28"/>
      <c r="U116" s="11" t="s">
        <v>40</v>
      </c>
      <c r="V116" s="58"/>
      <c r="W116" s="58"/>
      <c r="X116" s="58"/>
      <c r="Y116" s="58"/>
    </row>
    <row r="117" spans="1:25">
      <c r="A117" s="50" t="s">
        <v>114</v>
      </c>
      <c r="B117" s="137" t="s">
        <v>116</v>
      </c>
      <c r="C117" s="137"/>
      <c r="D117" s="137"/>
      <c r="E117" s="137"/>
      <c r="F117" s="137"/>
      <c r="G117" s="137"/>
      <c r="H117" s="137"/>
      <c r="I117" s="137"/>
      <c r="J117" s="27">
        <v>8</v>
      </c>
      <c r="K117" s="51">
        <v>2</v>
      </c>
      <c r="L117" s="51">
        <v>1</v>
      </c>
      <c r="M117" s="51">
        <v>0</v>
      </c>
      <c r="N117" s="51">
        <v>2</v>
      </c>
      <c r="O117" s="20">
        <f>K117+L117+M117+N117</f>
        <v>5</v>
      </c>
      <c r="P117" s="20">
        <f t="shared" ref="P117:P118" si="18">Q117-O117</f>
        <v>9</v>
      </c>
      <c r="Q117" s="20">
        <f>ROUND(PRODUCT(J117,25)/14,0)</f>
        <v>14</v>
      </c>
      <c r="R117" s="27" t="s">
        <v>32</v>
      </c>
      <c r="S117" s="27"/>
      <c r="T117" s="28"/>
      <c r="U117" s="11" t="s">
        <v>40</v>
      </c>
      <c r="V117" s="58"/>
      <c r="W117" s="58"/>
      <c r="X117" s="58"/>
      <c r="Y117" s="58"/>
    </row>
    <row r="118" spans="1:25">
      <c r="A118" s="50" t="s">
        <v>115</v>
      </c>
      <c r="B118" s="137" t="s">
        <v>117</v>
      </c>
      <c r="C118" s="137"/>
      <c r="D118" s="137"/>
      <c r="E118" s="137"/>
      <c r="F118" s="137"/>
      <c r="G118" s="137"/>
      <c r="H118" s="137"/>
      <c r="I118" s="137"/>
      <c r="J118" s="27">
        <v>8</v>
      </c>
      <c r="K118" s="51">
        <v>2</v>
      </c>
      <c r="L118" s="51">
        <v>1</v>
      </c>
      <c r="M118" s="51">
        <v>0</v>
      </c>
      <c r="N118" s="51">
        <v>2</v>
      </c>
      <c r="O118" s="20">
        <f>K118+L118+M118+N118</f>
        <v>5</v>
      </c>
      <c r="P118" s="20">
        <f t="shared" si="18"/>
        <v>9</v>
      </c>
      <c r="Q118" s="20">
        <f>ROUND(PRODUCT(J118,25)/14,0)</f>
        <v>14</v>
      </c>
      <c r="R118" s="27" t="s">
        <v>32</v>
      </c>
      <c r="S118" s="27"/>
      <c r="T118" s="28"/>
      <c r="U118" s="11" t="s">
        <v>40</v>
      </c>
      <c r="V118" s="58"/>
      <c r="W118" s="58"/>
      <c r="X118" s="58"/>
      <c r="Y118" s="58"/>
    </row>
    <row r="119" spans="1:25">
      <c r="A119" s="138" t="s">
        <v>130</v>
      </c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40"/>
      <c r="V119" s="58"/>
      <c r="W119" s="58"/>
      <c r="X119" s="58"/>
      <c r="Y119" s="58"/>
    </row>
    <row r="120" spans="1:25" ht="14.25">
      <c r="A120" s="56" t="s">
        <v>137</v>
      </c>
      <c r="B120" s="137" t="s">
        <v>125</v>
      </c>
      <c r="C120" s="137"/>
      <c r="D120" s="137"/>
      <c r="E120" s="137"/>
      <c r="F120" s="137"/>
      <c r="G120" s="137"/>
      <c r="H120" s="137"/>
      <c r="I120" s="137"/>
      <c r="J120" s="27">
        <v>7</v>
      </c>
      <c r="K120" s="51">
        <v>2</v>
      </c>
      <c r="L120" s="51">
        <v>1</v>
      </c>
      <c r="M120" s="51">
        <v>0</v>
      </c>
      <c r="N120" s="51">
        <v>2</v>
      </c>
      <c r="O120" s="20">
        <f>K120+L120+M120+N120</f>
        <v>5</v>
      </c>
      <c r="P120" s="20">
        <f t="shared" ref="P120:P123" si="19">Q120-O120</f>
        <v>10</v>
      </c>
      <c r="Q120" s="20">
        <f t="shared" ref="Q120:Q123" si="20">ROUND(PRODUCT(J120,25)/12,0)</f>
        <v>15</v>
      </c>
      <c r="R120" s="27" t="s">
        <v>32</v>
      </c>
      <c r="S120" s="27"/>
      <c r="T120" s="28"/>
      <c r="U120" s="11" t="s">
        <v>40</v>
      </c>
      <c r="V120" s="58"/>
      <c r="W120" s="58"/>
      <c r="X120" s="58"/>
      <c r="Y120" s="58"/>
    </row>
    <row r="121" spans="1:25">
      <c r="A121" s="50" t="s">
        <v>118</v>
      </c>
      <c r="B121" s="137" t="s">
        <v>122</v>
      </c>
      <c r="C121" s="137"/>
      <c r="D121" s="137"/>
      <c r="E121" s="137"/>
      <c r="F121" s="137"/>
      <c r="G121" s="137"/>
      <c r="H121" s="137"/>
      <c r="I121" s="137"/>
      <c r="J121" s="27">
        <v>7</v>
      </c>
      <c r="K121" s="51">
        <v>2</v>
      </c>
      <c r="L121" s="51">
        <v>1</v>
      </c>
      <c r="M121" s="51">
        <v>0</v>
      </c>
      <c r="N121" s="51">
        <v>2</v>
      </c>
      <c r="O121" s="20">
        <f t="shared" ref="O121:O123" si="21">K121+L121+M121+N121</f>
        <v>5</v>
      </c>
      <c r="P121" s="20">
        <f t="shared" si="19"/>
        <v>10</v>
      </c>
      <c r="Q121" s="20">
        <f t="shared" si="20"/>
        <v>15</v>
      </c>
      <c r="R121" s="27" t="s">
        <v>32</v>
      </c>
      <c r="S121" s="27"/>
      <c r="T121" s="28"/>
      <c r="U121" s="11" t="s">
        <v>40</v>
      </c>
      <c r="V121" s="58"/>
      <c r="W121" s="58"/>
      <c r="X121" s="58"/>
      <c r="Y121" s="58"/>
    </row>
    <row r="122" spans="1:25">
      <c r="A122" s="50" t="s">
        <v>119</v>
      </c>
      <c r="B122" s="137" t="s">
        <v>123</v>
      </c>
      <c r="C122" s="137"/>
      <c r="D122" s="137"/>
      <c r="E122" s="137"/>
      <c r="F122" s="137"/>
      <c r="G122" s="137"/>
      <c r="H122" s="137"/>
      <c r="I122" s="137"/>
      <c r="J122" s="27">
        <v>7</v>
      </c>
      <c r="K122" s="51">
        <v>2</v>
      </c>
      <c r="L122" s="51">
        <v>1</v>
      </c>
      <c r="M122" s="51">
        <v>0</v>
      </c>
      <c r="N122" s="51">
        <v>2</v>
      </c>
      <c r="O122" s="20">
        <f t="shared" si="21"/>
        <v>5</v>
      </c>
      <c r="P122" s="20">
        <f t="shared" si="19"/>
        <v>10</v>
      </c>
      <c r="Q122" s="20">
        <f t="shared" si="20"/>
        <v>15</v>
      </c>
      <c r="R122" s="27" t="s">
        <v>32</v>
      </c>
      <c r="S122" s="27"/>
      <c r="T122" s="28"/>
      <c r="U122" s="11" t="s">
        <v>40</v>
      </c>
      <c r="V122" s="58"/>
      <c r="W122" s="58"/>
      <c r="X122" s="58"/>
      <c r="Y122" s="58"/>
    </row>
    <row r="123" spans="1:25">
      <c r="A123" s="50" t="s">
        <v>120</v>
      </c>
      <c r="B123" s="137" t="s">
        <v>124</v>
      </c>
      <c r="C123" s="137"/>
      <c r="D123" s="137"/>
      <c r="E123" s="137"/>
      <c r="F123" s="137"/>
      <c r="G123" s="137"/>
      <c r="H123" s="137"/>
      <c r="I123" s="137"/>
      <c r="J123" s="27">
        <v>7</v>
      </c>
      <c r="K123" s="51">
        <v>2</v>
      </c>
      <c r="L123" s="51">
        <v>1</v>
      </c>
      <c r="M123" s="51">
        <v>0</v>
      </c>
      <c r="N123" s="51">
        <v>2</v>
      </c>
      <c r="O123" s="20">
        <f t="shared" si="21"/>
        <v>5</v>
      </c>
      <c r="P123" s="20">
        <f t="shared" si="19"/>
        <v>10</v>
      </c>
      <c r="Q123" s="20">
        <f t="shared" si="20"/>
        <v>15</v>
      </c>
      <c r="R123" s="27" t="s">
        <v>32</v>
      </c>
      <c r="S123" s="27"/>
      <c r="T123" s="28"/>
      <c r="U123" s="11" t="s">
        <v>40</v>
      </c>
      <c r="V123" s="58"/>
      <c r="W123" s="58"/>
      <c r="X123" s="58"/>
      <c r="Y123" s="58"/>
    </row>
    <row r="124" spans="1:25" ht="24.75" customHeight="1">
      <c r="A124" s="128" t="s">
        <v>49</v>
      </c>
      <c r="B124" s="129"/>
      <c r="C124" s="129"/>
      <c r="D124" s="129"/>
      <c r="E124" s="129"/>
      <c r="F124" s="129"/>
      <c r="G124" s="129"/>
      <c r="H124" s="129"/>
      <c r="I124" s="130"/>
      <c r="J124" s="24">
        <f>SUM(J113,J116,J120)</f>
        <v>22</v>
      </c>
      <c r="K124" s="24">
        <f t="shared" ref="K124:Q124" si="22">SUM(K113,K116,K120)</f>
        <v>6</v>
      </c>
      <c r="L124" s="24">
        <f t="shared" si="22"/>
        <v>3</v>
      </c>
      <c r="M124" s="24">
        <f t="shared" si="22"/>
        <v>0</v>
      </c>
      <c r="N124" s="24">
        <f t="shared" si="22"/>
        <v>6</v>
      </c>
      <c r="O124" s="24">
        <f t="shared" si="22"/>
        <v>15</v>
      </c>
      <c r="P124" s="24">
        <f t="shared" si="22"/>
        <v>27</v>
      </c>
      <c r="Q124" s="24">
        <f t="shared" si="22"/>
        <v>42</v>
      </c>
      <c r="R124" s="24">
        <f>COUNTIF(R113,"E")+COUNTIF(R116,"E")+COUNTIF(R120,"E")</f>
        <v>3</v>
      </c>
      <c r="S124" s="24">
        <f>COUNTIF(S113,"C")+COUNTIF(S116,"C")+COUNTIF(S120,"C")</f>
        <v>0</v>
      </c>
      <c r="T124" s="24">
        <f>COUNTIF(T113,"VP")+COUNTIF(T116,"VP")+COUNTIF(T120,"VP")</f>
        <v>0</v>
      </c>
      <c r="U124" s="52">
        <f>3/17</f>
        <v>0.17647058823529413</v>
      </c>
      <c r="V124" s="58"/>
      <c r="W124" s="58"/>
      <c r="X124" s="58"/>
      <c r="Y124" s="58"/>
    </row>
    <row r="125" spans="1:25" ht="13.5" customHeight="1">
      <c r="A125" s="131" t="s">
        <v>50</v>
      </c>
      <c r="B125" s="132"/>
      <c r="C125" s="132"/>
      <c r="D125" s="132"/>
      <c r="E125" s="132"/>
      <c r="F125" s="132"/>
      <c r="G125" s="132"/>
      <c r="H125" s="132"/>
      <c r="I125" s="132"/>
      <c r="J125" s="133"/>
      <c r="K125" s="24">
        <f>SUM(K113,K116)*14+K120*12</f>
        <v>80</v>
      </c>
      <c r="L125" s="24">
        <f t="shared" ref="L125:Q125" si="23">SUM(L113,L116)*14+L120*12</f>
        <v>40</v>
      </c>
      <c r="M125" s="24">
        <f t="shared" si="23"/>
        <v>0</v>
      </c>
      <c r="N125" s="24">
        <f t="shared" si="23"/>
        <v>80</v>
      </c>
      <c r="O125" s="24">
        <f t="shared" si="23"/>
        <v>200</v>
      </c>
      <c r="P125" s="24">
        <f t="shared" si="23"/>
        <v>358</v>
      </c>
      <c r="Q125" s="24">
        <f t="shared" si="23"/>
        <v>558</v>
      </c>
      <c r="R125" s="122"/>
      <c r="S125" s="123"/>
      <c r="T125" s="123"/>
      <c r="U125" s="124"/>
      <c r="V125" s="58"/>
      <c r="W125" s="58"/>
      <c r="X125" s="58"/>
      <c r="Y125" s="58"/>
    </row>
    <row r="126" spans="1:25">
      <c r="A126" s="134"/>
      <c r="B126" s="135"/>
      <c r="C126" s="135"/>
      <c r="D126" s="135"/>
      <c r="E126" s="135"/>
      <c r="F126" s="135"/>
      <c r="G126" s="135"/>
      <c r="H126" s="135"/>
      <c r="I126" s="135"/>
      <c r="J126" s="136"/>
      <c r="K126" s="116">
        <f>SUM(K125:N125)</f>
        <v>200</v>
      </c>
      <c r="L126" s="117"/>
      <c r="M126" s="117"/>
      <c r="N126" s="118"/>
      <c r="O126" s="119">
        <f>SUM(O125:P125)</f>
        <v>558</v>
      </c>
      <c r="P126" s="120"/>
      <c r="Q126" s="121"/>
      <c r="R126" s="125"/>
      <c r="S126" s="126"/>
      <c r="T126" s="126"/>
      <c r="U126" s="127"/>
      <c r="V126" s="58"/>
      <c r="W126" s="58"/>
      <c r="X126" s="58"/>
      <c r="Y126" s="58"/>
    </row>
    <row r="127" spans="1: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3"/>
      <c r="L127" s="13"/>
      <c r="M127" s="13"/>
      <c r="N127" s="13"/>
      <c r="O127" s="14"/>
      <c r="P127" s="14"/>
      <c r="Q127" s="14"/>
      <c r="R127" s="15"/>
      <c r="S127" s="15"/>
      <c r="T127" s="15"/>
      <c r="U127" s="15"/>
      <c r="V127" s="58"/>
      <c r="W127" s="58"/>
      <c r="X127" s="58"/>
      <c r="Y127" s="58"/>
    </row>
    <row r="128" spans="1:25" s="47" customForma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3"/>
      <c r="L128" s="13"/>
      <c r="M128" s="13"/>
      <c r="N128" s="13"/>
      <c r="O128" s="14"/>
      <c r="P128" s="14"/>
      <c r="Q128" s="14"/>
      <c r="R128" s="15"/>
      <c r="S128" s="15"/>
      <c r="T128" s="15"/>
      <c r="U128" s="15"/>
      <c r="V128" s="58"/>
      <c r="W128" s="58"/>
      <c r="X128" s="58"/>
      <c r="Y128" s="58"/>
    </row>
    <row r="129" spans="1:25" s="47" customForma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3"/>
      <c r="L129" s="13"/>
      <c r="M129" s="13"/>
      <c r="N129" s="13"/>
      <c r="O129" s="14"/>
      <c r="P129" s="14"/>
      <c r="Q129" s="14"/>
      <c r="R129" s="15"/>
      <c r="S129" s="15"/>
      <c r="T129" s="15"/>
      <c r="U129" s="15"/>
      <c r="V129" s="58"/>
      <c r="W129" s="58"/>
      <c r="X129" s="58"/>
      <c r="Y129" s="58"/>
    </row>
    <row r="130" spans="1:25" s="47" customForma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3"/>
      <c r="L130" s="13"/>
      <c r="M130" s="13"/>
      <c r="N130" s="13"/>
      <c r="O130" s="14"/>
      <c r="P130" s="14"/>
      <c r="Q130" s="14"/>
      <c r="R130" s="15"/>
      <c r="S130" s="15"/>
      <c r="T130" s="15"/>
      <c r="U130" s="15"/>
      <c r="V130" s="58"/>
      <c r="W130" s="58"/>
      <c r="X130" s="58"/>
      <c r="Y130" s="58"/>
    </row>
    <row r="131" spans="1:25" s="47" customForma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3"/>
      <c r="L131" s="13"/>
      <c r="M131" s="13"/>
      <c r="N131" s="13"/>
      <c r="O131" s="14"/>
      <c r="P131" s="14"/>
      <c r="Q131" s="14"/>
      <c r="R131" s="15"/>
      <c r="S131" s="15"/>
      <c r="T131" s="15"/>
      <c r="U131" s="15"/>
      <c r="V131" s="58"/>
      <c r="W131" s="58"/>
      <c r="X131" s="58"/>
      <c r="Y131" s="58"/>
    </row>
    <row r="132" spans="1:25" s="47" customForma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3"/>
      <c r="L132" s="13"/>
      <c r="M132" s="13"/>
      <c r="N132" s="13"/>
      <c r="O132" s="14"/>
      <c r="P132" s="14"/>
      <c r="Q132" s="14"/>
      <c r="R132" s="15"/>
      <c r="S132" s="15"/>
      <c r="T132" s="15"/>
      <c r="U132" s="15"/>
      <c r="V132" s="58"/>
      <c r="W132" s="58"/>
      <c r="X132" s="58"/>
      <c r="Y132" s="58"/>
    </row>
    <row r="133" spans="1:25" s="47" customForma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3"/>
      <c r="L133" s="13"/>
      <c r="M133" s="13"/>
      <c r="N133" s="13"/>
      <c r="O133" s="14"/>
      <c r="P133" s="14"/>
      <c r="Q133" s="14"/>
      <c r="R133" s="15"/>
      <c r="S133" s="15"/>
      <c r="T133" s="15"/>
      <c r="U133" s="15"/>
      <c r="V133" s="58"/>
      <c r="W133" s="58"/>
      <c r="X133" s="58"/>
      <c r="Y133" s="58"/>
    </row>
    <row r="134" spans="1:25" s="47" customForma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3"/>
      <c r="L134" s="13"/>
      <c r="M134" s="13"/>
      <c r="N134" s="13"/>
      <c r="O134" s="14"/>
      <c r="P134" s="14"/>
      <c r="Q134" s="14"/>
      <c r="R134" s="15"/>
      <c r="S134" s="15"/>
      <c r="T134" s="15"/>
      <c r="U134" s="15"/>
      <c r="V134" s="58"/>
      <c r="W134" s="58"/>
      <c r="X134" s="58"/>
      <c r="Y134" s="58"/>
    </row>
    <row r="135" spans="1:25" s="47" customForma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3"/>
      <c r="L135" s="13"/>
      <c r="M135" s="13"/>
      <c r="N135" s="13"/>
      <c r="O135" s="14"/>
      <c r="P135" s="14"/>
      <c r="Q135" s="14"/>
      <c r="R135" s="15"/>
      <c r="S135" s="15"/>
      <c r="T135" s="15"/>
      <c r="U135" s="15"/>
      <c r="V135" s="58"/>
      <c r="W135" s="58"/>
      <c r="X135" s="58"/>
      <c r="Y135" s="58"/>
    </row>
    <row r="136" spans="1:25" s="47" customForma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3"/>
      <c r="L136" s="13"/>
      <c r="M136" s="13"/>
      <c r="N136" s="13"/>
      <c r="O136" s="14"/>
      <c r="P136" s="14"/>
      <c r="Q136" s="14"/>
      <c r="R136" s="15"/>
      <c r="S136" s="15"/>
      <c r="T136" s="15"/>
      <c r="U136" s="15"/>
      <c r="V136" s="58"/>
      <c r="W136" s="58"/>
      <c r="X136" s="58"/>
      <c r="Y136" s="58"/>
    </row>
    <row r="137" spans="1:25" s="47" customForma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3"/>
      <c r="L137" s="13"/>
      <c r="M137" s="13"/>
      <c r="N137" s="13"/>
      <c r="O137" s="14"/>
      <c r="P137" s="14"/>
      <c r="Q137" s="14"/>
      <c r="R137" s="15"/>
      <c r="S137" s="15"/>
      <c r="T137" s="15"/>
      <c r="U137" s="15"/>
      <c r="V137" s="58"/>
      <c r="W137" s="58"/>
      <c r="X137" s="58"/>
      <c r="Y137" s="58"/>
    </row>
    <row r="138" spans="1:25" s="47" customForma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3"/>
      <c r="L138" s="13"/>
      <c r="M138" s="13"/>
      <c r="N138" s="13"/>
      <c r="O138" s="14"/>
      <c r="P138" s="14"/>
      <c r="Q138" s="14"/>
      <c r="R138" s="15"/>
      <c r="S138" s="15"/>
      <c r="T138" s="15"/>
      <c r="U138" s="15"/>
      <c r="V138" s="58"/>
      <c r="W138" s="58"/>
      <c r="X138" s="58"/>
      <c r="Y138" s="58"/>
    </row>
    <row r="139" spans="1:25" s="47" customForma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3"/>
      <c r="L139" s="13"/>
      <c r="M139" s="13"/>
      <c r="N139" s="13"/>
      <c r="O139" s="14"/>
      <c r="P139" s="14"/>
      <c r="Q139" s="14"/>
      <c r="R139" s="15"/>
      <c r="S139" s="15"/>
      <c r="T139" s="15"/>
      <c r="U139" s="15"/>
      <c r="V139" s="58"/>
      <c r="W139" s="58"/>
      <c r="X139" s="58"/>
      <c r="Y139" s="58"/>
    </row>
    <row r="140" spans="1:25" s="47" customForma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3"/>
      <c r="L140" s="13"/>
      <c r="M140" s="13"/>
      <c r="N140" s="13"/>
      <c r="O140" s="14"/>
      <c r="P140" s="14"/>
      <c r="Q140" s="14"/>
      <c r="R140" s="15"/>
      <c r="S140" s="15"/>
      <c r="T140" s="15"/>
      <c r="U140" s="15"/>
      <c r="V140" s="58"/>
      <c r="W140" s="58"/>
      <c r="X140" s="58"/>
      <c r="Y140" s="58"/>
    </row>
    <row r="141" spans="1:25" s="47" customForma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3"/>
      <c r="L141" s="13"/>
      <c r="M141" s="13"/>
      <c r="N141" s="13"/>
      <c r="O141" s="14"/>
      <c r="P141" s="14"/>
      <c r="Q141" s="14"/>
      <c r="R141" s="15"/>
      <c r="S141" s="15"/>
      <c r="T141" s="15"/>
      <c r="U141" s="15"/>
      <c r="V141" s="58"/>
      <c r="W141" s="58"/>
      <c r="X141" s="58"/>
      <c r="Y141" s="58"/>
    </row>
    <row r="142" spans="1:25" s="47" customForma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3"/>
      <c r="L142" s="13"/>
      <c r="M142" s="13"/>
      <c r="N142" s="13"/>
      <c r="O142" s="14"/>
      <c r="P142" s="14"/>
      <c r="Q142" s="14"/>
      <c r="R142" s="15"/>
      <c r="S142" s="15"/>
      <c r="T142" s="15"/>
      <c r="U142" s="15"/>
      <c r="V142" s="58"/>
      <c r="W142" s="58"/>
      <c r="X142" s="58"/>
      <c r="Y142" s="58"/>
    </row>
    <row r="143" spans="1:25">
      <c r="B143" s="2"/>
      <c r="C143" s="2"/>
      <c r="D143" s="2"/>
      <c r="E143" s="2"/>
      <c r="F143" s="2"/>
      <c r="G143" s="2"/>
      <c r="N143" s="8"/>
      <c r="O143" s="8"/>
      <c r="P143" s="8"/>
      <c r="Q143" s="8"/>
      <c r="R143" s="8"/>
      <c r="S143" s="8"/>
      <c r="T143" s="8"/>
      <c r="V143" s="58"/>
      <c r="W143" s="58"/>
      <c r="X143" s="58"/>
      <c r="Y143" s="58"/>
    </row>
    <row r="144" spans="1:25" ht="1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3"/>
      <c r="L144" s="13"/>
      <c r="M144" s="13"/>
      <c r="N144" s="13"/>
      <c r="O144" s="16"/>
      <c r="P144" s="16"/>
      <c r="Q144" s="16"/>
      <c r="R144" s="16"/>
      <c r="S144" s="16"/>
      <c r="T144" s="16"/>
      <c r="U144" s="16"/>
      <c r="V144" s="58"/>
      <c r="W144" s="58"/>
      <c r="X144" s="58"/>
      <c r="Y144" s="58"/>
    </row>
    <row r="145" spans="1:25" ht="1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3"/>
      <c r="L145" s="13"/>
      <c r="M145" s="13"/>
      <c r="N145" s="13"/>
      <c r="O145" s="16"/>
      <c r="P145" s="16"/>
      <c r="Q145" s="16"/>
      <c r="R145" s="16"/>
      <c r="S145" s="16"/>
      <c r="T145" s="16"/>
      <c r="U145" s="16"/>
      <c r="V145" s="58"/>
      <c r="W145" s="58"/>
      <c r="X145" s="58"/>
      <c r="Y145" s="58"/>
    </row>
    <row r="146" spans="1:25" ht="24" customHeight="1">
      <c r="A146" s="83" t="s">
        <v>51</v>
      </c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58"/>
      <c r="W146" s="58"/>
      <c r="X146" s="58"/>
      <c r="Y146" s="58"/>
    </row>
    <row r="147" spans="1:25" ht="16.5" customHeight="1">
      <c r="A147" s="67" t="s">
        <v>53</v>
      </c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9"/>
      <c r="V147" s="58"/>
      <c r="W147" s="58"/>
      <c r="X147" s="58"/>
      <c r="Y147" s="58"/>
    </row>
    <row r="148" spans="1:25" ht="34.5" customHeight="1">
      <c r="A148" s="78" t="s">
        <v>28</v>
      </c>
      <c r="B148" s="78" t="s">
        <v>27</v>
      </c>
      <c r="C148" s="78"/>
      <c r="D148" s="78"/>
      <c r="E148" s="78"/>
      <c r="F148" s="78"/>
      <c r="G148" s="78"/>
      <c r="H148" s="78"/>
      <c r="I148" s="78"/>
      <c r="J148" s="59" t="s">
        <v>41</v>
      </c>
      <c r="K148" s="59" t="s">
        <v>25</v>
      </c>
      <c r="L148" s="59"/>
      <c r="M148" s="59"/>
      <c r="N148" s="59"/>
      <c r="O148" s="59" t="s">
        <v>42</v>
      </c>
      <c r="P148" s="59"/>
      <c r="Q148" s="59"/>
      <c r="R148" s="59" t="s">
        <v>24</v>
      </c>
      <c r="S148" s="59"/>
      <c r="T148" s="59"/>
      <c r="U148" s="59" t="s">
        <v>23</v>
      </c>
      <c r="V148" s="58"/>
      <c r="W148" s="58"/>
      <c r="X148" s="58"/>
      <c r="Y148" s="58"/>
    </row>
    <row r="149" spans="1:25">
      <c r="A149" s="78"/>
      <c r="B149" s="78"/>
      <c r="C149" s="78"/>
      <c r="D149" s="78"/>
      <c r="E149" s="78"/>
      <c r="F149" s="78"/>
      <c r="G149" s="78"/>
      <c r="H149" s="78"/>
      <c r="I149" s="78"/>
      <c r="J149" s="59"/>
      <c r="K149" s="30" t="s">
        <v>29</v>
      </c>
      <c r="L149" s="30" t="s">
        <v>30</v>
      </c>
      <c r="M149" s="40" t="s">
        <v>70</v>
      </c>
      <c r="N149" s="40" t="s">
        <v>71</v>
      </c>
      <c r="O149" s="30" t="s">
        <v>34</v>
      </c>
      <c r="P149" s="30" t="s">
        <v>7</v>
      </c>
      <c r="Q149" s="30" t="s">
        <v>31</v>
      </c>
      <c r="R149" s="30" t="s">
        <v>32</v>
      </c>
      <c r="S149" s="30" t="s">
        <v>29</v>
      </c>
      <c r="T149" s="30" t="s">
        <v>33</v>
      </c>
      <c r="U149" s="59"/>
      <c r="V149" s="58"/>
      <c r="W149" s="58"/>
      <c r="X149" s="58"/>
      <c r="Y149" s="58"/>
    </row>
    <row r="150" spans="1:25" ht="17.25" customHeight="1">
      <c r="A150" s="67" t="s">
        <v>65</v>
      </c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9"/>
      <c r="V150" s="58"/>
      <c r="W150" s="58"/>
      <c r="X150" s="58"/>
      <c r="Y150" s="58"/>
    </row>
    <row r="151" spans="1:25">
      <c r="A151" s="31" t="str">
        <f>IF(ISNA(INDEX($A$37:$U$143,MATCH($B151,$B$37:$B$143,0),1)),"",INDEX($A$37:$U$143,MATCH($B151,$B$37:$B$143,0),1))</f>
        <v>MME8028</v>
      </c>
      <c r="B151" s="60" t="s">
        <v>76</v>
      </c>
      <c r="C151" s="60"/>
      <c r="D151" s="60"/>
      <c r="E151" s="60"/>
      <c r="F151" s="60"/>
      <c r="G151" s="60"/>
      <c r="H151" s="60"/>
      <c r="I151" s="60"/>
      <c r="J151" s="20">
        <f t="shared" ref="J151:J157" si="24">IF(ISNA(INDEX($A$37:$U$143,MATCH($B151,$B$37:$B$143,0),10)),"",INDEX($A$37:$U$143,MATCH($B151,$B$37:$B$143,0),10))</f>
        <v>7</v>
      </c>
      <c r="K151" s="20">
        <f t="shared" ref="K151:K157" si="25">IF(ISNA(INDEX($A$37:$U$143,MATCH($B151,$B$37:$B$143,0),11)),"",INDEX($A$37:$U$143,MATCH($B151,$B$37:$B$143,0),11))</f>
        <v>2</v>
      </c>
      <c r="L151" s="20">
        <f t="shared" ref="L151:L157" si="26">IF(ISNA(INDEX($A$37:$U$143,MATCH($B151,$B$37:$B$143,0),12)),"",INDEX($A$37:$U$143,MATCH($B151,$B$37:$B$143,0),12))</f>
        <v>1</v>
      </c>
      <c r="M151" s="20">
        <f t="shared" ref="M151:M157" si="27">IF(ISNA(INDEX($A$37:$U$143,MATCH($B151,$B$37:$B$143,0),13)),"",INDEX($A$37:$U$143,MATCH($B151,$B$37:$B$143,0),13))</f>
        <v>0</v>
      </c>
      <c r="N151" s="20">
        <f t="shared" ref="N151:N157" si="28">IF(ISNA(INDEX($A$37:$U$143,MATCH($B151,$B$37:$B$143,0),14)),"",INDEX($A$37:$U$143,MATCH($B151,$B$37:$B$143,0),14))</f>
        <v>2</v>
      </c>
      <c r="O151" s="20">
        <f t="shared" ref="O151:O157" si="29">IF(ISNA(INDEX($A$37:$U$143,MATCH($B151,$B$37:$B$143,0),15)),"",INDEX($A$37:$U$143,MATCH($B151,$B$37:$B$143,0),15))</f>
        <v>5</v>
      </c>
      <c r="P151" s="20">
        <f t="shared" ref="P151:P157" si="30">IF(ISNA(INDEX($A$37:$U$143,MATCH($B151,$B$37:$B$143,0),16)),"",INDEX($A$37:$U$143,MATCH($B151,$B$37:$B$143,0),16))</f>
        <v>8</v>
      </c>
      <c r="Q151" s="29">
        <f t="shared" ref="Q151:Q157" si="31">IF(ISNA(INDEX($A$37:$U$143,MATCH($B151,$B$37:$B$143,0),17)),"",INDEX($A$37:$U$143,MATCH($B151,$B$37:$B$143,0),17))</f>
        <v>13</v>
      </c>
      <c r="R151" s="29" t="str">
        <f t="shared" ref="R151:R157" si="32">IF(ISNA(INDEX($A$37:$U$143,MATCH($B151,$B$37:$B$143,0),18)),"",INDEX($A$37:$U$143,MATCH($B151,$B$37:$B$143,0),18))</f>
        <v>E</v>
      </c>
      <c r="S151" s="29">
        <f t="shared" ref="S151:S157" si="33">IF(ISNA(INDEX($A$37:$U$143,MATCH($B151,$B$37:$B$143,0),19)),"",INDEX($A$37:$U$143,MATCH($B151,$B$37:$B$143,0),19))</f>
        <v>0</v>
      </c>
      <c r="T151" s="29">
        <f t="shared" ref="T151:T157" si="34">IF(ISNA(INDEX($A$37:$U$143,MATCH($B151,$B$37:$B$143,0),20)),"",INDEX($A$37:$U$143,MATCH($B151,$B$37:$B$143,0),20))</f>
        <v>0</v>
      </c>
      <c r="U151" s="21" t="s">
        <v>37</v>
      </c>
      <c r="V151" s="58"/>
      <c r="W151" s="58"/>
      <c r="X151" s="58"/>
      <c r="Y151" s="58"/>
    </row>
    <row r="152" spans="1:25">
      <c r="A152" s="31" t="str">
        <f t="shared" ref="A152:A157" si="35">IF(ISNA(INDEX($A$37:$U$143,MATCH($B152,$B$37:$B$143,0),1)),"",INDEX($A$37:$U$143,MATCH($B152,$B$37:$B$143,0),1))</f>
        <v>MME8061</v>
      </c>
      <c r="B152" s="60" t="s">
        <v>81</v>
      </c>
      <c r="C152" s="60"/>
      <c r="D152" s="60"/>
      <c r="E152" s="60"/>
      <c r="F152" s="60"/>
      <c r="G152" s="60"/>
      <c r="H152" s="60"/>
      <c r="I152" s="60"/>
      <c r="J152" s="20">
        <f t="shared" si="24"/>
        <v>8</v>
      </c>
      <c r="K152" s="20">
        <f t="shared" si="25"/>
        <v>2</v>
      </c>
      <c r="L152" s="20">
        <f t="shared" si="26"/>
        <v>1</v>
      </c>
      <c r="M152" s="20">
        <f t="shared" si="27"/>
        <v>0</v>
      </c>
      <c r="N152" s="20">
        <f t="shared" si="28"/>
        <v>2</v>
      </c>
      <c r="O152" s="20">
        <f t="shared" si="29"/>
        <v>5</v>
      </c>
      <c r="P152" s="20">
        <f t="shared" si="30"/>
        <v>9</v>
      </c>
      <c r="Q152" s="29">
        <f t="shared" si="31"/>
        <v>14</v>
      </c>
      <c r="R152" s="29" t="str">
        <f t="shared" si="32"/>
        <v>E</v>
      </c>
      <c r="S152" s="29">
        <f t="shared" si="33"/>
        <v>0</v>
      </c>
      <c r="T152" s="29">
        <f t="shared" si="34"/>
        <v>0</v>
      </c>
      <c r="U152" s="21" t="s">
        <v>37</v>
      </c>
      <c r="V152" s="58"/>
      <c r="W152" s="58"/>
      <c r="X152" s="58"/>
      <c r="Y152" s="58"/>
    </row>
    <row r="153" spans="1:25">
      <c r="A153" s="31" t="str">
        <f t="shared" si="35"/>
        <v>MME8062</v>
      </c>
      <c r="B153" s="60" t="s">
        <v>82</v>
      </c>
      <c r="C153" s="60"/>
      <c r="D153" s="60"/>
      <c r="E153" s="60"/>
      <c r="F153" s="60"/>
      <c r="G153" s="60"/>
      <c r="H153" s="60"/>
      <c r="I153" s="60"/>
      <c r="J153" s="20">
        <f t="shared" si="24"/>
        <v>7</v>
      </c>
      <c r="K153" s="20">
        <f t="shared" si="25"/>
        <v>2</v>
      </c>
      <c r="L153" s="20">
        <f t="shared" si="26"/>
        <v>1</v>
      </c>
      <c r="M153" s="20">
        <f t="shared" si="27"/>
        <v>0</v>
      </c>
      <c r="N153" s="20">
        <f t="shared" si="28"/>
        <v>2</v>
      </c>
      <c r="O153" s="20">
        <f t="shared" si="29"/>
        <v>5</v>
      </c>
      <c r="P153" s="20">
        <f t="shared" si="30"/>
        <v>8</v>
      </c>
      <c r="Q153" s="29">
        <f t="shared" si="31"/>
        <v>13</v>
      </c>
      <c r="R153" s="29" t="str">
        <f t="shared" si="32"/>
        <v>E</v>
      </c>
      <c r="S153" s="29">
        <f t="shared" si="33"/>
        <v>0</v>
      </c>
      <c r="T153" s="29">
        <f t="shared" si="34"/>
        <v>0</v>
      </c>
      <c r="U153" s="21" t="s">
        <v>37</v>
      </c>
      <c r="V153" s="58"/>
      <c r="W153" s="58"/>
      <c r="X153" s="58"/>
      <c r="Y153" s="58"/>
    </row>
    <row r="154" spans="1:25">
      <c r="A154" s="31" t="str">
        <f t="shared" si="35"/>
        <v>MME8063</v>
      </c>
      <c r="B154" s="60" t="s">
        <v>88</v>
      </c>
      <c r="C154" s="60"/>
      <c r="D154" s="60"/>
      <c r="E154" s="60"/>
      <c r="F154" s="60"/>
      <c r="G154" s="60"/>
      <c r="H154" s="60"/>
      <c r="I154" s="60"/>
      <c r="J154" s="20">
        <f t="shared" si="24"/>
        <v>7</v>
      </c>
      <c r="K154" s="20">
        <f t="shared" si="25"/>
        <v>2</v>
      </c>
      <c r="L154" s="20">
        <f t="shared" si="26"/>
        <v>1</v>
      </c>
      <c r="M154" s="20">
        <f t="shared" si="27"/>
        <v>0</v>
      </c>
      <c r="N154" s="20">
        <f t="shared" si="28"/>
        <v>2</v>
      </c>
      <c r="O154" s="20">
        <f t="shared" si="29"/>
        <v>5</v>
      </c>
      <c r="P154" s="20">
        <f t="shared" si="30"/>
        <v>8</v>
      </c>
      <c r="Q154" s="29">
        <f t="shared" si="31"/>
        <v>13</v>
      </c>
      <c r="R154" s="29" t="str">
        <f t="shared" si="32"/>
        <v>E</v>
      </c>
      <c r="S154" s="29">
        <f t="shared" si="33"/>
        <v>0</v>
      </c>
      <c r="T154" s="29">
        <f t="shared" si="34"/>
        <v>0</v>
      </c>
      <c r="U154" s="21" t="s">
        <v>37</v>
      </c>
      <c r="V154" s="58"/>
      <c r="W154" s="58"/>
      <c r="X154" s="58"/>
      <c r="Y154" s="58"/>
    </row>
    <row r="155" spans="1:25">
      <c r="A155" s="31" t="str">
        <f t="shared" si="35"/>
        <v>MME8031</v>
      </c>
      <c r="B155" s="60" t="s">
        <v>89</v>
      </c>
      <c r="C155" s="60"/>
      <c r="D155" s="60"/>
      <c r="E155" s="60"/>
      <c r="F155" s="60"/>
      <c r="G155" s="60"/>
      <c r="H155" s="60"/>
      <c r="I155" s="60"/>
      <c r="J155" s="20">
        <f t="shared" si="24"/>
        <v>8</v>
      </c>
      <c r="K155" s="20">
        <f t="shared" si="25"/>
        <v>2</v>
      </c>
      <c r="L155" s="20">
        <f t="shared" si="26"/>
        <v>1</v>
      </c>
      <c r="M155" s="20">
        <f t="shared" si="27"/>
        <v>0</v>
      </c>
      <c r="N155" s="20">
        <f t="shared" si="28"/>
        <v>2</v>
      </c>
      <c r="O155" s="20">
        <f t="shared" si="29"/>
        <v>5</v>
      </c>
      <c r="P155" s="20">
        <f t="shared" si="30"/>
        <v>9</v>
      </c>
      <c r="Q155" s="29">
        <f t="shared" si="31"/>
        <v>14</v>
      </c>
      <c r="R155" s="29" t="str">
        <f t="shared" si="32"/>
        <v>E</v>
      </c>
      <c r="S155" s="29">
        <f t="shared" si="33"/>
        <v>0</v>
      </c>
      <c r="T155" s="29">
        <f t="shared" si="34"/>
        <v>0</v>
      </c>
      <c r="U155" s="21" t="s">
        <v>37</v>
      </c>
      <c r="V155" s="58"/>
      <c r="W155" s="58"/>
      <c r="X155" s="58"/>
      <c r="Y155" s="58"/>
    </row>
    <row r="156" spans="1:25">
      <c r="A156" s="31" t="str">
        <f t="shared" si="35"/>
        <v>MME9001</v>
      </c>
      <c r="B156" s="60" t="s">
        <v>96</v>
      </c>
      <c r="C156" s="60"/>
      <c r="D156" s="60"/>
      <c r="E156" s="60"/>
      <c r="F156" s="60"/>
      <c r="G156" s="60"/>
      <c r="H156" s="60"/>
      <c r="I156" s="60"/>
      <c r="J156" s="20">
        <f t="shared" si="24"/>
        <v>6</v>
      </c>
      <c r="K156" s="20">
        <f t="shared" si="25"/>
        <v>2</v>
      </c>
      <c r="L156" s="20">
        <f t="shared" si="26"/>
        <v>1</v>
      </c>
      <c r="M156" s="20">
        <f t="shared" si="27"/>
        <v>0</v>
      </c>
      <c r="N156" s="20">
        <f t="shared" si="28"/>
        <v>2</v>
      </c>
      <c r="O156" s="20">
        <f t="shared" si="29"/>
        <v>5</v>
      </c>
      <c r="P156" s="20">
        <f t="shared" si="30"/>
        <v>6</v>
      </c>
      <c r="Q156" s="29">
        <f t="shared" si="31"/>
        <v>11</v>
      </c>
      <c r="R156" s="29">
        <f t="shared" si="32"/>
        <v>0</v>
      </c>
      <c r="S156" s="29" t="str">
        <f t="shared" si="33"/>
        <v>C</v>
      </c>
      <c r="T156" s="29">
        <f t="shared" si="34"/>
        <v>0</v>
      </c>
      <c r="U156" s="21" t="s">
        <v>37</v>
      </c>
      <c r="V156" s="58"/>
      <c r="W156" s="58"/>
      <c r="X156" s="58"/>
      <c r="Y156" s="58"/>
    </row>
    <row r="157" spans="1:25">
      <c r="A157" s="31" t="str">
        <f t="shared" si="35"/>
        <v>MME8050</v>
      </c>
      <c r="B157" s="60" t="s">
        <v>97</v>
      </c>
      <c r="C157" s="60"/>
      <c r="D157" s="60"/>
      <c r="E157" s="60"/>
      <c r="F157" s="60"/>
      <c r="G157" s="60"/>
      <c r="H157" s="60"/>
      <c r="I157" s="60"/>
      <c r="J157" s="20">
        <f t="shared" si="24"/>
        <v>8</v>
      </c>
      <c r="K157" s="20">
        <f t="shared" si="25"/>
        <v>2</v>
      </c>
      <c r="L157" s="20">
        <f t="shared" si="26"/>
        <v>1</v>
      </c>
      <c r="M157" s="20">
        <f t="shared" si="27"/>
        <v>0</v>
      </c>
      <c r="N157" s="20">
        <f t="shared" si="28"/>
        <v>2</v>
      </c>
      <c r="O157" s="20">
        <f t="shared" si="29"/>
        <v>5</v>
      </c>
      <c r="P157" s="20">
        <f t="shared" si="30"/>
        <v>9</v>
      </c>
      <c r="Q157" s="29">
        <f t="shared" si="31"/>
        <v>14</v>
      </c>
      <c r="R157" s="29" t="str">
        <f t="shared" si="32"/>
        <v>E</v>
      </c>
      <c r="S157" s="29">
        <f t="shared" si="33"/>
        <v>0</v>
      </c>
      <c r="T157" s="29">
        <f t="shared" si="34"/>
        <v>0</v>
      </c>
      <c r="U157" s="21" t="s">
        <v>37</v>
      </c>
      <c r="V157" s="58"/>
      <c r="W157" s="58"/>
      <c r="X157" s="58"/>
      <c r="Y157" s="58"/>
    </row>
    <row r="158" spans="1:25">
      <c r="A158" s="53" t="s">
        <v>26</v>
      </c>
      <c r="B158" s="64"/>
      <c r="C158" s="65"/>
      <c r="D158" s="65"/>
      <c r="E158" s="65"/>
      <c r="F158" s="65"/>
      <c r="G158" s="65"/>
      <c r="H158" s="65"/>
      <c r="I158" s="66"/>
      <c r="J158" s="54">
        <f>SUM(J151:J157)</f>
        <v>51</v>
      </c>
      <c r="K158" s="54">
        <f t="shared" ref="K158:Q158" si="36">SUM(K151:K157)</f>
        <v>14</v>
      </c>
      <c r="L158" s="54">
        <f t="shared" si="36"/>
        <v>7</v>
      </c>
      <c r="M158" s="54">
        <f t="shared" si="36"/>
        <v>0</v>
      </c>
      <c r="N158" s="54">
        <f t="shared" si="36"/>
        <v>14</v>
      </c>
      <c r="O158" s="54">
        <f t="shared" si="36"/>
        <v>35</v>
      </c>
      <c r="P158" s="54">
        <f t="shared" si="36"/>
        <v>57</v>
      </c>
      <c r="Q158" s="54">
        <f t="shared" si="36"/>
        <v>92</v>
      </c>
      <c r="R158" s="22">
        <f>COUNTIF(R151:R157,"E")</f>
        <v>6</v>
      </c>
      <c r="S158" s="22">
        <f>COUNTIF(S151:S157,"C")</f>
        <v>1</v>
      </c>
      <c r="T158" s="22">
        <f>COUNTIF(T151:T157,"VP")</f>
        <v>0</v>
      </c>
      <c r="U158" s="21"/>
      <c r="V158" s="58"/>
      <c r="W158" s="58"/>
      <c r="X158" s="58"/>
      <c r="Y158" s="58"/>
    </row>
    <row r="159" spans="1:25" ht="17.25" customHeight="1">
      <c r="A159" s="67" t="s">
        <v>66</v>
      </c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9"/>
      <c r="V159" s="58"/>
      <c r="W159" s="58"/>
      <c r="X159" s="58"/>
      <c r="Y159" s="58"/>
    </row>
    <row r="160" spans="1:25">
      <c r="A160" s="31" t="str">
        <f>IF(ISNA(INDEX($A$37:$U$143,MATCH($B160,$B$37:$B$143,0),1)),"",INDEX($A$37:$U$143,MATCH($B160,$B$37:$B$143,0),1))</f>
        <v>MME8066</v>
      </c>
      <c r="B160" s="61" t="s">
        <v>106</v>
      </c>
      <c r="C160" s="62"/>
      <c r="D160" s="62"/>
      <c r="E160" s="62"/>
      <c r="F160" s="62"/>
      <c r="G160" s="62"/>
      <c r="H160" s="62"/>
      <c r="I160" s="63"/>
      <c r="J160" s="20">
        <f>IF(ISNA(INDEX($A$37:$U$143,MATCH($B160,$B$37:$B$143,0),10)),"",INDEX($A$37:$U$143,MATCH($B160,$B$37:$B$143,0),10))</f>
        <v>8</v>
      </c>
      <c r="K160" s="20">
        <f>IF(ISNA(INDEX($A$37:$U$143,MATCH($B160,$B$37:$B$143,0),11)),"",INDEX($A$37:$U$143,MATCH($B160,$B$37:$B$143,0),11))</f>
        <v>2</v>
      </c>
      <c r="L160" s="20">
        <f>IF(ISNA(INDEX($A$37:$U$143,MATCH($B160,$B$37:$B$143,0),12)),"",INDEX($A$37:$U$143,MATCH($B160,$B$37:$B$143,0),12))</f>
        <v>1</v>
      </c>
      <c r="M160" s="20">
        <f>IF(ISNA(INDEX($A$37:$U$143,MATCH($B160,$B$37:$B$143,0),13)),"",INDEX($A$37:$U$143,MATCH($B160,$B$37:$B$143,0),13))</f>
        <v>0</v>
      </c>
      <c r="N160" s="20">
        <f>IF(ISNA(INDEX($A$37:$U$143,MATCH($B160,$B$37:$B$143,0),14)),"",INDEX($A$37:$U$143,MATCH($B160,$B$37:$B$143,0),14))</f>
        <v>2</v>
      </c>
      <c r="O160" s="20">
        <f>IF(ISNA(INDEX($A$37:$U$143,MATCH($B160,$B$37:$B$143,0),15)),"",INDEX($A$37:$U$143,MATCH($B160,$B$37:$B$143,0),15))</f>
        <v>5</v>
      </c>
      <c r="P160" s="20">
        <f>IF(ISNA(INDEX($A$37:$U$143,MATCH($B160,$B$37:$B$143,0),16)),"",INDEX($A$37:$U$143,MATCH($B160,$B$37:$B$143,0),16))</f>
        <v>12</v>
      </c>
      <c r="Q160" s="29">
        <f>IF(ISNA(INDEX($A$37:$U$143,MATCH($B160,$B$37:$B$143,0),17)),"",INDEX($A$37:$U$143,MATCH($B160,$B$37:$B$143,0),17))</f>
        <v>17</v>
      </c>
      <c r="R160" s="29" t="str">
        <f>IF(ISNA(INDEX($A$37:$U$143,MATCH($B160,$B$37:$B$143,0),18)),"",INDEX($A$37:$U$143,MATCH($B160,$B$37:$B$143,0),18))</f>
        <v>E</v>
      </c>
      <c r="S160" s="29">
        <f>IF(ISNA(INDEX($A$37:$U$143,MATCH($B160,$B$37:$B$143,0),19)),"",INDEX($A$37:$U$143,MATCH($B160,$B$37:$B$143,0),19))</f>
        <v>0</v>
      </c>
      <c r="T160" s="29">
        <f>IF(ISNA(INDEX($A$37:$U$143,MATCH($B160,$B$37:$B$143,0),20)),"",INDEX($A$37:$U$143,MATCH($B160,$B$37:$B$143,0),20))</f>
        <v>0</v>
      </c>
      <c r="U160" s="21" t="s">
        <v>37</v>
      </c>
      <c r="V160" s="58"/>
      <c r="W160" s="58"/>
      <c r="X160" s="58"/>
      <c r="Y160" s="58"/>
    </row>
    <row r="161" spans="1:25">
      <c r="A161" s="31" t="str">
        <f>IF(ISNA(INDEX($A$37:$U$143,MATCH($B161,$B$37:$B$143,0),1)),"",INDEX($A$37:$U$143,MATCH($B161,$B$37:$B$143,0),1))</f>
        <v>MME3052</v>
      </c>
      <c r="B161" s="147" t="s">
        <v>107</v>
      </c>
      <c r="C161" s="147"/>
      <c r="D161" s="147"/>
      <c r="E161" s="147"/>
      <c r="F161" s="147"/>
      <c r="G161" s="147"/>
      <c r="H161" s="147"/>
      <c r="I161" s="147"/>
      <c r="J161" s="20">
        <f>IF(ISNA(INDEX($A$37:$U$143,MATCH($B161,$B$37:$B$143,0),10)),"",INDEX($A$37:$U$143,MATCH($B161,$B$37:$B$143,0),10))</f>
        <v>7</v>
      </c>
      <c r="K161" s="20">
        <f>IF(ISNA(INDEX($A$37:$U$143,MATCH($B161,$B$37:$B$143,0),11)),"",INDEX($A$37:$U$143,MATCH($B161,$B$37:$B$143,0),11))</f>
        <v>2</v>
      </c>
      <c r="L161" s="20">
        <f>IF(ISNA(INDEX($A$37:$U$143,MATCH($B161,$B$37:$B$143,0),12)),"",INDEX($A$37:$U$143,MATCH($B161,$B$37:$B$143,0),12))</f>
        <v>1</v>
      </c>
      <c r="M161" s="20">
        <f>IF(ISNA(INDEX($A$37:$U$143,MATCH($B161,$B$37:$B$143,0),13)),"",INDEX($A$37:$U$143,MATCH($B161,$B$37:$B$143,0),13))</f>
        <v>0</v>
      </c>
      <c r="N161" s="20">
        <f>IF(ISNA(INDEX($A$37:$U$143,MATCH($B161,$B$37:$B$143,0),14)),"",INDEX($A$37:$U$143,MATCH($B161,$B$37:$B$143,0),14))</f>
        <v>0</v>
      </c>
      <c r="O161" s="20">
        <f>IF(ISNA(INDEX($A$37:$U$143,MATCH($B161,$B$37:$B$143,0),15)),"",INDEX($A$37:$U$143,MATCH($B161,$B$37:$B$143,0),15))</f>
        <v>3</v>
      </c>
      <c r="P161" s="20">
        <f>IF(ISNA(INDEX($A$37:$U$143,MATCH($B161,$B$37:$B$143,0),16)),"",INDEX($A$37:$U$143,MATCH($B161,$B$37:$B$143,0),16))</f>
        <v>12</v>
      </c>
      <c r="Q161" s="29">
        <f>IF(ISNA(INDEX($A$37:$U$143,MATCH($B161,$B$37:$B$143,0),17)),"",INDEX($A$37:$U$143,MATCH($B161,$B$37:$B$143,0),17))</f>
        <v>15</v>
      </c>
      <c r="R161" s="29" t="str">
        <f>IF(ISNA(INDEX($A$37:$U$143,MATCH($B161,$B$37:$B$143,0),18)),"",INDEX($A$37:$U$143,MATCH($B161,$B$37:$B$143,0),18))</f>
        <v>E</v>
      </c>
      <c r="S161" s="29">
        <f>IF(ISNA(INDEX($A$37:$U$143,MATCH($B161,$B$37:$B$143,0),19)),"",INDEX($A$37:$U$143,MATCH($B161,$B$37:$B$143,0),19))</f>
        <v>0</v>
      </c>
      <c r="T161" s="29">
        <f>IF(ISNA(INDEX($A$37:$U$143,MATCH($B161,$B$37:$B$143,0),20)),"",INDEX($A$37:$U$143,MATCH($B161,$B$37:$B$143,0),20))</f>
        <v>0</v>
      </c>
      <c r="U161" s="21" t="s">
        <v>37</v>
      </c>
      <c r="V161" s="58"/>
      <c r="W161" s="58"/>
      <c r="X161" s="58"/>
      <c r="Y161" s="58"/>
    </row>
    <row r="162" spans="1:25">
      <c r="A162" s="22" t="s">
        <v>26</v>
      </c>
      <c r="B162" s="78"/>
      <c r="C162" s="78"/>
      <c r="D162" s="78"/>
      <c r="E162" s="78"/>
      <c r="F162" s="78"/>
      <c r="G162" s="78"/>
      <c r="H162" s="78"/>
      <c r="I162" s="78"/>
      <c r="J162" s="24">
        <f t="shared" ref="J162:Q162" si="37">SUM(J160:J161)</f>
        <v>15</v>
      </c>
      <c r="K162" s="24">
        <f t="shared" si="37"/>
        <v>4</v>
      </c>
      <c r="L162" s="24">
        <f t="shared" si="37"/>
        <v>2</v>
      </c>
      <c r="M162" s="24">
        <f t="shared" si="37"/>
        <v>0</v>
      </c>
      <c r="N162" s="24">
        <f t="shared" si="37"/>
        <v>2</v>
      </c>
      <c r="O162" s="24">
        <f t="shared" si="37"/>
        <v>8</v>
      </c>
      <c r="P162" s="24">
        <f t="shared" si="37"/>
        <v>24</v>
      </c>
      <c r="Q162" s="24">
        <f t="shared" si="37"/>
        <v>32</v>
      </c>
      <c r="R162" s="22">
        <f>COUNTIF(R160:R161,"E")</f>
        <v>2</v>
      </c>
      <c r="S162" s="22">
        <f>COUNTIF(S160:S161,"C")</f>
        <v>0</v>
      </c>
      <c r="T162" s="22">
        <f>COUNTIF(T160:T161,"VP")</f>
        <v>0</v>
      </c>
      <c r="U162" s="23"/>
      <c r="V162" s="58"/>
      <c r="W162" s="58"/>
      <c r="X162" s="58"/>
      <c r="Y162" s="58"/>
    </row>
    <row r="163" spans="1:25" ht="27" customHeight="1">
      <c r="A163" s="128" t="s">
        <v>49</v>
      </c>
      <c r="B163" s="129"/>
      <c r="C163" s="129"/>
      <c r="D163" s="129"/>
      <c r="E163" s="129"/>
      <c r="F163" s="129"/>
      <c r="G163" s="129"/>
      <c r="H163" s="129"/>
      <c r="I163" s="130"/>
      <c r="J163" s="24">
        <f t="shared" ref="J163:T163" si="38">SUM(J158,J162)</f>
        <v>66</v>
      </c>
      <c r="K163" s="24">
        <f t="shared" si="38"/>
        <v>18</v>
      </c>
      <c r="L163" s="24">
        <f t="shared" si="38"/>
        <v>9</v>
      </c>
      <c r="M163" s="24">
        <f t="shared" si="38"/>
        <v>0</v>
      </c>
      <c r="N163" s="24">
        <f t="shared" si="38"/>
        <v>16</v>
      </c>
      <c r="O163" s="24">
        <f t="shared" si="38"/>
        <v>43</v>
      </c>
      <c r="P163" s="24">
        <f t="shared" si="38"/>
        <v>81</v>
      </c>
      <c r="Q163" s="24">
        <f t="shared" si="38"/>
        <v>124</v>
      </c>
      <c r="R163" s="24">
        <f t="shared" si="38"/>
        <v>8</v>
      </c>
      <c r="S163" s="24">
        <f t="shared" si="38"/>
        <v>1</v>
      </c>
      <c r="T163" s="24">
        <f t="shared" si="38"/>
        <v>0</v>
      </c>
      <c r="U163" s="52">
        <f>9/17</f>
        <v>0.52941176470588236</v>
      </c>
      <c r="V163" s="58"/>
      <c r="W163" s="58"/>
      <c r="X163" s="58"/>
      <c r="Y163" s="58"/>
    </row>
    <row r="164" spans="1:25">
      <c r="A164" s="131" t="s">
        <v>50</v>
      </c>
      <c r="B164" s="132"/>
      <c r="C164" s="132"/>
      <c r="D164" s="132"/>
      <c r="E164" s="132"/>
      <c r="F164" s="132"/>
      <c r="G164" s="132"/>
      <c r="H164" s="132"/>
      <c r="I164" s="132"/>
      <c r="J164" s="133"/>
      <c r="K164" s="24">
        <f t="shared" ref="K164:Q164" si="39">K158*14+K162*12</f>
        <v>244</v>
      </c>
      <c r="L164" s="24">
        <f t="shared" si="39"/>
        <v>122</v>
      </c>
      <c r="M164" s="24">
        <f t="shared" si="39"/>
        <v>0</v>
      </c>
      <c r="N164" s="24">
        <f t="shared" si="39"/>
        <v>220</v>
      </c>
      <c r="O164" s="24">
        <f t="shared" si="39"/>
        <v>586</v>
      </c>
      <c r="P164" s="24">
        <f t="shared" si="39"/>
        <v>1086</v>
      </c>
      <c r="Q164" s="24">
        <f t="shared" si="39"/>
        <v>1672</v>
      </c>
      <c r="R164" s="122"/>
      <c r="S164" s="123"/>
      <c r="T164" s="123"/>
      <c r="U164" s="124"/>
      <c r="V164" s="58"/>
      <c r="W164" s="58"/>
      <c r="X164" s="58"/>
      <c r="Y164" s="58"/>
    </row>
    <row r="165" spans="1:25">
      <c r="A165" s="134"/>
      <c r="B165" s="135"/>
      <c r="C165" s="135"/>
      <c r="D165" s="135"/>
      <c r="E165" s="135"/>
      <c r="F165" s="135"/>
      <c r="G165" s="135"/>
      <c r="H165" s="135"/>
      <c r="I165" s="135"/>
      <c r="J165" s="136"/>
      <c r="K165" s="116">
        <f>SUM(K164:N164)</f>
        <v>586</v>
      </c>
      <c r="L165" s="117"/>
      <c r="M165" s="117"/>
      <c r="N165" s="118"/>
      <c r="O165" s="119">
        <f>SUM(O164:P164)</f>
        <v>1672</v>
      </c>
      <c r="P165" s="120"/>
      <c r="Q165" s="121"/>
      <c r="R165" s="125"/>
      <c r="S165" s="126"/>
      <c r="T165" s="126"/>
      <c r="U165" s="127"/>
      <c r="V165" s="58"/>
      <c r="W165" s="58"/>
      <c r="X165" s="58"/>
      <c r="Y165" s="58"/>
    </row>
    <row r="166" spans="1:25">
      <c r="V166" s="58"/>
      <c r="W166" s="58"/>
      <c r="X166" s="58"/>
      <c r="Y166" s="58"/>
    </row>
    <row r="167" spans="1:25" s="47" customFormat="1">
      <c r="V167" s="58"/>
      <c r="W167" s="58"/>
      <c r="X167" s="58"/>
      <c r="Y167" s="58"/>
    </row>
    <row r="168" spans="1:25" s="47" customFormat="1">
      <c r="V168" s="58"/>
      <c r="W168" s="58"/>
      <c r="X168" s="58"/>
      <c r="Y168" s="58"/>
    </row>
    <row r="169" spans="1:25" s="47" customFormat="1">
      <c r="V169" s="58"/>
      <c r="W169" s="58"/>
      <c r="X169" s="58"/>
      <c r="Y169" s="58"/>
    </row>
    <row r="170" spans="1:25" s="47" customFormat="1">
      <c r="V170" s="58"/>
      <c r="W170" s="58"/>
      <c r="X170" s="58"/>
      <c r="Y170" s="58"/>
    </row>
    <row r="171" spans="1:25" s="47" customFormat="1">
      <c r="V171" s="58"/>
      <c r="W171" s="58"/>
      <c r="X171" s="58"/>
      <c r="Y171" s="58"/>
    </row>
    <row r="172" spans="1:25" s="47" customFormat="1">
      <c r="V172" s="58"/>
      <c r="W172" s="58"/>
      <c r="X172" s="58"/>
      <c r="Y172" s="58"/>
    </row>
    <row r="173" spans="1:25" s="47" customFormat="1">
      <c r="V173" s="58"/>
      <c r="W173" s="58"/>
      <c r="X173" s="58"/>
      <c r="Y173" s="58"/>
    </row>
    <row r="174" spans="1:25" s="47" customFormat="1">
      <c r="V174" s="58"/>
      <c r="W174" s="58"/>
      <c r="X174" s="58"/>
      <c r="Y174" s="58"/>
    </row>
    <row r="175" spans="1:25">
      <c r="B175" s="2"/>
      <c r="C175" s="2"/>
      <c r="D175" s="2"/>
      <c r="E175" s="2"/>
      <c r="F175" s="2"/>
      <c r="G175" s="2"/>
      <c r="N175" s="8"/>
      <c r="O175" s="8"/>
      <c r="P175" s="8"/>
      <c r="Q175" s="8"/>
      <c r="R175" s="8"/>
      <c r="S175" s="8"/>
      <c r="T175" s="8"/>
      <c r="V175" s="58"/>
      <c r="W175" s="58"/>
      <c r="X175" s="58"/>
      <c r="Y175" s="58"/>
    </row>
    <row r="176" spans="1:25">
      <c r="B176" s="8"/>
      <c r="C176" s="8"/>
      <c r="D176" s="8"/>
      <c r="E176" s="8"/>
      <c r="F176" s="8"/>
      <c r="G176" s="8"/>
      <c r="H176" s="17"/>
      <c r="I176" s="17"/>
      <c r="J176" s="17"/>
      <c r="N176" s="8"/>
      <c r="O176" s="8"/>
      <c r="P176" s="8"/>
      <c r="Q176" s="8"/>
      <c r="R176" s="8"/>
      <c r="S176" s="8"/>
      <c r="T176" s="8"/>
      <c r="V176" s="58"/>
      <c r="W176" s="58"/>
      <c r="X176" s="58"/>
      <c r="Y176" s="58"/>
    </row>
    <row r="177" spans="1:25">
      <c r="V177" s="58"/>
      <c r="W177" s="58"/>
      <c r="X177" s="58"/>
      <c r="Y177" s="58"/>
    </row>
    <row r="178" spans="1:25" ht="12.75" customHeight="1">
      <c r="V178" s="58"/>
      <c r="W178" s="58"/>
      <c r="X178" s="58"/>
      <c r="Y178" s="58"/>
    </row>
    <row r="179" spans="1:25" ht="23.25" customHeight="1">
      <c r="A179" s="78" t="s">
        <v>72</v>
      </c>
      <c r="B179" s="146"/>
      <c r="C179" s="146"/>
      <c r="D179" s="146"/>
      <c r="E179" s="146"/>
      <c r="F179" s="146"/>
      <c r="G179" s="146"/>
      <c r="H179" s="146"/>
      <c r="I179" s="146"/>
      <c r="J179" s="146"/>
      <c r="K179" s="146"/>
      <c r="L179" s="146"/>
      <c r="M179" s="146"/>
      <c r="N179" s="146"/>
      <c r="O179" s="146"/>
      <c r="P179" s="146"/>
      <c r="Q179" s="146"/>
      <c r="R179" s="146"/>
      <c r="S179" s="146"/>
      <c r="T179" s="146"/>
      <c r="U179" s="146"/>
      <c r="V179" s="58"/>
      <c r="W179" s="58"/>
      <c r="X179" s="58"/>
      <c r="Y179" s="58"/>
    </row>
    <row r="180" spans="1:25" ht="26.25" customHeight="1">
      <c r="A180" s="78" t="s">
        <v>28</v>
      </c>
      <c r="B180" s="78" t="s">
        <v>27</v>
      </c>
      <c r="C180" s="78"/>
      <c r="D180" s="78"/>
      <c r="E180" s="78"/>
      <c r="F180" s="78"/>
      <c r="G180" s="78"/>
      <c r="H180" s="78"/>
      <c r="I180" s="78"/>
      <c r="J180" s="59" t="s">
        <v>41</v>
      </c>
      <c r="K180" s="59" t="s">
        <v>25</v>
      </c>
      <c r="L180" s="59"/>
      <c r="M180" s="59"/>
      <c r="N180" s="59"/>
      <c r="O180" s="59" t="s">
        <v>42</v>
      </c>
      <c r="P180" s="59"/>
      <c r="Q180" s="59"/>
      <c r="R180" s="59" t="s">
        <v>24</v>
      </c>
      <c r="S180" s="59"/>
      <c r="T180" s="59"/>
      <c r="U180" s="59" t="s">
        <v>23</v>
      </c>
      <c r="V180" s="58"/>
      <c r="W180" s="58"/>
      <c r="X180" s="58"/>
      <c r="Y180" s="58"/>
    </row>
    <row r="181" spans="1:25">
      <c r="A181" s="78"/>
      <c r="B181" s="78"/>
      <c r="C181" s="78"/>
      <c r="D181" s="78"/>
      <c r="E181" s="78"/>
      <c r="F181" s="78"/>
      <c r="G181" s="78"/>
      <c r="H181" s="78"/>
      <c r="I181" s="78"/>
      <c r="J181" s="59"/>
      <c r="K181" s="30" t="s">
        <v>29</v>
      </c>
      <c r="L181" s="30" t="s">
        <v>30</v>
      </c>
      <c r="M181" s="40" t="s">
        <v>70</v>
      </c>
      <c r="N181" s="40" t="s">
        <v>71</v>
      </c>
      <c r="O181" s="30" t="s">
        <v>34</v>
      </c>
      <c r="P181" s="30" t="s">
        <v>7</v>
      </c>
      <c r="Q181" s="30" t="s">
        <v>31</v>
      </c>
      <c r="R181" s="30" t="s">
        <v>32</v>
      </c>
      <c r="S181" s="30" t="s">
        <v>29</v>
      </c>
      <c r="T181" s="30" t="s">
        <v>33</v>
      </c>
      <c r="U181" s="59"/>
      <c r="V181" s="58"/>
      <c r="W181" s="58"/>
      <c r="X181" s="58"/>
      <c r="Y181" s="58"/>
    </row>
    <row r="182" spans="1:25" ht="18.75" customHeight="1">
      <c r="A182" s="67" t="s">
        <v>65</v>
      </c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9"/>
      <c r="V182" s="58"/>
      <c r="W182" s="58"/>
      <c r="X182" s="58"/>
      <c r="Y182" s="58"/>
    </row>
    <row r="183" spans="1:25">
      <c r="A183" s="31" t="str">
        <f t="shared" ref="A183:A186" si="40">IF(ISNA(INDEX($A$37:$U$143,MATCH($B183,$B$37:$B$143,0),1)),"",INDEX($A$37:$U$143,MATCH($B183,$B$37:$B$143,0),1))</f>
        <v>MME8048</v>
      </c>
      <c r="B183" s="60" t="s">
        <v>83</v>
      </c>
      <c r="C183" s="60"/>
      <c r="D183" s="60"/>
      <c r="E183" s="60"/>
      <c r="F183" s="60"/>
      <c r="G183" s="60"/>
      <c r="H183" s="60"/>
      <c r="I183" s="60"/>
      <c r="J183" s="20">
        <f>IF(ISNA(INDEX($A$37:$U$143,MATCH($B183,$B$37:$B$143,0),10)),"",INDEX($A$37:$U$143,MATCH($B183,$B$37:$B$143,0),10))</f>
        <v>8</v>
      </c>
      <c r="K183" s="20">
        <f>IF(ISNA(INDEX($A$37:$U$143,MATCH($B183,$B$37:$B$143,0),11)),"",INDEX($A$37:$U$143,MATCH($B183,$B$37:$B$143,0),11))</f>
        <v>2</v>
      </c>
      <c r="L183" s="20">
        <f>IF(ISNA(INDEX($A$37:$U$143,MATCH($B183,$B$37:$B$143,0),12)),"",INDEX($A$37:$U$143,MATCH($B183,$B$37:$B$143,0),12))</f>
        <v>1</v>
      </c>
      <c r="M183" s="20">
        <f>IF(ISNA(INDEX($A$37:$U$143,MATCH($B183,$B$37:$B$143,0),13)),"",INDEX($A$37:$U$143,MATCH($B183,$B$37:$B$143,0),13))</f>
        <v>0</v>
      </c>
      <c r="N183" s="20">
        <f>IF(ISNA(INDEX($A$37:$U$143,MATCH($B183,$B$37:$B$143,0),14)),"",INDEX($A$37:$U$143,MATCH($B183,$B$37:$B$143,0),14))</f>
        <v>2</v>
      </c>
      <c r="O183" s="20">
        <f>IF(ISNA(INDEX($A$37:$U$143,MATCH($B183,$B$37:$B$143,0),15)),"",INDEX($A$37:$U$143,MATCH($B183,$B$37:$B$143,0),15))</f>
        <v>5</v>
      </c>
      <c r="P183" s="20">
        <f>IF(ISNA(INDEX($A$37:$U$143,MATCH($B183,$B$37:$B$143,0),16)),"",INDEX($A$37:$U$143,MATCH($B183,$B$37:$B$143,0),16))</f>
        <v>9</v>
      </c>
      <c r="Q183" s="29">
        <f>IF(ISNA(INDEX($A$37:$U$143,MATCH($B183,$B$37:$B$143,0),17)),"",INDEX($A$37:$U$143,MATCH($B183,$B$37:$B$143,0),17))</f>
        <v>14</v>
      </c>
      <c r="R183" s="29" t="str">
        <f>IF(ISNA(INDEX($A$37:$U$143,MATCH($B183,$B$37:$B$143,0),18)),"",INDEX($A$37:$U$143,MATCH($B183,$B$37:$B$143,0),18))</f>
        <v>E</v>
      </c>
      <c r="S183" s="29">
        <f>IF(ISNA(INDEX($A$37:$U$143,MATCH($B183,$B$37:$B$143,0),19)),"",INDEX($A$37:$U$143,MATCH($B183,$B$37:$B$143,0),19))</f>
        <v>0</v>
      </c>
      <c r="T183" s="29">
        <f>IF(ISNA(INDEX($A$37:$U$143,MATCH($B183,$B$37:$B$143,0),20)),"",INDEX($A$37:$U$143,MATCH($B183,$B$37:$B$143,0),20))</f>
        <v>0</v>
      </c>
      <c r="U183" s="46" t="s">
        <v>39</v>
      </c>
      <c r="V183" s="58"/>
      <c r="W183" s="58"/>
      <c r="X183" s="58"/>
      <c r="Y183" s="58"/>
    </row>
    <row r="184" spans="1:25">
      <c r="A184" s="31" t="str">
        <f t="shared" si="40"/>
        <v>MME8064</v>
      </c>
      <c r="B184" s="60" t="s">
        <v>90</v>
      </c>
      <c r="C184" s="60"/>
      <c r="D184" s="60"/>
      <c r="E184" s="60"/>
      <c r="F184" s="60"/>
      <c r="G184" s="60"/>
      <c r="H184" s="60"/>
      <c r="I184" s="60"/>
      <c r="J184" s="20">
        <f>IF(ISNA(INDEX($A$37:$U$143,MATCH($B184,$B$37:$B$143,0),10)),"",INDEX($A$37:$U$143,MATCH($B184,$B$37:$B$143,0),10))</f>
        <v>8</v>
      </c>
      <c r="K184" s="20">
        <f>IF(ISNA(INDEX($A$37:$U$143,MATCH($B184,$B$37:$B$143,0),11)),"",INDEX($A$37:$U$143,MATCH($B184,$B$37:$B$143,0),11))</f>
        <v>2</v>
      </c>
      <c r="L184" s="20">
        <f>IF(ISNA(INDEX($A$37:$U$143,MATCH($B184,$B$37:$B$143,0),12)),"",INDEX($A$37:$U$143,MATCH($B184,$B$37:$B$143,0),12))</f>
        <v>1</v>
      </c>
      <c r="M184" s="20">
        <f>IF(ISNA(INDEX($A$37:$U$143,MATCH($B184,$B$37:$B$143,0),13)),"",INDEX($A$37:$U$143,MATCH($B184,$B$37:$B$143,0),13))</f>
        <v>0</v>
      </c>
      <c r="N184" s="20">
        <f>IF(ISNA(INDEX($A$37:$U$143,MATCH($B184,$B$37:$B$143,0),14)),"",INDEX($A$37:$U$143,MATCH($B184,$B$37:$B$143,0),14))</f>
        <v>2</v>
      </c>
      <c r="O184" s="20">
        <f>IF(ISNA(INDEX($A$37:$U$143,MATCH($B184,$B$37:$B$143,0),15)),"",INDEX($A$37:$U$143,MATCH($B184,$B$37:$B$143,0),15))</f>
        <v>5</v>
      </c>
      <c r="P184" s="20">
        <f>IF(ISNA(INDEX($A$37:$U$143,MATCH($B184,$B$37:$B$143,0),16)),"",INDEX($A$37:$U$143,MATCH($B184,$B$37:$B$143,0),16))</f>
        <v>9</v>
      </c>
      <c r="Q184" s="29">
        <f>IF(ISNA(INDEX($A$37:$U$143,MATCH($B184,$B$37:$B$143,0),17)),"",INDEX($A$37:$U$143,MATCH($B184,$B$37:$B$143,0),17))</f>
        <v>14</v>
      </c>
      <c r="R184" s="29" t="str">
        <f>IF(ISNA(INDEX($A$37:$U$143,MATCH($B184,$B$37:$B$143,0),18)),"",INDEX($A$37:$U$143,MATCH($B184,$B$37:$B$143,0),18))</f>
        <v>E</v>
      </c>
      <c r="S184" s="29">
        <f>IF(ISNA(INDEX($A$37:$U$143,MATCH($B184,$B$37:$B$143,0),19)),"",INDEX($A$37:$U$143,MATCH($B184,$B$37:$B$143,0),19))</f>
        <v>0</v>
      </c>
      <c r="T184" s="29">
        <f>IF(ISNA(INDEX($A$37:$U$143,MATCH($B184,$B$37:$B$143,0),20)),"",INDEX($A$37:$U$143,MATCH($B184,$B$37:$B$143,0),20))</f>
        <v>0</v>
      </c>
      <c r="U184" s="46" t="s">
        <v>39</v>
      </c>
      <c r="V184" s="58"/>
      <c r="W184" s="58"/>
      <c r="X184" s="58"/>
      <c r="Y184" s="58"/>
    </row>
    <row r="185" spans="1:25">
      <c r="A185" s="31" t="str">
        <f>IF(ISNA(INDEX($A$37:$U$143,MATCH($B185,$B$37:$B$143,0),1)),"",INDEX($A$37:$U$143,MATCH($B185,$B$37:$B$143,0),1))</f>
        <v>MXX5101</v>
      </c>
      <c r="B185" s="60" t="s">
        <v>91</v>
      </c>
      <c r="C185" s="60"/>
      <c r="D185" s="60"/>
      <c r="E185" s="60"/>
      <c r="F185" s="60"/>
      <c r="G185" s="60"/>
      <c r="H185" s="60"/>
      <c r="I185" s="60"/>
      <c r="J185" s="20">
        <f>IF(ISNA(INDEX($A$37:$U$143,MATCH($B185,$B$37:$B$143,0),10)),"",INDEX($A$37:$U$143,MATCH($B185,$B$37:$B$143,0),10))</f>
        <v>7</v>
      </c>
      <c r="K185" s="20">
        <f>IF(ISNA(INDEX($A$37:$U$143,MATCH($B185,$B$37:$B$143,0),11)),"",INDEX($A$37:$U$143,MATCH($B185,$B$37:$B$143,0),11))</f>
        <v>2</v>
      </c>
      <c r="L185" s="20">
        <f>IF(ISNA(INDEX($A$37:$U$143,MATCH($B185,$B$37:$B$143,0),12)),"",INDEX($A$37:$U$143,MATCH($B185,$B$37:$B$143,0),12))</f>
        <v>1</v>
      </c>
      <c r="M185" s="20">
        <f>IF(ISNA(INDEX($A$37:$U$143,MATCH($B185,$B$37:$B$143,0),13)),"",INDEX($A$37:$U$143,MATCH($B185,$B$37:$B$143,0),13))</f>
        <v>0</v>
      </c>
      <c r="N185" s="20">
        <f>IF(ISNA(INDEX($A$37:$U$143,MATCH($B185,$B$37:$B$143,0),14)),"",INDEX($A$37:$U$143,MATCH($B185,$B$37:$B$143,0),14))</f>
        <v>2</v>
      </c>
      <c r="O185" s="20">
        <f>IF(ISNA(INDEX($A$37:$U$143,MATCH($B185,$B$37:$B$143,0),15)),"",INDEX($A$37:$U$143,MATCH($B185,$B$37:$B$143,0),15))</f>
        <v>5</v>
      </c>
      <c r="P185" s="20">
        <f>IF(ISNA(INDEX($A$37:$U$143,MATCH($B185,$B$37:$B$143,0),16)),"",INDEX($A$37:$U$143,MATCH($B185,$B$37:$B$143,0),16))</f>
        <v>8</v>
      </c>
      <c r="Q185" s="29">
        <f>IF(ISNA(INDEX($A$37:$U$143,MATCH($B185,$B$37:$B$143,0),17)),"",INDEX($A$37:$U$143,MATCH($B185,$B$37:$B$143,0),17))</f>
        <v>13</v>
      </c>
      <c r="R185" s="29" t="str">
        <f>IF(ISNA(INDEX($A$37:$U$143,MATCH($B185,$B$37:$B$143,0),18)),"",INDEX($A$37:$U$143,MATCH($B185,$B$37:$B$143,0),18))</f>
        <v>E</v>
      </c>
      <c r="S185" s="29">
        <f>IF(ISNA(INDEX($A$37:$U$143,MATCH($B185,$B$37:$B$143,0),19)),"",INDEX($A$37:$U$143,MATCH($B185,$B$37:$B$143,0),19))</f>
        <v>0</v>
      </c>
      <c r="T185" s="29">
        <f>IF(ISNA(INDEX($A$37:$U$143,MATCH($B185,$B$37:$B$143,0),20)),"",INDEX($A$37:$U$143,MATCH($B185,$B$37:$B$143,0),20))</f>
        <v>0</v>
      </c>
      <c r="U185" s="46" t="s">
        <v>39</v>
      </c>
      <c r="V185" s="58"/>
      <c r="W185" s="58"/>
      <c r="X185" s="58"/>
      <c r="Y185" s="58"/>
    </row>
    <row r="186" spans="1:25">
      <c r="A186" s="31" t="str">
        <f t="shared" si="40"/>
        <v>MME8065</v>
      </c>
      <c r="B186" s="60" t="s">
        <v>98</v>
      </c>
      <c r="C186" s="60"/>
      <c r="D186" s="60"/>
      <c r="E186" s="60"/>
      <c r="F186" s="60"/>
      <c r="G186" s="60"/>
      <c r="H186" s="60"/>
      <c r="I186" s="60"/>
      <c r="J186" s="20">
        <f>IF(ISNA(INDEX($A$37:$U$143,MATCH($B186,$B$37:$B$143,0),10)),"",INDEX($A$37:$U$143,MATCH($B186,$B$37:$B$143,0),10))</f>
        <v>8</v>
      </c>
      <c r="K186" s="20">
        <f>IF(ISNA(INDEX($A$37:$U$143,MATCH($B186,$B$37:$B$143,0),11)),"",INDEX($A$37:$U$143,MATCH($B186,$B$37:$B$143,0),11))</f>
        <v>2</v>
      </c>
      <c r="L186" s="20">
        <f>IF(ISNA(INDEX($A$37:$U$143,MATCH($B186,$B$37:$B$143,0),12)),"",INDEX($A$37:$U$143,MATCH($B186,$B$37:$B$143,0),12))</f>
        <v>1</v>
      </c>
      <c r="M186" s="20">
        <f>IF(ISNA(INDEX($A$37:$U$143,MATCH($B186,$B$37:$B$143,0),13)),"",INDEX($A$37:$U$143,MATCH($B186,$B$37:$B$143,0),13))</f>
        <v>0</v>
      </c>
      <c r="N186" s="20">
        <f>IF(ISNA(INDEX($A$37:$U$143,MATCH($B186,$B$37:$B$143,0),14)),"",INDEX($A$37:$U$143,MATCH($B186,$B$37:$B$143,0),14))</f>
        <v>2</v>
      </c>
      <c r="O186" s="20">
        <f>IF(ISNA(INDEX($A$37:$U$143,MATCH($B186,$B$37:$B$143,0),15)),"",INDEX($A$37:$U$143,MATCH($B186,$B$37:$B$143,0),15))</f>
        <v>5</v>
      </c>
      <c r="P186" s="20">
        <f>IF(ISNA(INDEX($A$37:$U$143,MATCH($B186,$B$37:$B$143,0),16)),"",INDEX($A$37:$U$143,MATCH($B186,$B$37:$B$143,0),16))</f>
        <v>9</v>
      </c>
      <c r="Q186" s="29">
        <f>IF(ISNA(INDEX($A$37:$U$143,MATCH($B186,$B$37:$B$143,0),17)),"",INDEX($A$37:$U$143,MATCH($B186,$B$37:$B$143,0),17))</f>
        <v>14</v>
      </c>
      <c r="R186" s="29" t="str">
        <f>IF(ISNA(INDEX($A$37:$U$143,MATCH($B186,$B$37:$B$143,0),18)),"",INDEX($A$37:$U$143,MATCH($B186,$B$37:$B$143,0),18))</f>
        <v>E</v>
      </c>
      <c r="S186" s="29">
        <f>IF(ISNA(INDEX($A$37:$U$143,MATCH($B186,$B$37:$B$143,0),19)),"",INDEX($A$37:$U$143,MATCH($B186,$B$37:$B$143,0),19))</f>
        <v>0</v>
      </c>
      <c r="T186" s="29">
        <f>IF(ISNA(INDEX($A$37:$U$143,MATCH($B186,$B$37:$B$143,0),20)),"",INDEX($A$37:$U$143,MATCH($B186,$B$37:$B$143,0),20))</f>
        <v>0</v>
      </c>
      <c r="U186" s="46" t="s">
        <v>39</v>
      </c>
      <c r="V186" s="58"/>
      <c r="W186" s="58"/>
      <c r="X186" s="58"/>
      <c r="Y186" s="58"/>
    </row>
    <row r="187" spans="1:25">
      <c r="A187" s="45" t="s">
        <v>26</v>
      </c>
      <c r="B187" s="149"/>
      <c r="C187" s="149"/>
      <c r="D187" s="149"/>
      <c r="E187" s="149"/>
      <c r="F187" s="149"/>
      <c r="G187" s="149"/>
      <c r="H187" s="149"/>
      <c r="I187" s="149"/>
      <c r="J187" s="24">
        <f t="shared" ref="J187:Q187" si="41">SUM(J183:J186)</f>
        <v>31</v>
      </c>
      <c r="K187" s="24">
        <f t="shared" si="41"/>
        <v>8</v>
      </c>
      <c r="L187" s="24">
        <f t="shared" si="41"/>
        <v>4</v>
      </c>
      <c r="M187" s="24">
        <f t="shared" si="41"/>
        <v>0</v>
      </c>
      <c r="N187" s="24">
        <f t="shared" si="41"/>
        <v>8</v>
      </c>
      <c r="O187" s="24">
        <f t="shared" si="41"/>
        <v>20</v>
      </c>
      <c r="P187" s="24">
        <f t="shared" si="41"/>
        <v>35</v>
      </c>
      <c r="Q187" s="24">
        <f t="shared" si="41"/>
        <v>55</v>
      </c>
      <c r="R187" s="45">
        <f>COUNTIF(R183:R186,"E")</f>
        <v>4</v>
      </c>
      <c r="S187" s="45">
        <f>COUNTIF(S183:S186,"C")</f>
        <v>0</v>
      </c>
      <c r="T187" s="45">
        <f>COUNTIF(T183:T186,"VP")</f>
        <v>0</v>
      </c>
      <c r="U187" s="46"/>
      <c r="V187" s="58"/>
      <c r="W187" s="58"/>
      <c r="X187" s="58"/>
      <c r="Y187" s="58"/>
    </row>
    <row r="188" spans="1:25" ht="18" customHeight="1">
      <c r="A188" s="78" t="s">
        <v>67</v>
      </c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58"/>
      <c r="W188" s="58"/>
      <c r="X188" s="58"/>
      <c r="Y188" s="58"/>
    </row>
    <row r="189" spans="1:25">
      <c r="A189" s="31" t="str">
        <f t="shared" ref="A189:A190" si="42">IF(ISNA(INDEX($A$37:$U$143,MATCH($B189,$B$37:$B$143,0),1)),"",INDEX($A$37:$U$143,MATCH($B189,$B$37:$B$143,0),1))</f>
        <v>MME9011</v>
      </c>
      <c r="B189" s="137" t="s">
        <v>105</v>
      </c>
      <c r="C189" s="137"/>
      <c r="D189" s="137"/>
      <c r="E189" s="137"/>
      <c r="F189" s="137"/>
      <c r="G189" s="137"/>
      <c r="H189" s="137"/>
      <c r="I189" s="137"/>
      <c r="J189" s="20">
        <f>IF(ISNA(INDEX($A$37:$U$143,MATCH($B189,$B$37:$B$143,0),10)),"",INDEX($A$37:$U$143,MATCH($B189,$B$37:$B$143,0),10))</f>
        <v>4</v>
      </c>
      <c r="K189" s="20">
        <f>IF(ISNA(INDEX($A$37:$U$143,MATCH($B189,$B$37:$B$143,0),11)),"",INDEX($A$37:$U$143,MATCH($B189,$B$37:$B$143,0),11))</f>
        <v>0</v>
      </c>
      <c r="L189" s="20">
        <f>IF(ISNA(INDEX($A$37:$U$143,MATCH($B189,$B$37:$B$143,0),12)),"",INDEX($A$37:$U$143,MATCH($B189,$B$37:$B$143,0),12))</f>
        <v>0</v>
      </c>
      <c r="M189" s="20">
        <f>IF(ISNA(INDEX($A$37:$U$143,MATCH($B189,$B$37:$B$143,0),13)),"",INDEX($A$37:$U$143,MATCH($B189,$B$37:$B$143,0),13))</f>
        <v>1</v>
      </c>
      <c r="N189" s="20">
        <f>IF(ISNA(INDEX($A$37:$U$143,MATCH($B189,$B$37:$B$143,0),14)),"",INDEX($A$37:$U$143,MATCH($B189,$B$37:$B$143,0),14))</f>
        <v>2</v>
      </c>
      <c r="O189" s="20">
        <f>IF(ISNA(INDEX($A$37:$U$143,MATCH($B189,$B$37:$B$143,0),15)),"",INDEX($A$37:$U$143,MATCH($B189,$B$37:$B$143,0),15))</f>
        <v>3</v>
      </c>
      <c r="P189" s="20">
        <f>IF(ISNA(INDEX($A$37:$U$143,MATCH($B189,$B$37:$B$143,0),16)),"",INDEX($A$37:$U$143,MATCH($B189,$B$37:$B$143,0),16))</f>
        <v>5</v>
      </c>
      <c r="Q189" s="29">
        <f>IF(ISNA(INDEX($A$37:$U$143,MATCH($B189,$B$37:$B$143,0),17)),"",INDEX($A$37:$U$143,MATCH($B189,$B$37:$B$143,0),17))</f>
        <v>8</v>
      </c>
      <c r="R189" s="29">
        <f>IF(ISNA(INDEX($A$37:$U$143,MATCH($B189,$B$37:$B$143,0),18)),"",INDEX($A$37:$U$143,MATCH($B189,$B$37:$B$143,0),18))</f>
        <v>0</v>
      </c>
      <c r="S189" s="29" t="str">
        <f>IF(ISNA(INDEX($A$37:$U$143,MATCH($B189,$B$37:$B$143,0),19)),"",INDEX($A$37:$U$143,MATCH($B189,$B$37:$B$143,0),19))</f>
        <v>C</v>
      </c>
      <c r="T189" s="29">
        <f>IF(ISNA(INDEX($A$37:$U$143,MATCH($B189,$B$37:$B$143,0),20)),"",INDEX($A$37:$U$143,MATCH($B189,$B$37:$B$143,0),20))</f>
        <v>0</v>
      </c>
      <c r="U189" s="46" t="s">
        <v>39</v>
      </c>
      <c r="V189" s="58"/>
      <c r="W189" s="58"/>
      <c r="X189" s="58"/>
      <c r="Y189" s="58"/>
    </row>
    <row r="190" spans="1:25">
      <c r="A190" s="31" t="str">
        <f t="shared" si="42"/>
        <v>MME3401</v>
      </c>
      <c r="B190" s="137" t="s">
        <v>131</v>
      </c>
      <c r="C190" s="137"/>
      <c r="D190" s="137"/>
      <c r="E190" s="137"/>
      <c r="F190" s="137"/>
      <c r="G190" s="137"/>
      <c r="H190" s="137"/>
      <c r="I190" s="137"/>
      <c r="J190" s="20">
        <f>IF(ISNA(INDEX($A$37:$U$143,MATCH($B190,$B$37:$B$143,0),10)),"",INDEX($A$37:$U$143,MATCH($B190,$B$37:$B$143,0),10))</f>
        <v>4</v>
      </c>
      <c r="K190" s="20">
        <f>IF(ISNA(INDEX($A$37:$U$143,MATCH($B190,$B$37:$B$143,0),11)),"",INDEX($A$37:$U$143,MATCH($B190,$B$37:$B$143,0),11))</f>
        <v>0</v>
      </c>
      <c r="L190" s="20">
        <f>IF(ISNA(INDEX($A$37:$U$143,MATCH($B190,$B$37:$B$143,0),12)),"",INDEX($A$37:$U$143,MATCH($B190,$B$37:$B$143,0),12))</f>
        <v>0</v>
      </c>
      <c r="M190" s="20">
        <f>IF(ISNA(INDEX($A$37:$U$143,MATCH($B190,$B$37:$B$143,0),13)),"",INDEX($A$37:$U$143,MATCH($B190,$B$37:$B$143,0),13))</f>
        <v>0</v>
      </c>
      <c r="N190" s="20">
        <f>IF(ISNA(INDEX($A$37:$U$143,MATCH($B190,$B$37:$B$143,0),14)),"",INDEX($A$37:$U$143,MATCH($B190,$B$37:$B$143,0),14))</f>
        <v>4</v>
      </c>
      <c r="O190" s="20">
        <f>IF(ISNA(INDEX($A$37:$U$143,MATCH($B190,$B$37:$B$143,0),15)),"",INDEX($A$37:$U$143,MATCH($B190,$B$37:$B$143,0),15))</f>
        <v>4</v>
      </c>
      <c r="P190" s="20">
        <f>IF(ISNA(INDEX($A$37:$U$143,MATCH($B190,$B$37:$B$143,0),16)),"",INDEX($A$37:$U$143,MATCH($B190,$B$37:$B$143,0),16))</f>
        <v>4</v>
      </c>
      <c r="Q190" s="29">
        <f>IF(ISNA(INDEX($A$37:$U$143,MATCH($B190,$B$37:$B$143,0),17)),"",INDEX($A$37:$U$143,MATCH($B190,$B$37:$B$143,0),17))</f>
        <v>8</v>
      </c>
      <c r="R190" s="29">
        <f>IF(ISNA(INDEX($A$37:$U$143,MATCH($B190,$B$37:$B$143,0),18)),"",INDEX($A$37:$U$143,MATCH($B190,$B$37:$B$143,0),18))</f>
        <v>0</v>
      </c>
      <c r="S190" s="29" t="str">
        <f>IF(ISNA(INDEX($A$37:$U$143,MATCH($B190,$B$37:$B$143,0),19)),"",INDEX($A$37:$U$143,MATCH($B190,$B$37:$B$143,0),19))</f>
        <v>C</v>
      </c>
      <c r="T190" s="29">
        <f>IF(ISNA(INDEX($A$37:$U$143,MATCH($B190,$B$37:$B$143,0),20)),"",INDEX($A$37:$U$143,MATCH($B190,$B$37:$B$143,0),20))</f>
        <v>0</v>
      </c>
      <c r="U190" s="46" t="s">
        <v>39</v>
      </c>
      <c r="V190" s="58"/>
      <c r="W190" s="58"/>
      <c r="X190" s="58"/>
      <c r="Y190" s="58"/>
    </row>
    <row r="191" spans="1:25">
      <c r="A191" s="53" t="s">
        <v>26</v>
      </c>
      <c r="B191" s="148"/>
      <c r="C191" s="148"/>
      <c r="D191" s="148"/>
      <c r="E191" s="148"/>
      <c r="F191" s="148"/>
      <c r="G191" s="148"/>
      <c r="H191" s="148"/>
      <c r="I191" s="148"/>
      <c r="J191" s="54">
        <f t="shared" ref="J191:Q191" si="43">SUM(J189:J190)</f>
        <v>8</v>
      </c>
      <c r="K191" s="54">
        <f t="shared" si="43"/>
        <v>0</v>
      </c>
      <c r="L191" s="54">
        <f t="shared" si="43"/>
        <v>0</v>
      </c>
      <c r="M191" s="54">
        <f t="shared" si="43"/>
        <v>1</v>
      </c>
      <c r="N191" s="54">
        <f t="shared" si="43"/>
        <v>6</v>
      </c>
      <c r="O191" s="54">
        <f t="shared" si="43"/>
        <v>7</v>
      </c>
      <c r="P191" s="54">
        <f t="shared" si="43"/>
        <v>9</v>
      </c>
      <c r="Q191" s="54">
        <f t="shared" si="43"/>
        <v>16</v>
      </c>
      <c r="R191" s="53">
        <f>COUNTIF(R189:R190,"E")</f>
        <v>0</v>
      </c>
      <c r="S191" s="53">
        <f>COUNTIF(S189:S190,"C")</f>
        <v>2</v>
      </c>
      <c r="T191" s="53">
        <f>COUNTIF(T189:T190,"VP")</f>
        <v>0</v>
      </c>
      <c r="U191" s="55"/>
      <c r="V191" s="58"/>
      <c r="W191" s="58"/>
      <c r="X191" s="58"/>
      <c r="Y191" s="58"/>
    </row>
    <row r="192" spans="1:25" ht="25.5" customHeight="1">
      <c r="A192" s="128" t="s">
        <v>49</v>
      </c>
      <c r="B192" s="129"/>
      <c r="C192" s="129"/>
      <c r="D192" s="129"/>
      <c r="E192" s="129"/>
      <c r="F192" s="129"/>
      <c r="G192" s="129"/>
      <c r="H192" s="129"/>
      <c r="I192" s="130"/>
      <c r="J192" s="24">
        <f t="shared" ref="J192:T192" si="44">SUM(J187,J191)</f>
        <v>39</v>
      </c>
      <c r="K192" s="24">
        <f t="shared" si="44"/>
        <v>8</v>
      </c>
      <c r="L192" s="24">
        <f t="shared" si="44"/>
        <v>4</v>
      </c>
      <c r="M192" s="24">
        <f t="shared" si="44"/>
        <v>1</v>
      </c>
      <c r="N192" s="24">
        <f t="shared" si="44"/>
        <v>14</v>
      </c>
      <c r="O192" s="24">
        <f t="shared" si="44"/>
        <v>27</v>
      </c>
      <c r="P192" s="24">
        <f t="shared" si="44"/>
        <v>44</v>
      </c>
      <c r="Q192" s="24">
        <f t="shared" si="44"/>
        <v>71</v>
      </c>
      <c r="R192" s="24">
        <f t="shared" si="44"/>
        <v>4</v>
      </c>
      <c r="S192" s="24">
        <f t="shared" si="44"/>
        <v>2</v>
      </c>
      <c r="T192" s="24">
        <f t="shared" si="44"/>
        <v>0</v>
      </c>
      <c r="U192" s="52">
        <f>6/17</f>
        <v>0.35294117647058826</v>
      </c>
      <c r="V192" s="58"/>
      <c r="W192" s="58"/>
      <c r="X192" s="58"/>
      <c r="Y192" s="58"/>
    </row>
    <row r="193" spans="1:25" ht="13.5" customHeight="1">
      <c r="A193" s="131" t="s">
        <v>50</v>
      </c>
      <c r="B193" s="132"/>
      <c r="C193" s="132"/>
      <c r="D193" s="132"/>
      <c r="E193" s="132"/>
      <c r="F193" s="132"/>
      <c r="G193" s="132"/>
      <c r="H193" s="132"/>
      <c r="I193" s="132"/>
      <c r="J193" s="133"/>
      <c r="K193" s="24">
        <f t="shared" ref="K193:Q193" si="45">K187*14+K191*12</f>
        <v>112</v>
      </c>
      <c r="L193" s="24">
        <f t="shared" si="45"/>
        <v>56</v>
      </c>
      <c r="M193" s="24">
        <f t="shared" si="45"/>
        <v>12</v>
      </c>
      <c r="N193" s="24">
        <f t="shared" si="45"/>
        <v>184</v>
      </c>
      <c r="O193" s="24">
        <f t="shared" si="45"/>
        <v>364</v>
      </c>
      <c r="P193" s="24">
        <f t="shared" si="45"/>
        <v>598</v>
      </c>
      <c r="Q193" s="24">
        <f t="shared" si="45"/>
        <v>962</v>
      </c>
      <c r="R193" s="122"/>
      <c r="S193" s="123"/>
      <c r="T193" s="123"/>
      <c r="U193" s="124"/>
      <c r="V193" s="58"/>
      <c r="W193" s="58"/>
      <c r="X193" s="58"/>
      <c r="Y193" s="58"/>
    </row>
    <row r="194" spans="1:25" ht="16.5" customHeight="1">
      <c r="A194" s="134"/>
      <c r="B194" s="135"/>
      <c r="C194" s="135"/>
      <c r="D194" s="135"/>
      <c r="E194" s="135"/>
      <c r="F194" s="135"/>
      <c r="G194" s="135"/>
      <c r="H194" s="135"/>
      <c r="I194" s="135"/>
      <c r="J194" s="136"/>
      <c r="K194" s="116">
        <f>SUM(K193:N193)</f>
        <v>364</v>
      </c>
      <c r="L194" s="117"/>
      <c r="M194" s="117"/>
      <c r="N194" s="118"/>
      <c r="O194" s="119">
        <f>SUM(O193:P193)</f>
        <v>962</v>
      </c>
      <c r="P194" s="120"/>
      <c r="Q194" s="121"/>
      <c r="R194" s="125"/>
      <c r="S194" s="126"/>
      <c r="T194" s="126"/>
      <c r="U194" s="127"/>
      <c r="V194" s="58"/>
      <c r="W194" s="58"/>
      <c r="X194" s="58"/>
      <c r="Y194" s="58"/>
    </row>
    <row r="195" spans="1:25">
      <c r="V195" s="58"/>
      <c r="W195" s="58"/>
      <c r="X195" s="58"/>
      <c r="Y195" s="58"/>
    </row>
    <row r="196" spans="1:25" s="47" customFormat="1">
      <c r="V196" s="58"/>
      <c r="W196" s="58"/>
      <c r="X196" s="58"/>
      <c r="Y196" s="58"/>
    </row>
    <row r="197" spans="1:25" s="47" customFormat="1">
      <c r="V197" s="58"/>
      <c r="W197" s="58"/>
      <c r="X197" s="58"/>
      <c r="Y197" s="58"/>
    </row>
    <row r="198" spans="1:25" s="47" customFormat="1">
      <c r="V198" s="58"/>
      <c r="W198" s="58"/>
      <c r="X198" s="58"/>
      <c r="Y198" s="58"/>
    </row>
    <row r="199" spans="1:25" s="47" customFormat="1">
      <c r="V199" s="58"/>
      <c r="W199" s="58"/>
      <c r="X199" s="58"/>
      <c r="Y199" s="58"/>
    </row>
    <row r="200" spans="1:25" s="47" customFormat="1">
      <c r="V200" s="58"/>
      <c r="W200" s="58"/>
      <c r="X200" s="58"/>
      <c r="Y200" s="58"/>
    </row>
    <row r="201" spans="1:25" s="47" customFormat="1">
      <c r="V201" s="58"/>
      <c r="W201" s="58"/>
      <c r="X201" s="58"/>
      <c r="Y201" s="58"/>
    </row>
    <row r="202" spans="1:25" s="47" customFormat="1">
      <c r="V202" s="58"/>
      <c r="W202" s="58"/>
      <c r="X202" s="58"/>
      <c r="Y202" s="58"/>
    </row>
    <row r="203" spans="1:25" s="47" customFormat="1">
      <c r="V203" s="58"/>
      <c r="W203" s="58"/>
      <c r="X203" s="58"/>
      <c r="Y203" s="58"/>
    </row>
    <row r="204" spans="1:25" s="47" customFormat="1">
      <c r="V204" s="58"/>
      <c r="W204" s="58"/>
      <c r="X204" s="58"/>
      <c r="Y204" s="58"/>
    </row>
    <row r="205" spans="1:25" s="47" customFormat="1">
      <c r="V205" s="58"/>
      <c r="W205" s="58"/>
      <c r="X205" s="58"/>
      <c r="Y205" s="58"/>
    </row>
    <row r="206" spans="1:25" s="47" customFormat="1">
      <c r="V206" s="58"/>
      <c r="W206" s="58"/>
      <c r="X206" s="58"/>
      <c r="Y206" s="58"/>
    </row>
    <row r="207" spans="1:25" s="57" customFormat="1">
      <c r="V207" s="58"/>
      <c r="W207" s="58"/>
      <c r="X207" s="58"/>
      <c r="Y207" s="58"/>
    </row>
    <row r="208" spans="1:25" s="57" customFormat="1">
      <c r="V208" s="58"/>
      <c r="W208" s="58"/>
      <c r="X208" s="58"/>
      <c r="Y208" s="58"/>
    </row>
    <row r="209" spans="1:25" s="47" customFormat="1">
      <c r="V209" s="58"/>
      <c r="W209" s="58"/>
      <c r="X209" s="58"/>
      <c r="Y209" s="58"/>
    </row>
    <row r="210" spans="1:25">
      <c r="B210" s="2"/>
      <c r="C210" s="2"/>
      <c r="D210" s="2"/>
      <c r="E210" s="2"/>
      <c r="F210" s="2"/>
      <c r="G210" s="2"/>
      <c r="N210" s="8"/>
      <c r="O210" s="8"/>
      <c r="P210" s="8"/>
      <c r="Q210" s="8"/>
      <c r="R210" s="8"/>
      <c r="S210" s="8"/>
      <c r="T210" s="8"/>
      <c r="V210" s="58"/>
      <c r="W210" s="58"/>
      <c r="X210" s="58"/>
      <c r="Y210" s="58"/>
    </row>
    <row r="211" spans="1:25">
      <c r="B211" s="8"/>
      <c r="C211" s="8"/>
      <c r="D211" s="8"/>
      <c r="E211" s="8"/>
      <c r="F211" s="8"/>
      <c r="G211" s="8"/>
      <c r="H211" s="17"/>
      <c r="I211" s="17"/>
      <c r="J211" s="17"/>
      <c r="N211" s="8"/>
      <c r="O211" s="8"/>
      <c r="P211" s="8"/>
      <c r="Q211" s="8"/>
      <c r="R211" s="8"/>
      <c r="S211" s="8"/>
      <c r="T211" s="8"/>
      <c r="V211" s="58"/>
      <c r="W211" s="58"/>
      <c r="X211" s="58"/>
      <c r="Y211" s="58"/>
    </row>
    <row r="212" spans="1:25">
      <c r="V212" s="58"/>
      <c r="W212" s="58"/>
      <c r="X212" s="58"/>
      <c r="Y212" s="58"/>
    </row>
    <row r="213" spans="1:25" ht="22.5" customHeight="1">
      <c r="A213" s="78" t="s">
        <v>73</v>
      </c>
      <c r="B213" s="146"/>
      <c r="C213" s="146"/>
      <c r="D213" s="146"/>
      <c r="E213" s="146"/>
      <c r="F213" s="146"/>
      <c r="G213" s="146"/>
      <c r="H213" s="146"/>
      <c r="I213" s="146"/>
      <c r="J213" s="146"/>
      <c r="K213" s="146"/>
      <c r="L213" s="146"/>
      <c r="M213" s="146"/>
      <c r="N213" s="146"/>
      <c r="O213" s="146"/>
      <c r="P213" s="146"/>
      <c r="Q213" s="146"/>
      <c r="R213" s="146"/>
      <c r="S213" s="146"/>
      <c r="T213" s="146"/>
      <c r="U213" s="146"/>
      <c r="V213" s="58"/>
      <c r="W213" s="58"/>
      <c r="X213" s="58"/>
      <c r="Y213" s="58"/>
    </row>
    <row r="214" spans="1:25" ht="25.5" customHeight="1">
      <c r="A214" s="78" t="s">
        <v>28</v>
      </c>
      <c r="B214" s="78" t="s">
        <v>27</v>
      </c>
      <c r="C214" s="78"/>
      <c r="D214" s="78"/>
      <c r="E214" s="78"/>
      <c r="F214" s="78"/>
      <c r="G214" s="78"/>
      <c r="H214" s="78"/>
      <c r="I214" s="78"/>
      <c r="J214" s="59" t="s">
        <v>41</v>
      </c>
      <c r="K214" s="59" t="s">
        <v>25</v>
      </c>
      <c r="L214" s="59"/>
      <c r="M214" s="59"/>
      <c r="N214" s="59"/>
      <c r="O214" s="59" t="s">
        <v>42</v>
      </c>
      <c r="P214" s="59"/>
      <c r="Q214" s="59"/>
      <c r="R214" s="59" t="s">
        <v>24</v>
      </c>
      <c r="S214" s="59"/>
      <c r="T214" s="59"/>
      <c r="U214" s="59" t="s">
        <v>23</v>
      </c>
      <c r="V214" s="58"/>
      <c r="W214" s="58"/>
      <c r="X214" s="58"/>
      <c r="Y214" s="58"/>
    </row>
    <row r="215" spans="1:25" ht="18" customHeight="1">
      <c r="A215" s="78"/>
      <c r="B215" s="78"/>
      <c r="C215" s="78"/>
      <c r="D215" s="78"/>
      <c r="E215" s="78"/>
      <c r="F215" s="78"/>
      <c r="G215" s="78"/>
      <c r="H215" s="78"/>
      <c r="I215" s="78"/>
      <c r="J215" s="59"/>
      <c r="K215" s="30" t="s">
        <v>29</v>
      </c>
      <c r="L215" s="30" t="s">
        <v>30</v>
      </c>
      <c r="M215" s="40" t="s">
        <v>70</v>
      </c>
      <c r="N215" s="40" t="s">
        <v>71</v>
      </c>
      <c r="O215" s="30" t="s">
        <v>34</v>
      </c>
      <c r="P215" s="30" t="s">
        <v>7</v>
      </c>
      <c r="Q215" s="30" t="s">
        <v>31</v>
      </c>
      <c r="R215" s="30" t="s">
        <v>32</v>
      </c>
      <c r="S215" s="30" t="s">
        <v>29</v>
      </c>
      <c r="T215" s="30" t="s">
        <v>33</v>
      </c>
      <c r="U215" s="59"/>
      <c r="V215" s="58"/>
      <c r="W215" s="58"/>
      <c r="X215" s="58"/>
      <c r="Y215" s="58"/>
    </row>
    <row r="216" spans="1:25" ht="19.5" customHeight="1">
      <c r="A216" s="67" t="s">
        <v>65</v>
      </c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9"/>
      <c r="V216" s="58"/>
      <c r="W216" s="58"/>
      <c r="X216" s="58"/>
      <c r="Y216" s="58"/>
    </row>
    <row r="217" spans="1:25">
      <c r="A217" s="31" t="str">
        <f t="shared" ref="A217" si="46">IF(ISNA(INDEX($A$37:$U$143,MATCH($B217,$B$37:$B$143,0),1)),"",INDEX($A$37:$U$143,MATCH($B217,$B$37:$B$143,0),1))</f>
        <v>MXX5102</v>
      </c>
      <c r="B217" s="60" t="s">
        <v>99</v>
      </c>
      <c r="C217" s="60"/>
      <c r="D217" s="60"/>
      <c r="E217" s="60"/>
      <c r="F217" s="60"/>
      <c r="G217" s="60"/>
      <c r="H217" s="60"/>
      <c r="I217" s="60"/>
      <c r="J217" s="20">
        <f t="shared" ref="J217" si="47">IF(ISNA(INDEX($A$37:$U$143,MATCH($B217,$B$37:$B$143,0),10)),"",INDEX($A$37:$U$143,MATCH($B217,$B$37:$B$143,0),10))</f>
        <v>8</v>
      </c>
      <c r="K217" s="20">
        <f t="shared" ref="K217" si="48">IF(ISNA(INDEX($A$37:$U$143,MATCH($B217,$B$37:$B$143,0),11)),"",INDEX($A$37:$U$143,MATCH($B217,$B$37:$B$143,0),11))</f>
        <v>2</v>
      </c>
      <c r="L217" s="20">
        <f t="shared" ref="L217" si="49">IF(ISNA(INDEX($A$37:$U$143,MATCH($B217,$B$37:$B$143,0),12)),"",INDEX($A$37:$U$143,MATCH($B217,$B$37:$B$143,0),12))</f>
        <v>1</v>
      </c>
      <c r="M217" s="20">
        <f t="shared" ref="M217" si="50">IF(ISNA(INDEX($A$37:$U$143,MATCH($B217,$B$37:$B$143,0),13)),"",INDEX($A$37:$U$143,MATCH($B217,$B$37:$B$143,0),13))</f>
        <v>0</v>
      </c>
      <c r="N217" s="20">
        <f t="shared" ref="N217" si="51">IF(ISNA(INDEX($A$37:$U$143,MATCH($B217,$B$37:$B$143,0),14)),"",INDEX($A$37:$U$143,MATCH($B217,$B$37:$B$143,0),14))</f>
        <v>2</v>
      </c>
      <c r="O217" s="20">
        <f t="shared" ref="O217" si="52">IF(ISNA(INDEX($A$37:$U$143,MATCH($B217,$B$37:$B$143,0),15)),"",INDEX($A$37:$U$143,MATCH($B217,$B$37:$B$143,0),15))</f>
        <v>5</v>
      </c>
      <c r="P217" s="20">
        <f t="shared" ref="P217" si="53">IF(ISNA(INDEX($A$37:$U$143,MATCH($B217,$B$37:$B$143,0),16)),"",INDEX($A$37:$U$143,MATCH($B217,$B$37:$B$143,0),16))</f>
        <v>9</v>
      </c>
      <c r="Q217" s="29">
        <f t="shared" ref="Q217" si="54">IF(ISNA(INDEX($A$37:$U$143,MATCH($B217,$B$37:$B$143,0),17)),"",INDEX($A$37:$U$143,MATCH($B217,$B$37:$B$143,0),17))</f>
        <v>14</v>
      </c>
      <c r="R217" s="29" t="str">
        <f t="shared" ref="R217" si="55">IF(ISNA(INDEX($A$37:$U$143,MATCH($B217,$B$37:$B$143,0),18)),"",INDEX($A$37:$U$143,MATCH($B217,$B$37:$B$143,0),18))</f>
        <v>E</v>
      </c>
      <c r="S217" s="29">
        <f t="shared" ref="S217" si="56">IF(ISNA(INDEX($A$37:$U$143,MATCH($B217,$B$37:$B$143,0),19)),"",INDEX($A$37:$U$143,MATCH($B217,$B$37:$B$143,0),19))</f>
        <v>0</v>
      </c>
      <c r="T217" s="29">
        <f t="shared" ref="T217" si="57">IF(ISNA(INDEX($A$37:$U$143,MATCH($B217,$B$37:$B$143,0),20)),"",INDEX($A$37:$U$143,MATCH($B217,$B$37:$B$143,0),20))</f>
        <v>0</v>
      </c>
      <c r="U217" s="19" t="s">
        <v>40</v>
      </c>
      <c r="V217" s="58"/>
      <c r="W217" s="58"/>
      <c r="X217" s="58"/>
      <c r="Y217" s="58"/>
    </row>
    <row r="218" spans="1:25">
      <c r="A218" s="22" t="s">
        <v>26</v>
      </c>
      <c r="B218" s="150"/>
      <c r="C218" s="151"/>
      <c r="D218" s="151"/>
      <c r="E218" s="151"/>
      <c r="F218" s="151"/>
      <c r="G218" s="151"/>
      <c r="H218" s="151"/>
      <c r="I218" s="152"/>
      <c r="J218" s="24">
        <f t="shared" ref="J218:Q218" si="58">SUM(J217:J217)</f>
        <v>8</v>
      </c>
      <c r="K218" s="24">
        <f t="shared" si="58"/>
        <v>2</v>
      </c>
      <c r="L218" s="24">
        <f t="shared" si="58"/>
        <v>1</v>
      </c>
      <c r="M218" s="24">
        <f t="shared" si="58"/>
        <v>0</v>
      </c>
      <c r="N218" s="24">
        <f t="shared" si="58"/>
        <v>2</v>
      </c>
      <c r="O218" s="24">
        <f t="shared" si="58"/>
        <v>5</v>
      </c>
      <c r="P218" s="24">
        <f t="shared" si="58"/>
        <v>9</v>
      </c>
      <c r="Q218" s="24">
        <f t="shared" si="58"/>
        <v>14</v>
      </c>
      <c r="R218" s="22">
        <f>COUNTIF(R217:R217,"E")</f>
        <v>1</v>
      </c>
      <c r="S218" s="22">
        <f>COUNTIF(S217:S217,"C")</f>
        <v>0</v>
      </c>
      <c r="T218" s="22">
        <f>COUNTIF(T217:T217,"VP")</f>
        <v>0</v>
      </c>
      <c r="U218" s="19"/>
      <c r="V218" s="58"/>
      <c r="W218" s="58"/>
      <c r="X218" s="58"/>
      <c r="Y218" s="58"/>
    </row>
    <row r="219" spans="1:25" ht="19.5" customHeight="1">
      <c r="A219" s="67" t="s">
        <v>67</v>
      </c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9"/>
      <c r="V219" s="58"/>
      <c r="W219" s="58"/>
      <c r="X219" s="58"/>
      <c r="Y219" s="58"/>
    </row>
    <row r="220" spans="1:25">
      <c r="A220" s="31" t="str">
        <f t="shared" ref="A220" si="59">IF(ISNA(INDEX($A$37:$U$143,MATCH($B220,$B$37:$B$143,0),1)),"",INDEX($A$37:$U$143,MATCH($B220,$B$37:$B$143,0),1))</f>
        <v>MXX5103</v>
      </c>
      <c r="B220" s="60" t="s">
        <v>108</v>
      </c>
      <c r="C220" s="60"/>
      <c r="D220" s="60"/>
      <c r="E220" s="60"/>
      <c r="F220" s="60"/>
      <c r="G220" s="60"/>
      <c r="H220" s="60"/>
      <c r="I220" s="60"/>
      <c r="J220" s="20">
        <f>IF(ISNA(INDEX($A$37:$U$143,MATCH($B220,$B$37:$B$143,0),10)),"",INDEX($A$37:$U$143,MATCH($B220,$B$37:$B$143,0),10))</f>
        <v>7</v>
      </c>
      <c r="K220" s="20">
        <f>IF(ISNA(INDEX($A$37:$U$143,MATCH($B220,$B$37:$B$143,0),11)),"",INDEX($A$37:$U$143,MATCH($B220,$B$37:$B$143,0),11))</f>
        <v>2</v>
      </c>
      <c r="L220" s="20">
        <f>IF(ISNA(INDEX($A$37:$U$143,MATCH($B220,$B$37:$B$143,0),12)),"",INDEX($A$37:$U$143,MATCH($B220,$B$37:$B$143,0),12))</f>
        <v>1</v>
      </c>
      <c r="M220" s="20">
        <f>IF(ISNA(INDEX($A$37:$U$143,MATCH($B220,$B$37:$B$143,0),13)),"",INDEX($A$37:$U$143,MATCH($B220,$B$37:$B$143,0),13))</f>
        <v>0</v>
      </c>
      <c r="N220" s="20">
        <f>IF(ISNA(INDEX($A$37:$U$143,MATCH($B220,$B$37:$B$143,0),14)),"",INDEX($A$37:$U$143,MATCH($B220,$B$37:$B$143,0),14))</f>
        <v>2</v>
      </c>
      <c r="O220" s="20">
        <f>IF(ISNA(INDEX($A$37:$U$143,MATCH($B220,$B$37:$B$143,0),15)),"",INDEX($A$37:$U$143,MATCH($B220,$B$37:$B$143,0),15))</f>
        <v>5</v>
      </c>
      <c r="P220" s="20">
        <f>IF(ISNA(INDEX($A$37:$U$143,MATCH($B220,$B$37:$B$143,0),16)),"",INDEX($A$37:$U$143,MATCH($B220,$B$37:$B$143,0),16))</f>
        <v>10</v>
      </c>
      <c r="Q220" s="29">
        <f>IF(ISNA(INDEX($A$37:$U$143,MATCH($B220,$B$37:$B$143,0),17)),"",INDEX($A$37:$U$143,MATCH($B220,$B$37:$B$143,0),17))</f>
        <v>15</v>
      </c>
      <c r="R220" s="29" t="str">
        <f>IF(ISNA(INDEX($A$37:$U$143,MATCH($B220,$B$37:$B$143,0),18)),"",INDEX($A$37:$U$143,MATCH($B220,$B$37:$B$143,0),18))</f>
        <v>E</v>
      </c>
      <c r="S220" s="29">
        <f t="shared" ref="S220:T220" si="60">IF(ISNA(INDEX($A$37:$U$143,MATCH($B220,$B$37:$B$143,0),19)),"",INDEX($A$37:$U$143,MATCH($B220,$B$37:$B$143,0),19))</f>
        <v>0</v>
      </c>
      <c r="T220" s="29">
        <f t="shared" si="60"/>
        <v>0</v>
      </c>
      <c r="U220" s="19" t="s">
        <v>40</v>
      </c>
      <c r="V220" s="58"/>
      <c r="W220" s="58"/>
      <c r="X220" s="58"/>
      <c r="Y220" s="58"/>
    </row>
    <row r="221" spans="1:25">
      <c r="A221" s="22" t="s">
        <v>26</v>
      </c>
      <c r="B221" s="78"/>
      <c r="C221" s="78"/>
      <c r="D221" s="78"/>
      <c r="E221" s="78"/>
      <c r="F221" s="78"/>
      <c r="G221" s="78"/>
      <c r="H221" s="78"/>
      <c r="I221" s="78"/>
      <c r="J221" s="24">
        <f t="shared" ref="J221:Q221" si="61">SUM(J220:J220)</f>
        <v>7</v>
      </c>
      <c r="K221" s="24">
        <f t="shared" si="61"/>
        <v>2</v>
      </c>
      <c r="L221" s="24">
        <f t="shared" si="61"/>
        <v>1</v>
      </c>
      <c r="M221" s="24">
        <f t="shared" si="61"/>
        <v>0</v>
      </c>
      <c r="N221" s="24">
        <f t="shared" si="61"/>
        <v>2</v>
      </c>
      <c r="O221" s="24">
        <f t="shared" si="61"/>
        <v>5</v>
      </c>
      <c r="P221" s="24">
        <f t="shared" si="61"/>
        <v>10</v>
      </c>
      <c r="Q221" s="24">
        <f t="shared" si="61"/>
        <v>15</v>
      </c>
      <c r="R221" s="22">
        <f>COUNTIF(R220:R220,"E")</f>
        <v>1</v>
      </c>
      <c r="S221" s="22">
        <f>COUNTIF(S220:S220,"C")</f>
        <v>0</v>
      </c>
      <c r="T221" s="22">
        <f>COUNTIF(T220:T220,"VP")</f>
        <v>0</v>
      </c>
      <c r="U221" s="23"/>
      <c r="V221" s="58"/>
      <c r="W221" s="58"/>
      <c r="X221" s="58"/>
      <c r="Y221" s="58"/>
    </row>
    <row r="222" spans="1:25" ht="27.75" customHeight="1">
      <c r="A222" s="128" t="s">
        <v>49</v>
      </c>
      <c r="B222" s="129"/>
      <c r="C222" s="129"/>
      <c r="D222" s="129"/>
      <c r="E222" s="129"/>
      <c r="F222" s="129"/>
      <c r="G222" s="129"/>
      <c r="H222" s="129"/>
      <c r="I222" s="130"/>
      <c r="J222" s="24">
        <f t="shared" ref="J222:T222" si="62">SUM(J218,J221)</f>
        <v>15</v>
      </c>
      <c r="K222" s="24">
        <f t="shared" si="62"/>
        <v>4</v>
      </c>
      <c r="L222" s="24">
        <f t="shared" si="62"/>
        <v>2</v>
      </c>
      <c r="M222" s="24">
        <f t="shared" si="62"/>
        <v>0</v>
      </c>
      <c r="N222" s="24">
        <f t="shared" si="62"/>
        <v>4</v>
      </c>
      <c r="O222" s="24">
        <f t="shared" si="62"/>
        <v>10</v>
      </c>
      <c r="P222" s="24">
        <f t="shared" si="62"/>
        <v>19</v>
      </c>
      <c r="Q222" s="24">
        <f t="shared" si="62"/>
        <v>29</v>
      </c>
      <c r="R222" s="24">
        <f t="shared" si="62"/>
        <v>2</v>
      </c>
      <c r="S222" s="24">
        <f t="shared" si="62"/>
        <v>0</v>
      </c>
      <c r="T222" s="24">
        <f t="shared" si="62"/>
        <v>0</v>
      </c>
      <c r="U222" s="52">
        <f>2/17</f>
        <v>0.11764705882352941</v>
      </c>
      <c r="V222" s="58"/>
      <c r="W222" s="58"/>
      <c r="X222" s="58"/>
      <c r="Y222" s="58"/>
    </row>
    <row r="223" spans="1:25" ht="17.25" customHeight="1">
      <c r="A223" s="131" t="s">
        <v>50</v>
      </c>
      <c r="B223" s="132"/>
      <c r="C223" s="132"/>
      <c r="D223" s="132"/>
      <c r="E223" s="132"/>
      <c r="F223" s="132"/>
      <c r="G223" s="132"/>
      <c r="H223" s="132"/>
      <c r="I223" s="132"/>
      <c r="J223" s="133"/>
      <c r="K223" s="24">
        <f t="shared" ref="K223:Q223" si="63">K218*14+K221*12</f>
        <v>52</v>
      </c>
      <c r="L223" s="24">
        <f t="shared" si="63"/>
        <v>26</v>
      </c>
      <c r="M223" s="24">
        <f t="shared" si="63"/>
        <v>0</v>
      </c>
      <c r="N223" s="24">
        <f t="shared" si="63"/>
        <v>52</v>
      </c>
      <c r="O223" s="24">
        <f t="shared" si="63"/>
        <v>130</v>
      </c>
      <c r="P223" s="24">
        <f t="shared" si="63"/>
        <v>246</v>
      </c>
      <c r="Q223" s="24">
        <f t="shared" si="63"/>
        <v>376</v>
      </c>
      <c r="R223" s="122"/>
      <c r="S223" s="123"/>
      <c r="T223" s="123"/>
      <c r="U223" s="124"/>
      <c r="V223" s="58"/>
      <c r="W223" s="58"/>
      <c r="X223" s="58"/>
      <c r="Y223" s="58"/>
    </row>
    <row r="224" spans="1:25">
      <c r="A224" s="134"/>
      <c r="B224" s="135"/>
      <c r="C224" s="135"/>
      <c r="D224" s="135"/>
      <c r="E224" s="135"/>
      <c r="F224" s="135"/>
      <c r="G224" s="135"/>
      <c r="H224" s="135"/>
      <c r="I224" s="135"/>
      <c r="J224" s="136"/>
      <c r="K224" s="116">
        <f>SUM(K223:N223)</f>
        <v>130</v>
      </c>
      <c r="L224" s="117"/>
      <c r="M224" s="117"/>
      <c r="N224" s="118"/>
      <c r="O224" s="119">
        <f>SUM(O223:P223)</f>
        <v>376</v>
      </c>
      <c r="P224" s="120"/>
      <c r="Q224" s="121"/>
      <c r="R224" s="125"/>
      <c r="S224" s="126"/>
      <c r="T224" s="126"/>
      <c r="U224" s="127"/>
      <c r="V224" s="58"/>
      <c r="W224" s="58"/>
      <c r="X224" s="58"/>
      <c r="Y224" s="58"/>
    </row>
    <row r="225" spans="1:25" ht="8.25" customHeight="1">
      <c r="V225" s="58"/>
      <c r="W225" s="58"/>
      <c r="X225" s="58"/>
      <c r="Y225" s="58"/>
    </row>
    <row r="226" spans="1:25">
      <c r="B226" s="8"/>
      <c r="C226" s="8"/>
      <c r="D226" s="8"/>
      <c r="E226" s="8"/>
      <c r="F226" s="8"/>
      <c r="G226" s="8"/>
      <c r="H226" s="17"/>
      <c r="I226" s="17"/>
      <c r="J226" s="17"/>
      <c r="N226" s="8"/>
      <c r="O226" s="8"/>
      <c r="P226" s="8"/>
      <c r="Q226" s="8"/>
      <c r="R226" s="8"/>
      <c r="S226" s="8"/>
      <c r="T226" s="8"/>
      <c r="V226" s="58"/>
      <c r="W226" s="58"/>
      <c r="X226" s="58"/>
      <c r="Y226" s="58"/>
    </row>
    <row r="227" spans="1:25">
      <c r="V227" s="58"/>
      <c r="W227" s="58"/>
      <c r="X227" s="58"/>
      <c r="Y227" s="58"/>
    </row>
    <row r="228" spans="1:25">
      <c r="V228" s="58"/>
      <c r="W228" s="58"/>
      <c r="X228" s="58"/>
      <c r="Y228" s="58"/>
    </row>
    <row r="229" spans="1:25">
      <c r="B229" s="2"/>
      <c r="C229" s="2"/>
      <c r="D229" s="2"/>
      <c r="E229" s="2"/>
      <c r="F229" s="2"/>
      <c r="G229" s="2"/>
      <c r="N229" s="8"/>
      <c r="O229" s="8"/>
      <c r="P229" s="8"/>
      <c r="Q229" s="8"/>
      <c r="R229" s="8"/>
      <c r="S229" s="8"/>
      <c r="T229" s="8"/>
      <c r="V229" s="58"/>
      <c r="W229" s="58"/>
      <c r="X229" s="58"/>
      <c r="Y229" s="58"/>
    </row>
    <row r="230" spans="1:25">
      <c r="B230" s="8"/>
      <c r="C230" s="8"/>
      <c r="D230" s="8"/>
      <c r="E230" s="8"/>
      <c r="F230" s="8"/>
      <c r="G230" s="8"/>
      <c r="H230" s="17"/>
      <c r="I230" s="17"/>
      <c r="J230" s="17"/>
      <c r="N230" s="8"/>
      <c r="O230" s="8"/>
      <c r="P230" s="8"/>
      <c r="Q230" s="8"/>
      <c r="R230" s="8"/>
      <c r="S230" s="8"/>
      <c r="T230" s="8"/>
      <c r="V230" s="58"/>
      <c r="W230" s="58"/>
      <c r="X230" s="58"/>
      <c r="Y230" s="58"/>
    </row>
    <row r="231" spans="1:25">
      <c r="V231" s="58"/>
      <c r="W231" s="58"/>
      <c r="X231" s="58"/>
      <c r="Y231" s="58"/>
    </row>
    <row r="232" spans="1:25">
      <c r="A232" s="105" t="s">
        <v>62</v>
      </c>
      <c r="B232" s="105"/>
      <c r="V232" s="58"/>
      <c r="W232" s="58"/>
      <c r="X232" s="58"/>
      <c r="Y232" s="58"/>
    </row>
    <row r="233" spans="1:25">
      <c r="A233" s="153" t="s">
        <v>28</v>
      </c>
      <c r="B233" s="155" t="s">
        <v>54</v>
      </c>
      <c r="C233" s="156"/>
      <c r="D233" s="156"/>
      <c r="E233" s="156"/>
      <c r="F233" s="156"/>
      <c r="G233" s="157"/>
      <c r="H233" s="155" t="s">
        <v>57</v>
      </c>
      <c r="I233" s="157"/>
      <c r="J233" s="161" t="s">
        <v>58</v>
      </c>
      <c r="K233" s="162"/>
      <c r="L233" s="162"/>
      <c r="M233" s="162"/>
      <c r="N233" s="162"/>
      <c r="O233" s="162"/>
      <c r="P233" s="163"/>
      <c r="Q233" s="155" t="s">
        <v>48</v>
      </c>
      <c r="R233" s="157"/>
      <c r="S233" s="161" t="s">
        <v>59</v>
      </c>
      <c r="T233" s="162"/>
      <c r="U233" s="163"/>
      <c r="V233" s="58"/>
      <c r="W233" s="58"/>
      <c r="X233" s="58"/>
      <c r="Y233" s="58"/>
    </row>
    <row r="234" spans="1:25">
      <c r="A234" s="154"/>
      <c r="B234" s="158"/>
      <c r="C234" s="159"/>
      <c r="D234" s="159"/>
      <c r="E234" s="159"/>
      <c r="F234" s="159"/>
      <c r="G234" s="160"/>
      <c r="H234" s="158"/>
      <c r="I234" s="160"/>
      <c r="J234" s="161" t="s">
        <v>34</v>
      </c>
      <c r="K234" s="163"/>
      <c r="L234" s="161" t="s">
        <v>7</v>
      </c>
      <c r="M234" s="162"/>
      <c r="N234" s="163"/>
      <c r="O234" s="161" t="s">
        <v>31</v>
      </c>
      <c r="P234" s="163"/>
      <c r="Q234" s="158"/>
      <c r="R234" s="160"/>
      <c r="S234" s="36" t="s">
        <v>60</v>
      </c>
      <c r="T234" s="161" t="s">
        <v>61</v>
      </c>
      <c r="U234" s="163"/>
      <c r="V234" s="58"/>
      <c r="W234" s="58"/>
      <c r="X234" s="58"/>
      <c r="Y234" s="58"/>
    </row>
    <row r="235" spans="1:25">
      <c r="A235" s="36">
        <v>1</v>
      </c>
      <c r="B235" s="161" t="s">
        <v>55</v>
      </c>
      <c r="C235" s="162"/>
      <c r="D235" s="162"/>
      <c r="E235" s="162"/>
      <c r="F235" s="162"/>
      <c r="G235" s="163"/>
      <c r="H235" s="168">
        <f>J235</f>
        <v>65</v>
      </c>
      <c r="I235" s="168"/>
      <c r="J235" s="169">
        <f>O44+O53+O82+O92-J236</f>
        <v>65</v>
      </c>
      <c r="K235" s="170"/>
      <c r="L235" s="169">
        <f>P44+P53+P82+P92-L236</f>
        <v>117</v>
      </c>
      <c r="M235" s="171"/>
      <c r="N235" s="170"/>
      <c r="O235" s="172">
        <f>SUM(J235:N235)</f>
        <v>182</v>
      </c>
      <c r="P235" s="173"/>
      <c r="Q235" s="174">
        <f>H235/H237</f>
        <v>0.8125</v>
      </c>
      <c r="R235" s="175"/>
      <c r="S235" s="37">
        <f>J44+J53-S236</f>
        <v>53</v>
      </c>
      <c r="T235" s="176">
        <f>J82+J92-T236</f>
        <v>45</v>
      </c>
      <c r="U235" s="177"/>
      <c r="V235" s="58"/>
      <c r="W235" s="58"/>
      <c r="X235" s="58"/>
      <c r="Y235" s="58"/>
    </row>
    <row r="236" spans="1:25">
      <c r="A236" s="36">
        <v>2</v>
      </c>
      <c r="B236" s="161" t="s">
        <v>56</v>
      </c>
      <c r="C236" s="162"/>
      <c r="D236" s="162"/>
      <c r="E236" s="162"/>
      <c r="F236" s="162"/>
      <c r="G236" s="163"/>
      <c r="H236" s="168">
        <f>J236</f>
        <v>15</v>
      </c>
      <c r="I236" s="168"/>
      <c r="J236" s="178">
        <f>O124</f>
        <v>15</v>
      </c>
      <c r="K236" s="179"/>
      <c r="L236" s="178">
        <f>P124</f>
        <v>27</v>
      </c>
      <c r="M236" s="180"/>
      <c r="N236" s="179"/>
      <c r="O236" s="172">
        <f>SUM(J236:N236)</f>
        <v>42</v>
      </c>
      <c r="P236" s="173"/>
      <c r="Q236" s="174">
        <f>H236/H237</f>
        <v>0.1875</v>
      </c>
      <c r="R236" s="175"/>
      <c r="S236" s="18">
        <v>7</v>
      </c>
      <c r="T236" s="181">
        <v>15</v>
      </c>
      <c r="U236" s="182"/>
      <c r="V236" s="58"/>
      <c r="W236" s="58"/>
      <c r="X236" s="58"/>
      <c r="Y236" s="58"/>
    </row>
    <row r="237" spans="1:25">
      <c r="A237" s="161" t="s">
        <v>26</v>
      </c>
      <c r="B237" s="162"/>
      <c r="C237" s="162"/>
      <c r="D237" s="162"/>
      <c r="E237" s="162"/>
      <c r="F237" s="162"/>
      <c r="G237" s="163"/>
      <c r="H237" s="59">
        <f>SUM(H235:I236)</f>
        <v>80</v>
      </c>
      <c r="I237" s="59"/>
      <c r="J237" s="59">
        <f>SUM(J235:K236)</f>
        <v>80</v>
      </c>
      <c r="K237" s="59"/>
      <c r="L237" s="67">
        <f>SUM(L235:N236)</f>
        <v>144</v>
      </c>
      <c r="M237" s="68"/>
      <c r="N237" s="69"/>
      <c r="O237" s="67">
        <f>SUM(O235:P236)</f>
        <v>224</v>
      </c>
      <c r="P237" s="69"/>
      <c r="Q237" s="164">
        <f>SUM(Q235:R236)</f>
        <v>1</v>
      </c>
      <c r="R237" s="165"/>
      <c r="S237" s="38">
        <f>SUM(S235:S236)</f>
        <v>60</v>
      </c>
      <c r="T237" s="166">
        <f>SUM(T235:U236)</f>
        <v>60</v>
      </c>
      <c r="U237" s="167"/>
      <c r="V237" s="58"/>
      <c r="W237" s="58"/>
      <c r="X237" s="58"/>
      <c r="Y237" s="58"/>
    </row>
    <row r="238" spans="1:25">
      <c r="V238" s="58"/>
      <c r="W238" s="58"/>
      <c r="X238" s="58"/>
      <c r="Y238" s="58"/>
    </row>
    <row r="239" spans="1:25">
      <c r="V239" s="58"/>
      <c r="W239" s="58"/>
      <c r="X239" s="58"/>
      <c r="Y239" s="58"/>
    </row>
    <row r="240" spans="1:25">
      <c r="B240" s="2"/>
      <c r="C240" s="2"/>
      <c r="D240" s="2"/>
      <c r="E240" s="2"/>
      <c r="F240" s="2"/>
      <c r="G240" s="2"/>
      <c r="N240" s="8"/>
      <c r="O240" s="8"/>
      <c r="P240" s="8"/>
      <c r="Q240" s="8"/>
      <c r="R240" s="8"/>
      <c r="S240" s="8"/>
      <c r="T240" s="8"/>
      <c r="V240" s="58"/>
      <c r="W240" s="58"/>
      <c r="X240" s="58"/>
      <c r="Y240" s="58"/>
    </row>
    <row r="241" spans="2:25">
      <c r="B241" s="8"/>
      <c r="C241" s="8"/>
      <c r="D241" s="8"/>
      <c r="E241" s="8"/>
      <c r="F241" s="8"/>
      <c r="G241" s="8"/>
      <c r="H241" s="17"/>
      <c r="I241" s="17"/>
      <c r="J241" s="17"/>
      <c r="N241" s="8"/>
      <c r="O241" s="8"/>
      <c r="P241" s="8"/>
      <c r="Q241" s="8"/>
      <c r="R241" s="8"/>
      <c r="S241" s="8"/>
      <c r="T241" s="8"/>
      <c r="V241" s="58"/>
      <c r="W241" s="58"/>
      <c r="X241" s="58"/>
      <c r="Y241" s="58"/>
    </row>
  </sheetData>
  <sheetProtection formatCells="0" formatRows="0" insertRows="0"/>
  <mergeCells count="228">
    <mergeCell ref="A237:G237"/>
    <mergeCell ref="H237:I237"/>
    <mergeCell ref="J237:K237"/>
    <mergeCell ref="L237:N237"/>
    <mergeCell ref="O237:P237"/>
    <mergeCell ref="Q237:R237"/>
    <mergeCell ref="T237:U237"/>
    <mergeCell ref="B235:G235"/>
    <mergeCell ref="H235:I235"/>
    <mergeCell ref="J235:K235"/>
    <mergeCell ref="L235:N235"/>
    <mergeCell ref="O235:P235"/>
    <mergeCell ref="Q235:R235"/>
    <mergeCell ref="T235:U235"/>
    <mergeCell ref="B236:G236"/>
    <mergeCell ref="H236:I236"/>
    <mergeCell ref="J236:K236"/>
    <mergeCell ref="L236:N236"/>
    <mergeCell ref="O236:P236"/>
    <mergeCell ref="Q236:R236"/>
    <mergeCell ref="T236:U236"/>
    <mergeCell ref="A233:A234"/>
    <mergeCell ref="B233:G234"/>
    <mergeCell ref="H233:I234"/>
    <mergeCell ref="J233:P233"/>
    <mergeCell ref="Q233:R234"/>
    <mergeCell ref="S233:U233"/>
    <mergeCell ref="J234:K234"/>
    <mergeCell ref="L234:N234"/>
    <mergeCell ref="O234:P234"/>
    <mergeCell ref="T234:U234"/>
    <mergeCell ref="R223:U224"/>
    <mergeCell ref="K224:N224"/>
    <mergeCell ref="O224:Q224"/>
    <mergeCell ref="B218:I218"/>
    <mergeCell ref="A219:U219"/>
    <mergeCell ref="A232:B232"/>
    <mergeCell ref="B221:I221"/>
    <mergeCell ref="A222:I222"/>
    <mergeCell ref="A223:J224"/>
    <mergeCell ref="B220:I220"/>
    <mergeCell ref="U214:U215"/>
    <mergeCell ref="A213:U213"/>
    <mergeCell ref="A193:J194"/>
    <mergeCell ref="R193:U194"/>
    <mergeCell ref="O214:Q214"/>
    <mergeCell ref="A216:U216"/>
    <mergeCell ref="B217:I217"/>
    <mergeCell ref="R214:T214"/>
    <mergeCell ref="A214:A215"/>
    <mergeCell ref="B214:I215"/>
    <mergeCell ref="J214:J215"/>
    <mergeCell ref="K214:N214"/>
    <mergeCell ref="B191:I191"/>
    <mergeCell ref="B189:I189"/>
    <mergeCell ref="A192:I192"/>
    <mergeCell ref="K194:N194"/>
    <mergeCell ref="O194:Q194"/>
    <mergeCell ref="B185:I185"/>
    <mergeCell ref="B190:I190"/>
    <mergeCell ref="B186:I186"/>
    <mergeCell ref="A182:U182"/>
    <mergeCell ref="B183:I183"/>
    <mergeCell ref="B187:I187"/>
    <mergeCell ref="A188:U188"/>
    <mergeCell ref="B184:I184"/>
    <mergeCell ref="A180:A181"/>
    <mergeCell ref="A179:U179"/>
    <mergeCell ref="J180:J181"/>
    <mergeCell ref="K180:N180"/>
    <mergeCell ref="O180:Q180"/>
    <mergeCell ref="B180:I181"/>
    <mergeCell ref="R180:T180"/>
    <mergeCell ref="U180:U181"/>
    <mergeCell ref="B121:I121"/>
    <mergeCell ref="A164:J165"/>
    <mergeCell ref="R164:U165"/>
    <mergeCell ref="O165:Q165"/>
    <mergeCell ref="K165:N165"/>
    <mergeCell ref="A163:I163"/>
    <mergeCell ref="B162:I162"/>
    <mergeCell ref="R148:T148"/>
    <mergeCell ref="B152:I152"/>
    <mergeCell ref="B153:I153"/>
    <mergeCell ref="B154:I154"/>
    <mergeCell ref="B151:I151"/>
    <mergeCell ref="A150:U150"/>
    <mergeCell ref="U148:U149"/>
    <mergeCell ref="B155:I155"/>
    <mergeCell ref="B161:I161"/>
    <mergeCell ref="R110:T110"/>
    <mergeCell ref="K126:N126"/>
    <mergeCell ref="O126:Q126"/>
    <mergeCell ref="R125:U126"/>
    <mergeCell ref="A124:I124"/>
    <mergeCell ref="A125:J126"/>
    <mergeCell ref="B114:I114"/>
    <mergeCell ref="U110:U111"/>
    <mergeCell ref="B110:I111"/>
    <mergeCell ref="B122:I122"/>
    <mergeCell ref="B123:I123"/>
    <mergeCell ref="A119:U119"/>
    <mergeCell ref="A112:U112"/>
    <mergeCell ref="B120:I120"/>
    <mergeCell ref="B118:I118"/>
    <mergeCell ref="B117:I117"/>
    <mergeCell ref="A115:U115"/>
    <mergeCell ref="B116:I116"/>
    <mergeCell ref="B113:I113"/>
    <mergeCell ref="J110:J111"/>
    <mergeCell ref="K110:N110"/>
    <mergeCell ref="O110:Q110"/>
    <mergeCell ref="A110:A111"/>
    <mergeCell ref="B92:I92"/>
    <mergeCell ref="A1:K1"/>
    <mergeCell ref="A3:K3"/>
    <mergeCell ref="K47:N47"/>
    <mergeCell ref="N19:U19"/>
    <mergeCell ref="N1:U1"/>
    <mergeCell ref="N14:U14"/>
    <mergeCell ref="A4:K5"/>
    <mergeCell ref="A35:U35"/>
    <mergeCell ref="A19:K19"/>
    <mergeCell ref="A17:K17"/>
    <mergeCell ref="N3:O3"/>
    <mergeCell ref="N5:O5"/>
    <mergeCell ref="D26:F26"/>
    <mergeCell ref="A18:K18"/>
    <mergeCell ref="O47:Q47"/>
    <mergeCell ref="R47:T47"/>
    <mergeCell ref="U38:U39"/>
    <mergeCell ref="O38:Q38"/>
    <mergeCell ref="K38:N38"/>
    <mergeCell ref="S3:U3"/>
    <mergeCell ref="S4:U4"/>
    <mergeCell ref="S5:U5"/>
    <mergeCell ref="N15:U15"/>
    <mergeCell ref="S6:U6"/>
    <mergeCell ref="N8:U11"/>
    <mergeCell ref="A15:K15"/>
    <mergeCell ref="J38:J39"/>
    <mergeCell ref="A37:U37"/>
    <mergeCell ref="N25:U31"/>
    <mergeCell ref="A20:K23"/>
    <mergeCell ref="N21:U23"/>
    <mergeCell ref="I26:K26"/>
    <mergeCell ref="B26:C26"/>
    <mergeCell ref="H26:H27"/>
    <mergeCell ref="A25:G25"/>
    <mergeCell ref="G26:G27"/>
    <mergeCell ref="A13:K13"/>
    <mergeCell ref="A14:K14"/>
    <mergeCell ref="A16:K16"/>
    <mergeCell ref="B38:I39"/>
    <mergeCell ref="N17:U17"/>
    <mergeCell ref="N18:U18"/>
    <mergeCell ref="N13:U13"/>
    <mergeCell ref="N16:U16"/>
    <mergeCell ref="A11:K11"/>
    <mergeCell ref="A12:K12"/>
    <mergeCell ref="R38:T38"/>
    <mergeCell ref="B43:I43"/>
    <mergeCell ref="B47:I48"/>
    <mergeCell ref="A46:U46"/>
    <mergeCell ref="B80:I80"/>
    <mergeCell ref="B81:I81"/>
    <mergeCell ref="A84:U84"/>
    <mergeCell ref="J85:J86"/>
    <mergeCell ref="K85:N85"/>
    <mergeCell ref="O85:Q85"/>
    <mergeCell ref="R85:T85"/>
    <mergeCell ref="A85:A86"/>
    <mergeCell ref="U47:U48"/>
    <mergeCell ref="J47:J48"/>
    <mergeCell ref="A47:A48"/>
    <mergeCell ref="B53:I53"/>
    <mergeCell ref="B51:I51"/>
    <mergeCell ref="B52:I52"/>
    <mergeCell ref="B85:I86"/>
    <mergeCell ref="B76:I77"/>
    <mergeCell ref="A109:U109"/>
    <mergeCell ref="A147:U147"/>
    <mergeCell ref="A146:U146"/>
    <mergeCell ref="B78:I78"/>
    <mergeCell ref="U85:U86"/>
    <mergeCell ref="B82:I82"/>
    <mergeCell ref="A2:K2"/>
    <mergeCell ref="A6:K6"/>
    <mergeCell ref="P5:R5"/>
    <mergeCell ref="P6:R6"/>
    <mergeCell ref="P3:R3"/>
    <mergeCell ref="P4:R4"/>
    <mergeCell ref="N4:O4"/>
    <mergeCell ref="A10:K10"/>
    <mergeCell ref="N6:O6"/>
    <mergeCell ref="A7:K7"/>
    <mergeCell ref="A8:K8"/>
    <mergeCell ref="A9:K9"/>
    <mergeCell ref="B42:I42"/>
    <mergeCell ref="B40:I40"/>
    <mergeCell ref="B41:I41"/>
    <mergeCell ref="B44:I44"/>
    <mergeCell ref="B49:I49"/>
    <mergeCell ref="B50:I50"/>
    <mergeCell ref="K148:N148"/>
    <mergeCell ref="O148:Q148"/>
    <mergeCell ref="B156:I156"/>
    <mergeCell ref="B160:I160"/>
    <mergeCell ref="B158:I158"/>
    <mergeCell ref="A159:U159"/>
    <mergeCell ref="B157:I157"/>
    <mergeCell ref="A38:A39"/>
    <mergeCell ref="B79:I79"/>
    <mergeCell ref="A75:U75"/>
    <mergeCell ref="J76:J77"/>
    <mergeCell ref="K76:N76"/>
    <mergeCell ref="A148:A149"/>
    <mergeCell ref="B148:I149"/>
    <mergeCell ref="J148:J149"/>
    <mergeCell ref="O76:Q76"/>
    <mergeCell ref="R76:T76"/>
    <mergeCell ref="U76:U77"/>
    <mergeCell ref="B87:I87"/>
    <mergeCell ref="B88:I88"/>
    <mergeCell ref="B89:I89"/>
    <mergeCell ref="B90:I90"/>
    <mergeCell ref="B91:I91"/>
    <mergeCell ref="A76:A77"/>
  </mergeCells>
  <phoneticPr fontId="6" type="noConversion"/>
  <dataValidations count="6">
    <dataValidation type="list" allowBlank="1" showInputMessage="1" showErrorMessage="1" sqref="U220 U189:U190 U183:U186 U160:U161 U116:U118 U78:U81 U40:U43 U49:U52 U87:U91 U113:U114 U120:U123 U151:U157 U217">
      <formula1>$P$36:$T$36</formula1>
    </dataValidation>
    <dataValidation type="list" allowBlank="1" showInputMessage="1" showErrorMessage="1" sqref="U218 U187 U158">
      <formula1>$Q$36:$T$36</formula1>
    </dataValidation>
    <dataValidation type="list" allowBlank="1" showInputMessage="1" showErrorMessage="1" sqref="B160:I161">
      <formula1>$B$38:$B$143</formula1>
    </dataValidation>
    <dataValidation type="list" allowBlank="1" showInputMessage="1" showErrorMessage="1" sqref="S116:S118 S78:S81 S40:S43 S49:S52 S87:S91 S113:S114 S120:S123">
      <formula1>$S$39</formula1>
    </dataValidation>
    <dataValidation type="list" allowBlank="1" showInputMessage="1" showErrorMessage="1" sqref="R116:R118 R78:R81 R40:R43 R49:R52 R87:R91 R113:R114 R120:R123">
      <formula1>$R$39</formula1>
    </dataValidation>
    <dataValidation type="list" allowBlank="1" showInputMessage="1" showErrorMessage="1" sqref="T116:T118 T78:T81 T40:T43 T49:T52 T87:T91 T113:T114 T120:T123">
      <formula1>$T$39</formula1>
    </dataValidation>
  </dataValidations>
  <pageMargins left="0.1181091426071741" right="0.1181091426071741" top="0.74803040244969377" bottom="0.74803040244969377" header="0.31496062992125984" footer="0.31496062992125984"/>
  <pageSetup paperSize="9" orientation="landscape" blackAndWhite="1" r:id="rId1"/>
  <headerFooter>
    <oddFooter>&amp;LRECTOR,
Acad.Prof.univ.dr. Ioan Aurel POP&amp;CPag. &amp;P/&amp;N&amp;RDECAN,
Prof. univ. dr. Adrian Olimpiu PETRUȘEL</oddFooter>
  </headerFooter>
  <ignoredErrors>
    <ignoredError sqref="R44" formula="1"/>
    <ignoredError sqref="K1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APetrusel</cp:lastModifiedBy>
  <cp:lastPrinted>2015-05-07T11:35:29Z</cp:lastPrinted>
  <dcterms:created xsi:type="dcterms:W3CDTF">2013-06-27T08:19:59Z</dcterms:created>
  <dcterms:modified xsi:type="dcterms:W3CDTF">2015-06-05T12:57:31Z</dcterms:modified>
</cp:coreProperties>
</file>