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720" windowHeight="110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90" i="1"/>
  <c r="Q91"/>
  <c r="Q89"/>
  <c r="L93"/>
  <c r="M93"/>
  <c r="N93"/>
  <c r="K93"/>
  <c r="T92"/>
  <c r="S92"/>
  <c r="R92"/>
  <c r="K92"/>
  <c r="L92"/>
  <c r="M92"/>
  <c r="N92"/>
  <c r="J92"/>
  <c r="U184" l="1"/>
  <c r="U153"/>
  <c r="U117"/>
  <c r="U92"/>
  <c r="N111"/>
  <c r="M111"/>
  <c r="L111"/>
  <c r="K111"/>
  <c r="J111"/>
  <c r="A111"/>
  <c r="N110"/>
  <c r="M110"/>
  <c r="L110"/>
  <c r="K110"/>
  <c r="J110"/>
  <c r="A110"/>
  <c r="N109"/>
  <c r="M109"/>
  <c r="L109"/>
  <c r="K109"/>
  <c r="J109"/>
  <c r="A109"/>
  <c r="N108"/>
  <c r="M108"/>
  <c r="L108"/>
  <c r="K108"/>
  <c r="J108"/>
  <c r="A108"/>
  <c r="N107"/>
  <c r="M107"/>
  <c r="L107"/>
  <c r="K107"/>
  <c r="J107"/>
  <c r="A107"/>
  <c r="O86"/>
  <c r="Q86"/>
  <c r="Q92" s="1"/>
  <c r="O87"/>
  <c r="Q87"/>
  <c r="S182"/>
  <c r="R182"/>
  <c r="Q182"/>
  <c r="P182"/>
  <c r="O182"/>
  <c r="N182"/>
  <c r="M182"/>
  <c r="T179"/>
  <c r="S179"/>
  <c r="R179"/>
  <c r="N179"/>
  <c r="M179"/>
  <c r="T178"/>
  <c r="S178"/>
  <c r="R178"/>
  <c r="N178"/>
  <c r="M178"/>
  <c r="T150"/>
  <c r="T151"/>
  <c r="S150"/>
  <c r="S151"/>
  <c r="R150"/>
  <c r="R151"/>
  <c r="N150"/>
  <c r="N151"/>
  <c r="M150"/>
  <c r="M151"/>
  <c r="T149"/>
  <c r="S149"/>
  <c r="R149"/>
  <c r="N149"/>
  <c r="M149"/>
  <c r="T143"/>
  <c r="T144"/>
  <c r="T145"/>
  <c r="T146"/>
  <c r="S143"/>
  <c r="S144"/>
  <c r="S145"/>
  <c r="S146"/>
  <c r="R143"/>
  <c r="R144"/>
  <c r="R145"/>
  <c r="R146"/>
  <c r="N143"/>
  <c r="N144"/>
  <c r="N145"/>
  <c r="N146"/>
  <c r="M143"/>
  <c r="M144"/>
  <c r="M145"/>
  <c r="M146"/>
  <c r="T142"/>
  <c r="S142"/>
  <c r="R142"/>
  <c r="N142"/>
  <c r="M142"/>
  <c r="T115"/>
  <c r="S115"/>
  <c r="R115"/>
  <c r="N115"/>
  <c r="M115"/>
  <c r="T114"/>
  <c r="S114"/>
  <c r="R114"/>
  <c r="N114"/>
  <c r="M114"/>
  <c r="T108"/>
  <c r="T109"/>
  <c r="T110"/>
  <c r="T111"/>
  <c r="S108"/>
  <c r="S109"/>
  <c r="S110"/>
  <c r="S111"/>
  <c r="R108"/>
  <c r="R109"/>
  <c r="R110"/>
  <c r="R111"/>
  <c r="T107"/>
  <c r="S107"/>
  <c r="R107"/>
  <c r="O90"/>
  <c r="O91"/>
  <c r="O89"/>
  <c r="O93" s="1"/>
  <c r="O73"/>
  <c r="O150" s="1"/>
  <c r="O74"/>
  <c r="O114" s="1"/>
  <c r="O75"/>
  <c r="O115" s="1"/>
  <c r="O76"/>
  <c r="O151" s="1"/>
  <c r="O72"/>
  <c r="O149" s="1"/>
  <c r="M77"/>
  <c r="O61"/>
  <c r="O111" s="1"/>
  <c r="O62"/>
  <c r="O179" s="1"/>
  <c r="O63"/>
  <c r="O146" s="1"/>
  <c r="O60"/>
  <c r="M64"/>
  <c r="O50"/>
  <c r="O144" s="1"/>
  <c r="O51"/>
  <c r="O145" s="1"/>
  <c r="O52"/>
  <c r="O109" s="1"/>
  <c r="O49"/>
  <c r="M53"/>
  <c r="O41"/>
  <c r="O42"/>
  <c r="O108" s="1"/>
  <c r="O43"/>
  <c r="O40"/>
  <c r="M44"/>
  <c r="O92" l="1"/>
  <c r="Q93"/>
  <c r="O107"/>
  <c r="O178"/>
  <c r="O142"/>
  <c r="O143"/>
  <c r="O110"/>
  <c r="P86"/>
  <c r="P87"/>
  <c r="M116"/>
  <c r="M147"/>
  <c r="M152"/>
  <c r="M180"/>
  <c r="M183"/>
  <c r="M112"/>
  <c r="M117" l="1"/>
  <c r="M154"/>
  <c r="M153"/>
  <c r="M184"/>
  <c r="M185"/>
  <c r="M118"/>
  <c r="Q76"/>
  <c r="Q151" s="1"/>
  <c r="Q75"/>
  <c r="Q115" s="1"/>
  <c r="Q74"/>
  <c r="Q114" s="1"/>
  <c r="Q73"/>
  <c r="Q150" s="1"/>
  <c r="Q72"/>
  <c r="Q149" s="1"/>
  <c r="P90" l="1"/>
  <c r="P91"/>
  <c r="T182"/>
  <c r="L182"/>
  <c r="K182"/>
  <c r="J182"/>
  <c r="A182"/>
  <c r="L179"/>
  <c r="K179"/>
  <c r="J179"/>
  <c r="A179"/>
  <c r="L178"/>
  <c r="K178"/>
  <c r="J178"/>
  <c r="A178"/>
  <c r="L151"/>
  <c r="K151"/>
  <c r="J151"/>
  <c r="A151"/>
  <c r="L150"/>
  <c r="K150"/>
  <c r="J150"/>
  <c r="A150"/>
  <c r="L149"/>
  <c r="K149"/>
  <c r="J149"/>
  <c r="A149"/>
  <c r="L146"/>
  <c r="K146"/>
  <c r="J146"/>
  <c r="A146"/>
  <c r="L145"/>
  <c r="K145"/>
  <c r="J145"/>
  <c r="A145"/>
  <c r="L144"/>
  <c r="K144"/>
  <c r="J144"/>
  <c r="A144"/>
  <c r="L143"/>
  <c r="K143"/>
  <c r="J143"/>
  <c r="A143"/>
  <c r="L142"/>
  <c r="K142"/>
  <c r="J142"/>
  <c r="A142"/>
  <c r="L115"/>
  <c r="K115"/>
  <c r="J115"/>
  <c r="A115"/>
  <c r="L114"/>
  <c r="K114"/>
  <c r="J114"/>
  <c r="A114"/>
  <c r="Q43" l="1"/>
  <c r="T183"/>
  <c r="S183"/>
  <c r="R183"/>
  <c r="N183"/>
  <c r="L183"/>
  <c r="K183"/>
  <c r="J183"/>
  <c r="T180"/>
  <c r="S180"/>
  <c r="N180"/>
  <c r="L180"/>
  <c r="K180"/>
  <c r="J180"/>
  <c r="T152"/>
  <c r="S152"/>
  <c r="R152"/>
  <c r="N152"/>
  <c r="L152"/>
  <c r="K152"/>
  <c r="J152"/>
  <c r="T147"/>
  <c r="S147"/>
  <c r="N147"/>
  <c r="L147"/>
  <c r="K147"/>
  <c r="J147"/>
  <c r="T116"/>
  <c r="S116"/>
  <c r="R116"/>
  <c r="N116"/>
  <c r="L116"/>
  <c r="K116"/>
  <c r="J116"/>
  <c r="T77"/>
  <c r="S77"/>
  <c r="R77"/>
  <c r="N77"/>
  <c r="L77"/>
  <c r="K77"/>
  <c r="J77"/>
  <c r="T64"/>
  <c r="S64"/>
  <c r="R64"/>
  <c r="N64"/>
  <c r="L64"/>
  <c r="K64"/>
  <c r="J64"/>
  <c r="Q63"/>
  <c r="Q146" s="1"/>
  <c r="Q62"/>
  <c r="Q179" s="1"/>
  <c r="Q61"/>
  <c r="Q111" s="1"/>
  <c r="Q60"/>
  <c r="Q110" s="1"/>
  <c r="O64"/>
  <c r="T53"/>
  <c r="S53"/>
  <c r="R53"/>
  <c r="N53"/>
  <c r="L53"/>
  <c r="K53"/>
  <c r="J53"/>
  <c r="Q52"/>
  <c r="Q109" s="1"/>
  <c r="Q51"/>
  <c r="Q145" s="1"/>
  <c r="Q50"/>
  <c r="Q144" s="1"/>
  <c r="Q49"/>
  <c r="Q143" s="1"/>
  <c r="K44"/>
  <c r="Q42"/>
  <c r="Q108" s="1"/>
  <c r="Q41"/>
  <c r="T44"/>
  <c r="S44"/>
  <c r="R44"/>
  <c r="Q40"/>
  <c r="Q107" s="1"/>
  <c r="N44"/>
  <c r="L44"/>
  <c r="J44"/>
  <c r="R147" l="1"/>
  <c r="R153" s="1"/>
  <c r="Q142"/>
  <c r="R180"/>
  <c r="R184" s="1"/>
  <c r="Q178"/>
  <c r="T195"/>
  <c r="T197" s="1"/>
  <c r="S195"/>
  <c r="S197" s="1"/>
  <c r="J196"/>
  <c r="J184"/>
  <c r="Q64"/>
  <c r="P50"/>
  <c r="P144" s="1"/>
  <c r="P51"/>
  <c r="P145" s="1"/>
  <c r="P52"/>
  <c r="P109" s="1"/>
  <c r="P62"/>
  <c r="P179" s="1"/>
  <c r="P63"/>
  <c r="P146" s="1"/>
  <c r="P89"/>
  <c r="N184"/>
  <c r="K184"/>
  <c r="S184"/>
  <c r="L153"/>
  <c r="K185"/>
  <c r="N154"/>
  <c r="S153"/>
  <c r="N185"/>
  <c r="O152"/>
  <c r="O147"/>
  <c r="O183"/>
  <c r="O180"/>
  <c r="O116"/>
  <c r="Q53"/>
  <c r="P73"/>
  <c r="P150" s="1"/>
  <c r="P75"/>
  <c r="P115" s="1"/>
  <c r="Q152"/>
  <c r="Q183"/>
  <c r="Q116"/>
  <c r="P43"/>
  <c r="O44"/>
  <c r="P40"/>
  <c r="J153"/>
  <c r="L154"/>
  <c r="T153"/>
  <c r="N112"/>
  <c r="N117" s="1"/>
  <c r="K112"/>
  <c r="K117" s="1"/>
  <c r="S112"/>
  <c r="S117" s="1"/>
  <c r="L112"/>
  <c r="L117" s="1"/>
  <c r="R112"/>
  <c r="R117" s="1"/>
  <c r="T112"/>
  <c r="T117" s="1"/>
  <c r="P60"/>
  <c r="J112"/>
  <c r="J117" s="1"/>
  <c r="P42"/>
  <c r="P108" s="1"/>
  <c r="T184"/>
  <c r="O77"/>
  <c r="Q44"/>
  <c r="P49"/>
  <c r="P41"/>
  <c r="O53"/>
  <c r="P61"/>
  <c r="P111" s="1"/>
  <c r="P72"/>
  <c r="P149" s="1"/>
  <c r="P74"/>
  <c r="P114" s="1"/>
  <c r="P76"/>
  <c r="P151" s="1"/>
  <c r="K94"/>
  <c r="Q77"/>
  <c r="N153"/>
  <c r="K154"/>
  <c r="K153"/>
  <c r="L184"/>
  <c r="L185"/>
  <c r="P92" l="1"/>
  <c r="P93"/>
  <c r="P142"/>
  <c r="P143"/>
  <c r="P107"/>
  <c r="P178"/>
  <c r="P180" s="1"/>
  <c r="P110"/>
  <c r="H196"/>
  <c r="Q180"/>
  <c r="Q184" s="1"/>
  <c r="Q147"/>
  <c r="Q153" s="1"/>
  <c r="J195"/>
  <c r="L196"/>
  <c r="O196" s="1"/>
  <c r="O94"/>
  <c r="K186"/>
  <c r="K155"/>
  <c r="O185"/>
  <c r="Q112"/>
  <c r="Q118" s="1"/>
  <c r="K118"/>
  <c r="O184"/>
  <c r="P183"/>
  <c r="P152"/>
  <c r="P116"/>
  <c r="O153"/>
  <c r="O154"/>
  <c r="O112"/>
  <c r="O117" s="1"/>
  <c r="N118"/>
  <c r="L118"/>
  <c r="P53"/>
  <c r="P44"/>
  <c r="P77"/>
  <c r="P64"/>
  <c r="P147" l="1"/>
  <c r="P154" s="1"/>
  <c r="O155" s="1"/>
  <c r="Q185"/>
  <c r="Q154"/>
  <c r="Q117"/>
  <c r="H195"/>
  <c r="J197"/>
  <c r="L195"/>
  <c r="L197" s="1"/>
  <c r="K119"/>
  <c r="P112"/>
  <c r="P118" s="1"/>
  <c r="P185"/>
  <c r="O186" s="1"/>
  <c r="P184"/>
  <c r="O118"/>
  <c r="P153" l="1"/>
  <c r="O119"/>
  <c r="O195"/>
  <c r="O197" s="1"/>
  <c r="H197"/>
  <c r="Q196" s="1"/>
  <c r="P117"/>
  <c r="Q195" l="1"/>
  <c r="Q197" s="1"/>
</calcChain>
</file>

<file path=xl/sharedStrings.xml><?xml version="1.0" encoding="utf-8"?>
<sst xmlns="http://schemas.openxmlformats.org/spreadsheetml/2006/main" count="361" uniqueCount="135">
  <si>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</si>
  <si>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</si>
  <si>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</si>
  <si>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</si>
  <si>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</si>
  <si>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</si>
  <si>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</si>
  <si>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</si>
  <si>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</si>
  <si>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</si>
  <si>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</si>
  <si>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</si>
  <si>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</si>
  <si>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</si>
  <si>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</si>
  <si>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</si>
  <si>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</si>
  <si>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</si>
  <si>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</si>
  <si>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</si>
  <si>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</si>
  <si>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</si>
  <si>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</si>
  <si>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</si>
  <si>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</si>
  <si>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</si>
  <si>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</si>
  <si>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</si>
  <si>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</si>
  <si>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</si>
  <si>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</si>
  <si>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</si>
  <si>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</si>
  <si>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</si>
  <si>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</si>
  <si>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</si>
  <si>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</si>
  <si>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DPD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</si>
  <si>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</si>
  <si>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</si>
  <si>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</si>
  <si>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</si>
  <si>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</si>
  <si>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</si>
  <si>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</si>
  <si>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</si>
  <si>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</si>
  <si>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</si>
  <si>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>TOTAL CREDITE / ORE PE SĂPTĂMÂNĂ / EVALUĂRI / PROCENT DIN TOTAL DISCIPLINE</t>
  </si>
  <si>
    <t xml:space="preserve">TOTAL ORE FIZICE / TOTAL ORE ALOCATE STUDIULUI </t>
  </si>
  <si>
    <t xml:space="preserve">Anexă la Planul de Învățământ specializarea / programul de studiu: </t>
  </si>
  <si>
    <t>DCOU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</si>
  <si>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</si>
  <si>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</si>
  <si>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</si>
  <si>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</si>
  <si>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</si>
  <si>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</si>
  <si>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</si>
  <si>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</si>
  <si>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</si>
  <si>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</si>
  <si>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</si>
  <si>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</si>
  <si>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</si>
  <si>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</si>
  <si>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</si>
  <si>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</si>
  <si>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</si>
  <si>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>L</t>
  </si>
  <si>
    <t>P</t>
  </si>
  <si>
    <t>DISCIPLINE DE SPECIALITATE (DS)</t>
  </si>
  <si>
    <t>DISCIPLINE COMPLEMENTARE (DC)</t>
  </si>
  <si>
    <t>FACULTATEA DE MATEMATICA SI INFORMATICA</t>
  </si>
  <si>
    <t>Domeniul: Informatică</t>
  </si>
  <si>
    <t>Specializarea/Programul de studiu: BAZE DE DATE</t>
  </si>
  <si>
    <t>Limba de predare: ROMÂNĂ</t>
  </si>
  <si>
    <t>Titlul absolventului: Master's Degree</t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</si>
  <si>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Univ.of Maryland, University of Westminster
Planul reflectă recomandările Association of Computing Machinery şi IEEE Computer Society</t>
    </r>
  </si>
  <si>
    <t>MME8056</t>
  </si>
  <si>
    <t>Data mining</t>
  </si>
  <si>
    <t>MMR8012</t>
  </si>
  <si>
    <t>Tehnologii si platforme Java pentru aplicatii distribuite</t>
  </si>
  <si>
    <t>MME8013</t>
  </si>
  <si>
    <t>Gestiunea proiectelor soft</t>
  </si>
  <si>
    <t>MMR3051</t>
  </si>
  <si>
    <t>Aritmetică modulară şi criptografie</t>
  </si>
  <si>
    <t>MMR8035</t>
  </si>
  <si>
    <t>Servere de date</t>
  </si>
  <si>
    <t>MME8037</t>
  </si>
  <si>
    <t>Implementarea sistemelor de gestiune a bazelor de date</t>
  </si>
  <si>
    <t>MMR8004</t>
  </si>
  <si>
    <t>Grid, Cluster si Cloud Computing</t>
  </si>
  <si>
    <t>MMR8001</t>
  </si>
  <si>
    <t>Protocoale de securitate în comunicaţii</t>
  </si>
  <si>
    <t>MMR8002</t>
  </si>
  <si>
    <t>Modele formale de concurenţă şi comunicaţii</t>
  </si>
  <si>
    <t>MMR8030</t>
  </si>
  <si>
    <t>Computer Vison şi procesare avansată de imagini în medii virtuale distribuite</t>
  </si>
  <si>
    <t>MMR9001</t>
  </si>
  <si>
    <t>Metodologia cercetării ştiinţifice de informatică</t>
  </si>
  <si>
    <t>MMX9301</t>
  </si>
  <si>
    <t>Curs opţional 1</t>
  </si>
  <si>
    <t>MMR8040</t>
  </si>
  <si>
    <t>Baze de date deductive</t>
  </si>
  <si>
    <t>MMR8057</t>
  </si>
  <si>
    <t>Capitole avansate de baze de date</t>
  </si>
  <si>
    <t>MMR9004</t>
  </si>
  <si>
    <t>Proiect de cercetare în baze de date</t>
  </si>
  <si>
    <t>MMR3401</t>
  </si>
  <si>
    <t>Finalizarea lucrării de disertaţie</t>
  </si>
  <si>
    <t>MMX9302</t>
  </si>
  <si>
    <t>Curs opţional 2</t>
  </si>
  <si>
    <t>MME8050</t>
  </si>
  <si>
    <t>Sisteme workflow</t>
  </si>
  <si>
    <t>MMR8087</t>
  </si>
  <si>
    <t>Fluxuri de date</t>
  </si>
  <si>
    <t>CURS OPȚIONAL 1 (An II, Semestrul 3)</t>
  </si>
  <si>
    <t>CURS OPȚIONAL 2 (An II, Semestrul 4)</t>
  </si>
  <si>
    <t>Algoritmi, modele si concepte in sisteme distribuite</t>
  </si>
  <si>
    <t>MME8110</t>
  </si>
  <si>
    <t>MME8111</t>
  </si>
  <si>
    <t>Programare pe arhitecturi GPU si distribuite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</si>
  <si>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25 iunie - 10 iulie
Proba 1: Prezentarea şi susţinerea lucrării de disertație - 10 credite</t>
    </r>
  </si>
  <si>
    <t>În contul a cel mult o disciplină opţională, studentul are dreptul să aleagă o disciplină de la alte specializări ale facultăţilor din Universitatea „Babeş-Bolyai”.</t>
  </si>
  <si>
    <r>
      <rPr>
        <b/>
        <sz val="10"/>
        <color indexed="8"/>
        <rFont val="Times New Roman"/>
        <family val="1"/>
      </rPr>
      <t xml:space="preserve">   16</t>
    </r>
    <r>
      <rPr>
        <sz val="10"/>
        <color indexed="8"/>
        <rFont val="Times New Roman"/>
        <family val="1"/>
      </rPr>
      <t xml:space="preserve"> credite la disciplinele opţionale;</t>
    </r>
  </si>
  <si>
    <r>
      <rPr>
        <b/>
        <sz val="10"/>
        <color indexed="8"/>
        <rFont val="Times New Roman"/>
        <family val="1"/>
      </rPr>
      <t xml:space="preserve">   104 </t>
    </r>
    <r>
      <rPr>
        <sz val="10"/>
        <color indexed="8"/>
        <rFont val="Times New Roman"/>
        <family val="1"/>
      </rPr>
      <t>de credite la disciplinele obligatorii;</t>
    </r>
  </si>
  <si>
    <t>MME8120</t>
  </si>
  <si>
    <t>Adaptive Web Design</t>
  </si>
  <si>
    <t>NOTA. Disciplina Finalizarea lucrării de disertaţie se desfasoara pe parcursul semestrului 4 si 2 saptamani comasate in finalul semestrului  (6 ore/zi, 5 zile/saptamana)</t>
  </si>
  <si>
    <t>PLAN DE ÎNVĂŢĂMÂNT  valabil începând din anul universitar 2015-2017</t>
  </si>
  <si>
    <r>
      <t xml:space="preserve">Sem. 3: Se alege  o disciplină din pachetul Curs Opţional 1 </t>
    </r>
    <r>
      <rPr>
        <b/>
        <sz val="10"/>
        <color indexed="8"/>
        <rFont val="Times New Roman"/>
        <family val="1"/>
        <charset val="238"/>
      </rPr>
      <t>MMX9301</t>
    </r>
    <r>
      <rPr>
        <sz val="10"/>
        <color indexed="8"/>
        <rFont val="Times New Roman"/>
        <family val="1"/>
      </rPr>
      <t xml:space="preserve">: </t>
    </r>
  </si>
  <si>
    <r>
      <t xml:space="preserve">Sem. 4: Se alege  o disciplină din pachetul Curs Opţional 2 </t>
    </r>
    <r>
      <rPr>
        <b/>
        <sz val="10"/>
        <color indexed="8"/>
        <rFont val="Times New Roman"/>
        <family val="1"/>
        <charset val="238"/>
      </rPr>
      <t>MMX9302</t>
    </r>
    <r>
      <rPr>
        <sz val="10"/>
        <color indexed="8"/>
        <rFont val="Times New Roman"/>
        <family val="1"/>
      </rPr>
      <t xml:space="preserve">: </t>
    </r>
  </si>
  <si>
    <t xml:space="preserve">              MME8111, MME8050</t>
  </si>
  <si>
    <t xml:space="preserve">              MME8110, MME8120,MMR8087</t>
  </si>
</sst>
</file>

<file path=xl/styles.xml><?xml version="1.0" encoding="utf-8"?>
<styleSheet xmlns="http://schemas.openxmlformats.org/spreadsheetml/2006/main">
  <numFmts count="1">
    <numFmt numFmtId="164" formatCode="0;\-0;;@"/>
  </numFmts>
  <fonts count="12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9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left" vertical="center"/>
      <protection locked="0"/>
    </xf>
    <xf numFmtId="1" fontId="1" fillId="2" borderId="5" xfId="0" applyNumberFormat="1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horizontal="left" vertical="center" wrapText="1"/>
      <protection locked="0"/>
    </xf>
    <xf numFmtId="10" fontId="2" fillId="3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1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2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1" fontId="1" fillId="2" borderId="2" xfId="0" applyNumberFormat="1" applyFont="1" applyFill="1" applyBorder="1" applyAlignment="1" applyProtection="1">
      <alignment horizontal="left" vertical="center"/>
      <protection locked="0"/>
    </xf>
    <xf numFmtId="1" fontId="1" fillId="2" borderId="5" xfId="0" applyNumberFormat="1" applyFont="1" applyFill="1" applyBorder="1" applyAlignment="1" applyProtection="1">
      <alignment horizontal="left" vertical="center"/>
      <protection locked="0"/>
    </xf>
    <xf numFmtId="1" fontId="1" fillId="2" borderId="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9" fontId="8" fillId="0" borderId="2" xfId="0" applyNumberFormat="1" applyFont="1" applyBorder="1" applyAlignment="1" applyProtection="1">
      <alignment horizontal="center" vertical="center"/>
    </xf>
    <xf numFmtId="9" fontId="8" fillId="0" borderId="6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9" fillId="0" borderId="2" xfId="0" applyNumberFormat="1" applyFont="1" applyBorder="1" applyAlignment="1" applyProtection="1">
      <alignment horizontal="center"/>
    </xf>
    <xf numFmtId="9" fontId="9" fillId="0" borderId="6" xfId="0" applyNumberFormat="1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91"/>
  <sheetViews>
    <sheetView tabSelected="1" view="pageLayout" topLeftCell="A7" zoomScaleNormal="100" workbookViewId="0">
      <selection activeCell="A15" sqref="A15:K17"/>
    </sheetView>
  </sheetViews>
  <sheetFormatPr defaultRowHeight="12.75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6.140625" style="41" customWidth="1"/>
    <col min="14" max="14" width="5.5703125" style="1" customWidth="1"/>
    <col min="15" max="19" width="6" style="1" customWidth="1"/>
    <col min="20" max="20" width="6.140625" style="1" customWidth="1"/>
    <col min="21" max="21" width="9.28515625" style="1" customWidth="1"/>
    <col min="22" max="16384" width="9.140625" style="1"/>
  </cols>
  <sheetData>
    <row r="1" spans="1:25" ht="15.75" customHeight="1">
      <c r="A1" s="123" t="s">
        <v>130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N1" s="136" t="s">
        <v>19</v>
      </c>
      <c r="O1" s="136"/>
      <c r="P1" s="136"/>
      <c r="Q1" s="136"/>
      <c r="R1" s="136"/>
      <c r="S1" s="136"/>
      <c r="T1" s="136"/>
      <c r="U1" s="136"/>
    </row>
    <row r="2" spans="1:25" ht="6.75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25" ht="18" customHeight="1">
      <c r="A3" s="135" t="s">
        <v>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N3" s="138"/>
      <c r="O3" s="139"/>
      <c r="P3" s="117" t="s">
        <v>34</v>
      </c>
      <c r="Q3" s="118"/>
      <c r="R3" s="119"/>
      <c r="S3" s="117" t="s">
        <v>35</v>
      </c>
      <c r="T3" s="118"/>
      <c r="U3" s="119"/>
      <c r="V3" s="59"/>
      <c r="W3" s="59"/>
      <c r="X3" s="59"/>
      <c r="Y3" s="59"/>
    </row>
    <row r="4" spans="1:25" ht="17.25" customHeight="1">
      <c r="A4" s="135" t="s">
        <v>73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N4" s="128" t="s">
        <v>14</v>
      </c>
      <c r="O4" s="129"/>
      <c r="P4" s="125">
        <v>16</v>
      </c>
      <c r="Q4" s="126"/>
      <c r="R4" s="127"/>
      <c r="S4" s="125">
        <v>16</v>
      </c>
      <c r="T4" s="126"/>
      <c r="U4" s="127"/>
      <c r="V4" s="59"/>
      <c r="W4" s="59"/>
      <c r="X4" s="59"/>
      <c r="Y4" s="59"/>
    </row>
    <row r="5" spans="1:25" ht="16.5" customHeight="1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N5" s="128" t="s">
        <v>15</v>
      </c>
      <c r="O5" s="129"/>
      <c r="P5" s="125">
        <v>15</v>
      </c>
      <c r="Q5" s="126"/>
      <c r="R5" s="127"/>
      <c r="S5" s="125">
        <v>17</v>
      </c>
      <c r="T5" s="126"/>
      <c r="U5" s="127"/>
      <c r="V5" s="59"/>
      <c r="W5" s="59"/>
      <c r="X5" s="59"/>
      <c r="Y5" s="59"/>
    </row>
    <row r="6" spans="1:25" ht="15" customHeight="1">
      <c r="A6" s="124" t="s">
        <v>74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N6" s="130"/>
      <c r="O6" s="130"/>
      <c r="P6" s="112"/>
      <c r="Q6" s="112"/>
      <c r="R6" s="112"/>
      <c r="S6" s="112"/>
      <c r="T6" s="112"/>
      <c r="U6" s="112"/>
      <c r="V6" s="59"/>
      <c r="W6" s="59"/>
      <c r="X6" s="59"/>
      <c r="Y6" s="59"/>
    </row>
    <row r="7" spans="1:25" ht="18" customHeight="1">
      <c r="A7" s="113" t="s">
        <v>75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V7" s="59"/>
      <c r="W7" s="59"/>
      <c r="X7" s="59"/>
      <c r="Y7" s="59"/>
    </row>
    <row r="8" spans="1:25" ht="18.75" customHeight="1">
      <c r="A8" s="131" t="s">
        <v>76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N8" s="113" t="s">
        <v>123</v>
      </c>
      <c r="O8" s="113"/>
      <c r="P8" s="113"/>
      <c r="Q8" s="113"/>
      <c r="R8" s="113"/>
      <c r="S8" s="113"/>
      <c r="T8" s="113"/>
      <c r="U8" s="113"/>
      <c r="V8" s="59"/>
      <c r="W8" s="59"/>
      <c r="X8" s="59"/>
      <c r="Y8" s="59"/>
    </row>
    <row r="9" spans="1:25" ht="15" customHeight="1">
      <c r="A9" s="131" t="s">
        <v>77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N9" s="113"/>
      <c r="O9" s="113"/>
      <c r="P9" s="113"/>
      <c r="Q9" s="113"/>
      <c r="R9" s="113"/>
      <c r="S9" s="113"/>
      <c r="T9" s="113"/>
      <c r="U9" s="113"/>
    </row>
    <row r="10" spans="1:25" ht="16.5" customHeight="1">
      <c r="A10" s="114" t="s">
        <v>62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N10" s="113"/>
      <c r="O10" s="113"/>
      <c r="P10" s="113"/>
      <c r="Q10" s="113"/>
      <c r="R10" s="113"/>
      <c r="S10" s="113"/>
      <c r="T10" s="113"/>
      <c r="U10" s="113"/>
    </row>
    <row r="11" spans="1:25">
      <c r="A11" s="114" t="s">
        <v>17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N11" s="113"/>
      <c r="O11" s="113"/>
      <c r="P11" s="113"/>
      <c r="Q11" s="113"/>
      <c r="R11" s="113"/>
      <c r="S11" s="113"/>
      <c r="T11" s="113"/>
      <c r="U11" s="113"/>
    </row>
    <row r="12" spans="1:25" ht="10.5" customHeight="1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N12" s="2"/>
      <c r="O12" s="2"/>
      <c r="P12" s="2"/>
      <c r="Q12" s="2"/>
      <c r="R12" s="2"/>
      <c r="S12" s="2"/>
    </row>
    <row r="13" spans="1:25">
      <c r="A13" s="121" t="s">
        <v>67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N13" s="122" t="s">
        <v>20</v>
      </c>
      <c r="O13" s="122"/>
      <c r="P13" s="122"/>
      <c r="Q13" s="122"/>
      <c r="R13" s="122"/>
      <c r="S13" s="122"/>
      <c r="T13" s="122"/>
      <c r="U13" s="122"/>
    </row>
    <row r="14" spans="1:25" ht="12.75" customHeight="1">
      <c r="A14" s="121" t="s">
        <v>63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N14" s="181" t="s">
        <v>131</v>
      </c>
      <c r="O14" s="181"/>
      <c r="P14" s="181"/>
      <c r="Q14" s="181"/>
      <c r="R14" s="181"/>
      <c r="S14" s="181"/>
      <c r="T14" s="181"/>
      <c r="U14" s="181"/>
    </row>
    <row r="15" spans="1:25" ht="12.75" customHeight="1">
      <c r="A15" s="114" t="s">
        <v>126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N15" s="111" t="s">
        <v>133</v>
      </c>
      <c r="O15" s="111"/>
      <c r="P15" s="111"/>
      <c r="Q15" s="111"/>
      <c r="R15" s="111"/>
      <c r="S15" s="111"/>
      <c r="T15" s="111"/>
      <c r="U15" s="111"/>
    </row>
    <row r="16" spans="1:25" ht="12.75" customHeight="1">
      <c r="A16" s="114" t="s">
        <v>125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N16" s="180" t="s">
        <v>132</v>
      </c>
      <c r="O16" s="180"/>
      <c r="P16" s="180"/>
      <c r="Q16" s="180"/>
      <c r="R16" s="180"/>
      <c r="S16" s="180"/>
      <c r="T16" s="180"/>
      <c r="U16" s="180"/>
    </row>
    <row r="17" spans="1:27" ht="12.75" customHeight="1">
      <c r="A17" s="114" t="s">
        <v>1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N17" s="111" t="s">
        <v>134</v>
      </c>
      <c r="O17" s="111"/>
      <c r="P17" s="111"/>
      <c r="Q17" s="111"/>
      <c r="R17" s="111"/>
      <c r="S17" s="111"/>
      <c r="T17" s="111"/>
      <c r="U17" s="111"/>
    </row>
    <row r="18" spans="1:27" ht="14.25" customHeight="1">
      <c r="A18" s="114" t="s">
        <v>68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N18" s="111"/>
      <c r="O18" s="111"/>
      <c r="P18" s="111"/>
      <c r="Q18" s="111"/>
      <c r="R18" s="111"/>
      <c r="S18" s="111"/>
      <c r="T18" s="111"/>
      <c r="U18" s="111"/>
    </row>
    <row r="19" spans="1:2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N19" s="111"/>
      <c r="O19" s="111"/>
      <c r="P19" s="111"/>
      <c r="Q19" s="111"/>
      <c r="R19" s="111"/>
      <c r="S19" s="111"/>
      <c r="T19" s="111"/>
      <c r="U19" s="111"/>
    </row>
    <row r="20" spans="1:27" ht="7.5" customHeight="1">
      <c r="A20" s="113" t="s">
        <v>129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N20" s="2"/>
      <c r="O20" s="2"/>
      <c r="P20" s="2"/>
      <c r="Q20" s="2"/>
      <c r="R20" s="2"/>
      <c r="S20" s="2"/>
    </row>
    <row r="21" spans="1:27" ht="15" customHeight="1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N21" s="116" t="s">
        <v>124</v>
      </c>
      <c r="O21" s="116"/>
      <c r="P21" s="116"/>
      <c r="Q21" s="116"/>
      <c r="R21" s="116"/>
      <c r="S21" s="116"/>
      <c r="T21" s="116"/>
      <c r="U21" s="116"/>
    </row>
    <row r="22" spans="1:27" ht="15" customHeight="1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N22" s="116"/>
      <c r="O22" s="116"/>
      <c r="P22" s="116"/>
      <c r="Q22" s="116"/>
      <c r="R22" s="116"/>
      <c r="S22" s="116"/>
      <c r="T22" s="116"/>
      <c r="U22" s="116"/>
    </row>
    <row r="23" spans="1:27" ht="13.5" customHeight="1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N23" s="116"/>
      <c r="O23" s="116"/>
      <c r="P23" s="116"/>
      <c r="Q23" s="116"/>
      <c r="R23" s="116"/>
      <c r="S23" s="116"/>
      <c r="T23" s="116"/>
      <c r="U23" s="116"/>
    </row>
    <row r="24" spans="1:27" ht="6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3"/>
      <c r="O24" s="3"/>
      <c r="P24" s="3"/>
      <c r="Q24" s="3"/>
      <c r="R24" s="3"/>
      <c r="S24" s="3"/>
    </row>
    <row r="25" spans="1:27">
      <c r="A25" s="120" t="s">
        <v>16</v>
      </c>
      <c r="B25" s="120"/>
      <c r="C25" s="120"/>
      <c r="D25" s="120"/>
      <c r="E25" s="120"/>
      <c r="F25" s="120"/>
      <c r="G25" s="120"/>
      <c r="N25" s="115" t="s">
        <v>78</v>
      </c>
      <c r="O25" s="115"/>
      <c r="P25" s="115"/>
      <c r="Q25" s="115"/>
      <c r="R25" s="115"/>
      <c r="S25" s="115"/>
      <c r="T25" s="115"/>
      <c r="U25" s="115"/>
    </row>
    <row r="26" spans="1:27" ht="26.25" customHeight="1">
      <c r="A26" s="4"/>
      <c r="B26" s="117" t="s">
        <v>2</v>
      </c>
      <c r="C26" s="119"/>
      <c r="D26" s="117" t="s">
        <v>3</v>
      </c>
      <c r="E26" s="118"/>
      <c r="F26" s="119"/>
      <c r="G26" s="62" t="s">
        <v>18</v>
      </c>
      <c r="H26" s="62" t="s">
        <v>10</v>
      </c>
      <c r="I26" s="117" t="s">
        <v>4</v>
      </c>
      <c r="J26" s="118"/>
      <c r="K26" s="119"/>
      <c r="N26" s="115"/>
      <c r="O26" s="115"/>
      <c r="P26" s="115"/>
      <c r="Q26" s="115"/>
      <c r="R26" s="115"/>
      <c r="S26" s="115"/>
      <c r="T26" s="115"/>
      <c r="U26" s="115"/>
    </row>
    <row r="27" spans="1:27" ht="14.25" customHeight="1">
      <c r="A27" s="4"/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63"/>
      <c r="H27" s="63"/>
      <c r="I27" s="5" t="s">
        <v>11</v>
      </c>
      <c r="J27" s="5" t="s">
        <v>12</v>
      </c>
      <c r="K27" s="5" t="s">
        <v>13</v>
      </c>
      <c r="N27" s="115"/>
      <c r="O27" s="115"/>
      <c r="P27" s="115"/>
      <c r="Q27" s="115"/>
      <c r="R27" s="115"/>
      <c r="S27" s="115"/>
      <c r="T27" s="115"/>
      <c r="U27" s="115"/>
      <c r="V27" s="59"/>
      <c r="W27" s="59"/>
      <c r="X27" s="59"/>
      <c r="Y27" s="59"/>
      <c r="Z27" s="59"/>
      <c r="AA27" s="59"/>
    </row>
    <row r="28" spans="1:27" ht="17.25" customHeight="1">
      <c r="A28" s="6" t="s">
        <v>14</v>
      </c>
      <c r="B28" s="7">
        <v>14</v>
      </c>
      <c r="C28" s="7">
        <v>14</v>
      </c>
      <c r="D28" s="45">
        <v>3</v>
      </c>
      <c r="E28" s="45">
        <v>3</v>
      </c>
      <c r="F28" s="45">
        <v>2</v>
      </c>
      <c r="G28" s="45"/>
      <c r="H28" s="46"/>
      <c r="I28" s="45">
        <v>3</v>
      </c>
      <c r="J28" s="45">
        <v>1</v>
      </c>
      <c r="K28" s="45">
        <v>12</v>
      </c>
      <c r="N28" s="115"/>
      <c r="O28" s="115"/>
      <c r="P28" s="115"/>
      <c r="Q28" s="115"/>
      <c r="R28" s="115"/>
      <c r="S28" s="115"/>
      <c r="T28" s="115"/>
      <c r="U28" s="115"/>
      <c r="V28" s="59"/>
      <c r="W28" s="59"/>
      <c r="X28" s="59"/>
      <c r="Y28" s="59"/>
      <c r="Z28" s="59"/>
      <c r="AA28" s="59"/>
    </row>
    <row r="29" spans="1:27" ht="15" customHeight="1">
      <c r="A29" s="6" t="s">
        <v>15</v>
      </c>
      <c r="B29" s="7">
        <v>14</v>
      </c>
      <c r="C29" s="7">
        <v>12</v>
      </c>
      <c r="D29" s="45">
        <v>3</v>
      </c>
      <c r="E29" s="45">
        <v>3</v>
      </c>
      <c r="F29" s="45">
        <v>2</v>
      </c>
      <c r="G29" s="45">
        <v>2</v>
      </c>
      <c r="H29" s="45"/>
      <c r="I29" s="45">
        <v>3</v>
      </c>
      <c r="J29" s="45">
        <v>1</v>
      </c>
      <c r="K29" s="45">
        <v>12</v>
      </c>
      <c r="N29" s="115"/>
      <c r="O29" s="115"/>
      <c r="P29" s="115"/>
      <c r="Q29" s="115"/>
      <c r="R29" s="115"/>
      <c r="S29" s="115"/>
      <c r="T29" s="115"/>
      <c r="U29" s="115"/>
      <c r="V29" s="59"/>
      <c r="W29" s="59"/>
      <c r="X29" s="59"/>
      <c r="Y29" s="59"/>
      <c r="Z29" s="59"/>
      <c r="AA29" s="59"/>
    </row>
    <row r="30" spans="1:27" ht="15.75" customHeight="1">
      <c r="A30" s="32"/>
      <c r="B30" s="30"/>
      <c r="C30" s="30"/>
      <c r="D30" s="30"/>
      <c r="E30" s="30"/>
      <c r="F30" s="30"/>
      <c r="G30" s="30"/>
      <c r="H30" s="30"/>
      <c r="I30" s="30"/>
      <c r="J30" s="30"/>
      <c r="K30" s="33"/>
      <c r="N30" s="115"/>
      <c r="O30" s="115"/>
      <c r="P30" s="115"/>
      <c r="Q30" s="115"/>
      <c r="R30" s="115"/>
      <c r="S30" s="115"/>
      <c r="T30" s="115"/>
      <c r="U30" s="115"/>
      <c r="V30" s="59"/>
      <c r="W30" s="59"/>
      <c r="X30" s="59"/>
      <c r="Y30" s="59"/>
      <c r="Z30" s="59"/>
      <c r="AA30" s="59"/>
    </row>
    <row r="31" spans="1:27" ht="21" customHeight="1">
      <c r="A31" s="31"/>
      <c r="B31" s="31"/>
      <c r="C31" s="31"/>
      <c r="D31" s="31"/>
      <c r="E31" s="31"/>
      <c r="F31" s="31"/>
      <c r="G31" s="31"/>
      <c r="N31" s="115"/>
      <c r="O31" s="115"/>
      <c r="P31" s="115"/>
      <c r="Q31" s="115"/>
      <c r="R31" s="115"/>
      <c r="S31" s="115"/>
      <c r="T31" s="115"/>
      <c r="U31" s="115"/>
      <c r="V31" s="59"/>
      <c r="W31" s="59"/>
      <c r="X31" s="59"/>
      <c r="Y31" s="59"/>
      <c r="Z31" s="59"/>
      <c r="AA31" s="59"/>
    </row>
    <row r="32" spans="1:27" ht="15" customHeight="1">
      <c r="B32" s="2"/>
      <c r="C32" s="2"/>
      <c r="D32" s="2"/>
      <c r="E32" s="2"/>
      <c r="F32" s="2"/>
      <c r="G32" s="2"/>
      <c r="N32" s="8"/>
      <c r="O32" s="8"/>
      <c r="P32" s="8"/>
      <c r="Q32" s="8"/>
      <c r="R32" s="8"/>
      <c r="S32" s="8"/>
      <c r="T32" s="8"/>
      <c r="V32" s="59"/>
      <c r="W32" s="59"/>
      <c r="X32" s="59"/>
      <c r="Y32" s="59"/>
      <c r="Z32" s="59"/>
      <c r="AA32" s="59"/>
    </row>
    <row r="33" spans="1:27">
      <c r="B33" s="8"/>
      <c r="C33" s="8"/>
      <c r="D33" s="8"/>
      <c r="E33" s="8"/>
      <c r="F33" s="8"/>
      <c r="G33" s="8"/>
      <c r="N33" s="8"/>
      <c r="O33" s="8"/>
      <c r="P33" s="8"/>
      <c r="Q33" s="8"/>
      <c r="R33" s="8"/>
      <c r="S33" s="8"/>
      <c r="T33" s="8"/>
      <c r="V33" s="59"/>
      <c r="W33" s="59"/>
      <c r="X33" s="59"/>
      <c r="Y33" s="59"/>
      <c r="Z33" s="59"/>
      <c r="AA33" s="59"/>
    </row>
    <row r="34" spans="1:27">
      <c r="V34" s="59"/>
      <c r="W34" s="59"/>
      <c r="X34" s="59"/>
      <c r="Y34" s="59"/>
      <c r="Z34" s="59"/>
      <c r="AA34" s="59"/>
    </row>
    <row r="35" spans="1:27" ht="16.5" customHeight="1">
      <c r="A35" s="137" t="s">
        <v>21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59"/>
      <c r="W35" s="59"/>
      <c r="X35" s="59"/>
      <c r="Y35" s="59"/>
      <c r="Z35" s="59"/>
      <c r="AA35" s="59"/>
    </row>
    <row r="36" spans="1:27" ht="8.25" hidden="1" customHeight="1">
      <c r="O36" s="9"/>
      <c r="P36" s="10" t="s">
        <v>36</v>
      </c>
      <c r="Q36" s="10" t="s">
        <v>37</v>
      </c>
      <c r="R36" s="10" t="s">
        <v>38</v>
      </c>
      <c r="S36" s="10" t="s">
        <v>39</v>
      </c>
      <c r="T36" s="10" t="s">
        <v>51</v>
      </c>
      <c r="U36" s="10"/>
      <c r="V36" s="59"/>
      <c r="W36" s="59"/>
      <c r="X36" s="59"/>
      <c r="Y36" s="59"/>
      <c r="Z36" s="59"/>
      <c r="AA36" s="59"/>
    </row>
    <row r="37" spans="1:27" ht="17.25" customHeight="1">
      <c r="A37" s="61" t="s">
        <v>42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59"/>
      <c r="W37" s="59"/>
      <c r="X37" s="59"/>
      <c r="Y37" s="59"/>
      <c r="Z37" s="59"/>
      <c r="AA37" s="59"/>
    </row>
    <row r="38" spans="1:27" ht="25.5" customHeight="1">
      <c r="A38" s="103" t="s">
        <v>27</v>
      </c>
      <c r="B38" s="105" t="s">
        <v>26</v>
      </c>
      <c r="C38" s="106"/>
      <c r="D38" s="106"/>
      <c r="E38" s="106"/>
      <c r="F38" s="106"/>
      <c r="G38" s="106"/>
      <c r="H38" s="106"/>
      <c r="I38" s="107"/>
      <c r="J38" s="62" t="s">
        <v>40</v>
      </c>
      <c r="K38" s="64" t="s">
        <v>24</v>
      </c>
      <c r="L38" s="65"/>
      <c r="M38" s="65"/>
      <c r="N38" s="66"/>
      <c r="O38" s="64" t="s">
        <v>41</v>
      </c>
      <c r="P38" s="97"/>
      <c r="Q38" s="98"/>
      <c r="R38" s="64" t="s">
        <v>23</v>
      </c>
      <c r="S38" s="65"/>
      <c r="T38" s="66"/>
      <c r="U38" s="99" t="s">
        <v>22</v>
      </c>
      <c r="V38" s="59"/>
      <c r="W38" s="59"/>
      <c r="X38" s="59"/>
      <c r="Y38" s="59"/>
      <c r="Z38" s="59"/>
      <c r="AA38" s="59"/>
    </row>
    <row r="39" spans="1:27" ht="13.5" customHeight="1">
      <c r="A39" s="104"/>
      <c r="B39" s="108"/>
      <c r="C39" s="96"/>
      <c r="D39" s="96"/>
      <c r="E39" s="96"/>
      <c r="F39" s="96"/>
      <c r="G39" s="96"/>
      <c r="H39" s="96"/>
      <c r="I39" s="109"/>
      <c r="J39" s="63"/>
      <c r="K39" s="5" t="s">
        <v>28</v>
      </c>
      <c r="L39" s="5" t="s">
        <v>29</v>
      </c>
      <c r="M39" s="38" t="s">
        <v>69</v>
      </c>
      <c r="N39" s="38" t="s">
        <v>70</v>
      </c>
      <c r="O39" s="5" t="s">
        <v>33</v>
      </c>
      <c r="P39" s="5" t="s">
        <v>7</v>
      </c>
      <c r="Q39" s="5" t="s">
        <v>30</v>
      </c>
      <c r="R39" s="5" t="s">
        <v>31</v>
      </c>
      <c r="S39" s="5" t="s">
        <v>28</v>
      </c>
      <c r="T39" s="5" t="s">
        <v>32</v>
      </c>
      <c r="U39" s="63"/>
      <c r="V39" s="59"/>
      <c r="W39" s="59"/>
      <c r="X39" s="59"/>
      <c r="Y39" s="59"/>
      <c r="Z39" s="59"/>
      <c r="AA39" s="59"/>
    </row>
    <row r="40" spans="1:27">
      <c r="A40" s="47" t="s">
        <v>79</v>
      </c>
      <c r="B40" s="132" t="s">
        <v>80</v>
      </c>
      <c r="C40" s="133"/>
      <c r="D40" s="133"/>
      <c r="E40" s="133"/>
      <c r="F40" s="133"/>
      <c r="G40" s="133"/>
      <c r="H40" s="133"/>
      <c r="I40" s="134"/>
      <c r="J40" s="11">
        <v>8</v>
      </c>
      <c r="K40" s="48">
        <v>2</v>
      </c>
      <c r="L40" s="48">
        <v>1</v>
      </c>
      <c r="M40" s="48">
        <v>0</v>
      </c>
      <c r="N40" s="48">
        <v>1</v>
      </c>
      <c r="O40" s="19">
        <f>K40+L40+M40+N40</f>
        <v>4</v>
      </c>
      <c r="P40" s="20">
        <f>Q40-O40</f>
        <v>10</v>
      </c>
      <c r="Q40" s="20">
        <f>ROUND(PRODUCT(J40,25)/14,0)</f>
        <v>14</v>
      </c>
      <c r="R40" s="25" t="s">
        <v>31</v>
      </c>
      <c r="S40" s="11"/>
      <c r="T40" s="26"/>
      <c r="U40" s="11" t="s">
        <v>38</v>
      </c>
      <c r="V40" s="59"/>
      <c r="W40" s="59"/>
      <c r="X40" s="59"/>
      <c r="Y40" s="59"/>
      <c r="Z40" s="59"/>
      <c r="AA40" s="59"/>
    </row>
    <row r="41" spans="1:27">
      <c r="A41" s="49" t="s">
        <v>81</v>
      </c>
      <c r="B41" s="60" t="s">
        <v>82</v>
      </c>
      <c r="C41" s="60"/>
      <c r="D41" s="60"/>
      <c r="E41" s="60"/>
      <c r="F41" s="60"/>
      <c r="G41" s="60"/>
      <c r="H41" s="60"/>
      <c r="I41" s="60"/>
      <c r="J41" s="50">
        <v>8</v>
      </c>
      <c r="K41" s="50">
        <v>2</v>
      </c>
      <c r="L41" s="50">
        <v>1</v>
      </c>
      <c r="M41" s="50">
        <v>0</v>
      </c>
      <c r="N41" s="50">
        <v>1</v>
      </c>
      <c r="O41" s="40">
        <f t="shared" ref="O41:O43" si="0">K41+L41+M41+N41</f>
        <v>4</v>
      </c>
      <c r="P41" s="20">
        <f t="shared" ref="P41:P43" si="1">Q41-O41</f>
        <v>10</v>
      </c>
      <c r="Q41" s="20">
        <f t="shared" ref="Q41:Q43" si="2">ROUND(PRODUCT(J41,25)/14,0)</f>
        <v>14</v>
      </c>
      <c r="R41" s="25" t="s">
        <v>31</v>
      </c>
      <c r="S41" s="11"/>
      <c r="T41" s="26"/>
      <c r="U41" s="18" t="s">
        <v>36</v>
      </c>
      <c r="V41" s="59"/>
      <c r="W41" s="59"/>
      <c r="X41" s="59"/>
      <c r="Y41" s="59"/>
      <c r="Z41" s="59"/>
      <c r="AA41" s="59"/>
    </row>
    <row r="42" spans="1:27">
      <c r="A42" s="49" t="s">
        <v>83</v>
      </c>
      <c r="B42" s="60" t="s">
        <v>84</v>
      </c>
      <c r="C42" s="60"/>
      <c r="D42" s="60"/>
      <c r="E42" s="60"/>
      <c r="F42" s="60"/>
      <c r="G42" s="60"/>
      <c r="H42" s="60"/>
      <c r="I42" s="60"/>
      <c r="J42" s="50">
        <v>7</v>
      </c>
      <c r="K42" s="50">
        <v>2</v>
      </c>
      <c r="L42" s="50">
        <v>1</v>
      </c>
      <c r="M42" s="50">
        <v>0</v>
      </c>
      <c r="N42" s="50">
        <v>1</v>
      </c>
      <c r="O42" s="40">
        <f t="shared" si="0"/>
        <v>4</v>
      </c>
      <c r="P42" s="20">
        <f t="shared" si="1"/>
        <v>9</v>
      </c>
      <c r="Q42" s="20">
        <f t="shared" si="2"/>
        <v>13</v>
      </c>
      <c r="R42" s="25" t="s">
        <v>31</v>
      </c>
      <c r="S42" s="11"/>
      <c r="T42" s="26"/>
      <c r="U42" s="18" t="s">
        <v>36</v>
      </c>
      <c r="V42" s="59"/>
      <c r="W42" s="59"/>
      <c r="X42" s="59"/>
      <c r="Y42" s="59"/>
      <c r="Z42" s="59"/>
      <c r="AA42" s="59"/>
    </row>
    <row r="43" spans="1:27">
      <c r="A43" s="49" t="s">
        <v>85</v>
      </c>
      <c r="B43" s="60" t="s">
        <v>86</v>
      </c>
      <c r="C43" s="60"/>
      <c r="D43" s="60"/>
      <c r="E43" s="60"/>
      <c r="F43" s="60"/>
      <c r="G43" s="60"/>
      <c r="H43" s="60"/>
      <c r="I43" s="60"/>
      <c r="J43" s="50">
        <v>7</v>
      </c>
      <c r="K43" s="50">
        <v>2</v>
      </c>
      <c r="L43" s="50">
        <v>1</v>
      </c>
      <c r="M43" s="50">
        <v>0</v>
      </c>
      <c r="N43" s="50">
        <v>1</v>
      </c>
      <c r="O43" s="40">
        <f t="shared" si="0"/>
        <v>4</v>
      </c>
      <c r="P43" s="20">
        <f t="shared" si="1"/>
        <v>9</v>
      </c>
      <c r="Q43" s="20">
        <f t="shared" si="2"/>
        <v>13</v>
      </c>
      <c r="R43" s="25" t="s">
        <v>31</v>
      </c>
      <c r="S43" s="11"/>
      <c r="T43" s="26"/>
      <c r="U43" s="18" t="s">
        <v>39</v>
      </c>
      <c r="V43" s="59"/>
      <c r="W43" s="59"/>
      <c r="X43" s="59"/>
      <c r="Y43" s="59"/>
      <c r="Z43" s="59"/>
      <c r="AA43" s="59"/>
    </row>
    <row r="44" spans="1:27">
      <c r="A44" s="22" t="s">
        <v>25</v>
      </c>
      <c r="B44" s="90"/>
      <c r="C44" s="91"/>
      <c r="D44" s="91"/>
      <c r="E44" s="91"/>
      <c r="F44" s="91"/>
      <c r="G44" s="91"/>
      <c r="H44" s="91"/>
      <c r="I44" s="92"/>
      <c r="J44" s="22">
        <f t="shared" ref="J44:Q44" si="3">SUM(J40:J43)</f>
        <v>30</v>
      </c>
      <c r="K44" s="22">
        <f t="shared" si="3"/>
        <v>8</v>
      </c>
      <c r="L44" s="22">
        <f t="shared" si="3"/>
        <v>4</v>
      </c>
      <c r="M44" s="39">
        <f t="shared" si="3"/>
        <v>0</v>
      </c>
      <c r="N44" s="22">
        <f t="shared" si="3"/>
        <v>4</v>
      </c>
      <c r="O44" s="22">
        <f t="shared" si="3"/>
        <v>16</v>
      </c>
      <c r="P44" s="22">
        <f t="shared" si="3"/>
        <v>38</v>
      </c>
      <c r="Q44" s="22">
        <f t="shared" si="3"/>
        <v>54</v>
      </c>
      <c r="R44" s="22">
        <f>COUNTIF(R40:R43,"E")</f>
        <v>4</v>
      </c>
      <c r="S44" s="22">
        <f>COUNTIF(S40:S43,"C")</f>
        <v>0</v>
      </c>
      <c r="T44" s="22">
        <f>COUNTIF(T40:T43,"VP")</f>
        <v>0</v>
      </c>
      <c r="U44" s="23"/>
      <c r="V44" s="59"/>
      <c r="W44" s="59"/>
      <c r="X44" s="59"/>
      <c r="Y44" s="59"/>
      <c r="Z44" s="59"/>
      <c r="AA44" s="59"/>
    </row>
    <row r="45" spans="1:27" ht="19.5" customHeight="1">
      <c r="V45" s="59"/>
      <c r="W45" s="59"/>
      <c r="X45" s="59"/>
      <c r="Y45" s="59"/>
      <c r="Z45" s="59"/>
      <c r="AA45" s="59"/>
    </row>
    <row r="46" spans="1:27" ht="16.5" customHeight="1">
      <c r="A46" s="61" t="s">
        <v>43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59"/>
      <c r="W46" s="59"/>
      <c r="X46" s="59"/>
      <c r="Y46" s="59"/>
      <c r="Z46" s="59"/>
      <c r="AA46" s="59"/>
    </row>
    <row r="47" spans="1:27" ht="26.25" customHeight="1">
      <c r="A47" s="103" t="s">
        <v>27</v>
      </c>
      <c r="B47" s="105" t="s">
        <v>26</v>
      </c>
      <c r="C47" s="106"/>
      <c r="D47" s="106"/>
      <c r="E47" s="106"/>
      <c r="F47" s="106"/>
      <c r="G47" s="106"/>
      <c r="H47" s="106"/>
      <c r="I47" s="107"/>
      <c r="J47" s="62" t="s">
        <v>40</v>
      </c>
      <c r="K47" s="64" t="s">
        <v>24</v>
      </c>
      <c r="L47" s="65"/>
      <c r="M47" s="65"/>
      <c r="N47" s="66"/>
      <c r="O47" s="64" t="s">
        <v>41</v>
      </c>
      <c r="P47" s="97"/>
      <c r="Q47" s="98"/>
      <c r="R47" s="64" t="s">
        <v>23</v>
      </c>
      <c r="S47" s="65"/>
      <c r="T47" s="66"/>
      <c r="U47" s="99" t="s">
        <v>22</v>
      </c>
      <c r="V47" s="59"/>
      <c r="W47" s="59"/>
      <c r="X47" s="59"/>
      <c r="Y47" s="59"/>
      <c r="Z47" s="59"/>
      <c r="AA47" s="59"/>
    </row>
    <row r="48" spans="1:27" ht="12.75" customHeight="1">
      <c r="A48" s="104"/>
      <c r="B48" s="108"/>
      <c r="C48" s="96"/>
      <c r="D48" s="96"/>
      <c r="E48" s="96"/>
      <c r="F48" s="96"/>
      <c r="G48" s="96"/>
      <c r="H48" s="96"/>
      <c r="I48" s="109"/>
      <c r="J48" s="63"/>
      <c r="K48" s="5" t="s">
        <v>28</v>
      </c>
      <c r="L48" s="5" t="s">
        <v>29</v>
      </c>
      <c r="M48" s="38" t="s">
        <v>69</v>
      </c>
      <c r="N48" s="38" t="s">
        <v>70</v>
      </c>
      <c r="O48" s="5" t="s">
        <v>33</v>
      </c>
      <c r="P48" s="5" t="s">
        <v>7</v>
      </c>
      <c r="Q48" s="5" t="s">
        <v>30</v>
      </c>
      <c r="R48" s="5" t="s">
        <v>31</v>
      </c>
      <c r="S48" s="5" t="s">
        <v>28</v>
      </c>
      <c r="T48" s="5" t="s">
        <v>32</v>
      </c>
      <c r="U48" s="63"/>
      <c r="V48" s="59"/>
      <c r="W48" s="59"/>
      <c r="X48" s="59"/>
      <c r="Y48" s="59"/>
      <c r="Z48" s="59"/>
      <c r="AA48" s="59"/>
    </row>
    <row r="49" spans="1:27">
      <c r="A49" s="49" t="s">
        <v>87</v>
      </c>
      <c r="B49" s="60" t="s">
        <v>88</v>
      </c>
      <c r="C49" s="60"/>
      <c r="D49" s="60"/>
      <c r="E49" s="60"/>
      <c r="F49" s="60"/>
      <c r="G49" s="60"/>
      <c r="H49" s="60"/>
      <c r="I49" s="60"/>
      <c r="J49" s="50">
        <v>8</v>
      </c>
      <c r="K49" s="50">
        <v>2</v>
      </c>
      <c r="L49" s="50">
        <v>1</v>
      </c>
      <c r="M49" s="50">
        <v>0</v>
      </c>
      <c r="N49" s="50">
        <v>1</v>
      </c>
      <c r="O49" s="19">
        <f>K49+L49+M49+N49</f>
        <v>4</v>
      </c>
      <c r="P49" s="20">
        <f>Q49-O49</f>
        <v>10</v>
      </c>
      <c r="Q49" s="20">
        <f>ROUND(PRODUCT(J49,25)/14,0)</f>
        <v>14</v>
      </c>
      <c r="R49" s="51" t="s">
        <v>31</v>
      </c>
      <c r="S49" s="11"/>
      <c r="T49" s="26"/>
      <c r="U49" s="18" t="s">
        <v>38</v>
      </c>
      <c r="V49" s="59"/>
      <c r="W49" s="59"/>
      <c r="X49" s="59"/>
      <c r="Y49" s="59"/>
      <c r="Z49" s="59"/>
      <c r="AA49" s="59"/>
    </row>
    <row r="50" spans="1:27">
      <c r="A50" s="49" t="s">
        <v>89</v>
      </c>
      <c r="B50" s="60" t="s">
        <v>90</v>
      </c>
      <c r="C50" s="60"/>
      <c r="D50" s="60"/>
      <c r="E50" s="60"/>
      <c r="F50" s="60"/>
      <c r="G50" s="60"/>
      <c r="H50" s="60"/>
      <c r="I50" s="60"/>
      <c r="J50" s="50">
        <v>8</v>
      </c>
      <c r="K50" s="50">
        <v>2</v>
      </c>
      <c r="L50" s="50">
        <v>1</v>
      </c>
      <c r="M50" s="50">
        <v>0</v>
      </c>
      <c r="N50" s="50">
        <v>1</v>
      </c>
      <c r="O50" s="40">
        <f t="shared" ref="O50:O52" si="4">K50+L50+M50+N50</f>
        <v>4</v>
      </c>
      <c r="P50" s="20">
        <f t="shared" ref="P50:P52" si="5">Q50-O50</f>
        <v>10</v>
      </c>
      <c r="Q50" s="20">
        <f t="shared" ref="Q50:Q52" si="6">ROUND(PRODUCT(J50,25)/14,0)</f>
        <v>14</v>
      </c>
      <c r="R50" s="51" t="s">
        <v>31</v>
      </c>
      <c r="S50" s="11"/>
      <c r="T50" s="26"/>
      <c r="U50" s="18" t="s">
        <v>38</v>
      </c>
      <c r="V50" s="59"/>
      <c r="W50" s="59"/>
      <c r="X50" s="59"/>
      <c r="Y50" s="59"/>
      <c r="Z50" s="59"/>
      <c r="AA50" s="59"/>
    </row>
    <row r="51" spans="1:27">
      <c r="A51" s="49" t="s">
        <v>91</v>
      </c>
      <c r="B51" s="60" t="s">
        <v>92</v>
      </c>
      <c r="C51" s="60"/>
      <c r="D51" s="60"/>
      <c r="E51" s="60"/>
      <c r="F51" s="60"/>
      <c r="G51" s="60"/>
      <c r="H51" s="60"/>
      <c r="I51" s="60"/>
      <c r="J51" s="50">
        <v>7</v>
      </c>
      <c r="K51" s="50">
        <v>2</v>
      </c>
      <c r="L51" s="50">
        <v>1</v>
      </c>
      <c r="M51" s="50">
        <v>0</v>
      </c>
      <c r="N51" s="50">
        <v>1</v>
      </c>
      <c r="O51" s="40">
        <f t="shared" si="4"/>
        <v>4</v>
      </c>
      <c r="P51" s="20">
        <f t="shared" si="5"/>
        <v>9</v>
      </c>
      <c r="Q51" s="20">
        <f t="shared" si="6"/>
        <v>13</v>
      </c>
      <c r="R51" s="51" t="s">
        <v>31</v>
      </c>
      <c r="S51" s="11"/>
      <c r="T51" s="26"/>
      <c r="U51" s="18" t="s">
        <v>38</v>
      </c>
      <c r="V51" s="59"/>
      <c r="W51" s="59"/>
      <c r="X51" s="59"/>
      <c r="Y51" s="59"/>
      <c r="Z51" s="59"/>
      <c r="AA51" s="59"/>
    </row>
    <row r="52" spans="1:27">
      <c r="A52" s="49" t="s">
        <v>93</v>
      </c>
      <c r="B52" s="60" t="s">
        <v>94</v>
      </c>
      <c r="C52" s="60"/>
      <c r="D52" s="60"/>
      <c r="E52" s="60"/>
      <c r="F52" s="60"/>
      <c r="G52" s="60"/>
      <c r="H52" s="60"/>
      <c r="I52" s="60"/>
      <c r="J52" s="50">
        <v>7</v>
      </c>
      <c r="K52" s="50">
        <v>2</v>
      </c>
      <c r="L52" s="50">
        <v>1</v>
      </c>
      <c r="M52" s="50">
        <v>0</v>
      </c>
      <c r="N52" s="50">
        <v>1</v>
      </c>
      <c r="O52" s="40">
        <f t="shared" si="4"/>
        <v>4</v>
      </c>
      <c r="P52" s="20">
        <f t="shared" si="5"/>
        <v>9</v>
      </c>
      <c r="Q52" s="20">
        <f t="shared" si="6"/>
        <v>13</v>
      </c>
      <c r="R52" s="51" t="s">
        <v>31</v>
      </c>
      <c r="S52" s="11"/>
      <c r="T52" s="26"/>
      <c r="U52" s="18" t="s">
        <v>36</v>
      </c>
      <c r="V52" s="59"/>
      <c r="W52" s="59"/>
      <c r="X52" s="59"/>
      <c r="Y52" s="59"/>
      <c r="Z52" s="59"/>
      <c r="AA52" s="59"/>
    </row>
    <row r="53" spans="1:27">
      <c r="A53" s="22" t="s">
        <v>25</v>
      </c>
      <c r="B53" s="90"/>
      <c r="C53" s="91"/>
      <c r="D53" s="91"/>
      <c r="E53" s="91"/>
      <c r="F53" s="91"/>
      <c r="G53" s="91"/>
      <c r="H53" s="91"/>
      <c r="I53" s="92"/>
      <c r="J53" s="22">
        <f t="shared" ref="J53:Q53" si="7">SUM(J49:J52)</f>
        <v>30</v>
      </c>
      <c r="K53" s="22">
        <f t="shared" si="7"/>
        <v>8</v>
      </c>
      <c r="L53" s="22">
        <f t="shared" si="7"/>
        <v>4</v>
      </c>
      <c r="M53" s="39">
        <f t="shared" si="7"/>
        <v>0</v>
      </c>
      <c r="N53" s="22">
        <f t="shared" si="7"/>
        <v>4</v>
      </c>
      <c r="O53" s="22">
        <f t="shared" si="7"/>
        <v>16</v>
      </c>
      <c r="P53" s="22">
        <f t="shared" si="7"/>
        <v>38</v>
      </c>
      <c r="Q53" s="22">
        <f t="shared" si="7"/>
        <v>54</v>
      </c>
      <c r="R53" s="22">
        <f>COUNTIF(R49:R52,"E")</f>
        <v>4</v>
      </c>
      <c r="S53" s="22">
        <f>COUNTIF(S49:S52,"C")</f>
        <v>0</v>
      </c>
      <c r="T53" s="22">
        <f>COUNTIF(T49:T52,"VP")</f>
        <v>0</v>
      </c>
      <c r="U53" s="23"/>
      <c r="V53" s="59"/>
      <c r="W53" s="59"/>
      <c r="X53" s="59"/>
      <c r="Y53" s="59"/>
      <c r="Z53" s="59"/>
      <c r="AA53" s="59"/>
    </row>
    <row r="54" spans="1:27" ht="11.25" customHeight="1">
      <c r="V54" s="59"/>
      <c r="W54" s="59"/>
      <c r="X54" s="59"/>
      <c r="Y54" s="59"/>
      <c r="Z54" s="59"/>
      <c r="AA54" s="59"/>
    </row>
    <row r="55" spans="1:27">
      <c r="B55" s="8"/>
      <c r="C55" s="8"/>
      <c r="D55" s="8"/>
      <c r="E55" s="8"/>
      <c r="F55" s="8"/>
      <c r="G55" s="8"/>
      <c r="N55" s="8"/>
      <c r="O55" s="8"/>
      <c r="P55" s="8"/>
      <c r="Q55" s="8"/>
      <c r="R55" s="8"/>
      <c r="S55" s="8"/>
      <c r="T55" s="8"/>
      <c r="V55" s="59"/>
      <c r="W55" s="59"/>
      <c r="X55" s="59"/>
      <c r="Y55" s="59"/>
      <c r="Z55" s="59"/>
      <c r="AA55" s="59"/>
    </row>
    <row r="56" spans="1:27">
      <c r="V56" s="59"/>
      <c r="W56" s="59"/>
      <c r="X56" s="59"/>
      <c r="Y56" s="59"/>
      <c r="Z56" s="59"/>
      <c r="AA56" s="59"/>
    </row>
    <row r="57" spans="1:27" ht="18" customHeight="1">
      <c r="A57" s="61" t="s">
        <v>44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59"/>
      <c r="W57" s="59"/>
      <c r="X57" s="59"/>
      <c r="Y57" s="59"/>
      <c r="Z57" s="59"/>
      <c r="AA57" s="59"/>
    </row>
    <row r="58" spans="1:27" ht="25.5" customHeight="1">
      <c r="A58" s="103" t="s">
        <v>27</v>
      </c>
      <c r="B58" s="105" t="s">
        <v>26</v>
      </c>
      <c r="C58" s="106"/>
      <c r="D58" s="106"/>
      <c r="E58" s="106"/>
      <c r="F58" s="106"/>
      <c r="G58" s="106"/>
      <c r="H58" s="106"/>
      <c r="I58" s="107"/>
      <c r="J58" s="62" t="s">
        <v>40</v>
      </c>
      <c r="K58" s="64" t="s">
        <v>24</v>
      </c>
      <c r="L58" s="65"/>
      <c r="M58" s="65"/>
      <c r="N58" s="66"/>
      <c r="O58" s="64" t="s">
        <v>41</v>
      </c>
      <c r="P58" s="97"/>
      <c r="Q58" s="98"/>
      <c r="R58" s="64" t="s">
        <v>23</v>
      </c>
      <c r="S58" s="65"/>
      <c r="T58" s="66"/>
      <c r="U58" s="99" t="s">
        <v>22</v>
      </c>
      <c r="V58" s="59"/>
      <c r="W58" s="59"/>
      <c r="X58" s="59"/>
      <c r="Y58" s="59"/>
      <c r="Z58" s="59"/>
      <c r="AA58" s="59"/>
    </row>
    <row r="59" spans="1:27" ht="16.5" customHeight="1">
      <c r="A59" s="104"/>
      <c r="B59" s="108"/>
      <c r="C59" s="96"/>
      <c r="D59" s="96"/>
      <c r="E59" s="96"/>
      <c r="F59" s="96"/>
      <c r="G59" s="96"/>
      <c r="H59" s="96"/>
      <c r="I59" s="109"/>
      <c r="J59" s="63"/>
      <c r="K59" s="5" t="s">
        <v>28</v>
      </c>
      <c r="L59" s="5" t="s">
        <v>29</v>
      </c>
      <c r="M59" s="38" t="s">
        <v>69</v>
      </c>
      <c r="N59" s="38" t="s">
        <v>70</v>
      </c>
      <c r="O59" s="5" t="s">
        <v>33</v>
      </c>
      <c r="P59" s="5" t="s">
        <v>7</v>
      </c>
      <c r="Q59" s="5" t="s">
        <v>30</v>
      </c>
      <c r="R59" s="5" t="s">
        <v>31</v>
      </c>
      <c r="S59" s="5" t="s">
        <v>28</v>
      </c>
      <c r="T59" s="5" t="s">
        <v>32</v>
      </c>
      <c r="U59" s="63"/>
      <c r="V59" s="59"/>
      <c r="W59" s="59"/>
      <c r="X59" s="59"/>
      <c r="Y59" s="59"/>
      <c r="Z59" s="59"/>
      <c r="AA59" s="59"/>
    </row>
    <row r="60" spans="1:27">
      <c r="A60" s="49" t="s">
        <v>95</v>
      </c>
      <c r="B60" s="60" t="s">
        <v>96</v>
      </c>
      <c r="C60" s="60"/>
      <c r="D60" s="60"/>
      <c r="E60" s="60"/>
      <c r="F60" s="60"/>
      <c r="G60" s="60"/>
      <c r="H60" s="60"/>
      <c r="I60" s="60"/>
      <c r="J60" s="50">
        <v>8</v>
      </c>
      <c r="K60" s="50">
        <v>2</v>
      </c>
      <c r="L60" s="50">
        <v>1</v>
      </c>
      <c r="M60" s="50">
        <v>0</v>
      </c>
      <c r="N60" s="50">
        <v>1</v>
      </c>
      <c r="O60" s="19">
        <f>K60+L60+M60+N60</f>
        <v>4</v>
      </c>
      <c r="P60" s="20">
        <f>Q60-O60</f>
        <v>10</v>
      </c>
      <c r="Q60" s="20">
        <f>ROUND(PRODUCT(J60,25)/14,0)</f>
        <v>14</v>
      </c>
      <c r="R60" s="51" t="s">
        <v>31</v>
      </c>
      <c r="S60" s="18"/>
      <c r="T60" s="45" t="s">
        <v>32</v>
      </c>
      <c r="U60" s="18" t="s">
        <v>36</v>
      </c>
      <c r="V60" s="59"/>
      <c r="W60" s="59"/>
      <c r="X60" s="59"/>
      <c r="Y60" s="59"/>
      <c r="Z60" s="59"/>
      <c r="AA60" s="59"/>
    </row>
    <row r="61" spans="1:27">
      <c r="A61" s="49" t="s">
        <v>97</v>
      </c>
      <c r="B61" s="60" t="s">
        <v>98</v>
      </c>
      <c r="C61" s="60"/>
      <c r="D61" s="60"/>
      <c r="E61" s="60"/>
      <c r="F61" s="60"/>
      <c r="G61" s="60"/>
      <c r="H61" s="60"/>
      <c r="I61" s="60"/>
      <c r="J61" s="50">
        <v>8</v>
      </c>
      <c r="K61" s="50">
        <v>2</v>
      </c>
      <c r="L61" s="50">
        <v>1</v>
      </c>
      <c r="M61" s="50">
        <v>0</v>
      </c>
      <c r="N61" s="50">
        <v>1</v>
      </c>
      <c r="O61" s="40">
        <f t="shared" ref="O61:O63" si="8">K61+L61+M61+N61</f>
        <v>4</v>
      </c>
      <c r="P61" s="20">
        <f t="shared" ref="P61:P63" si="9">Q61-O61</f>
        <v>10</v>
      </c>
      <c r="Q61" s="20">
        <f t="shared" ref="Q61:Q63" si="10">ROUND(PRODUCT(J61,25)/14,0)</f>
        <v>14</v>
      </c>
      <c r="R61" s="51" t="s">
        <v>31</v>
      </c>
      <c r="S61" s="18"/>
      <c r="T61" s="45"/>
      <c r="U61" s="18" t="s">
        <v>36</v>
      </c>
      <c r="V61" s="59"/>
      <c r="W61" s="59"/>
      <c r="X61" s="59"/>
      <c r="Y61" s="59"/>
      <c r="Z61" s="59"/>
      <c r="AA61" s="59"/>
    </row>
    <row r="62" spans="1:27">
      <c r="A62" s="49" t="s">
        <v>99</v>
      </c>
      <c r="B62" s="60" t="s">
        <v>100</v>
      </c>
      <c r="C62" s="60"/>
      <c r="D62" s="60"/>
      <c r="E62" s="60"/>
      <c r="F62" s="60"/>
      <c r="G62" s="60"/>
      <c r="H62" s="60"/>
      <c r="I62" s="60"/>
      <c r="J62" s="50">
        <v>6</v>
      </c>
      <c r="K62" s="50">
        <v>2</v>
      </c>
      <c r="L62" s="50">
        <v>1</v>
      </c>
      <c r="M62" s="50">
        <v>0</v>
      </c>
      <c r="N62" s="50">
        <v>0</v>
      </c>
      <c r="O62" s="40">
        <f t="shared" si="8"/>
        <v>3</v>
      </c>
      <c r="P62" s="20">
        <f t="shared" si="9"/>
        <v>8</v>
      </c>
      <c r="Q62" s="20">
        <f t="shared" si="10"/>
        <v>11</v>
      </c>
      <c r="R62" s="51"/>
      <c r="S62" s="18" t="s">
        <v>28</v>
      </c>
      <c r="T62" s="45"/>
      <c r="U62" s="18" t="s">
        <v>39</v>
      </c>
      <c r="V62" s="59"/>
      <c r="W62" s="59"/>
      <c r="X62" s="59"/>
      <c r="Y62" s="59"/>
      <c r="Z62" s="59"/>
      <c r="AA62" s="59"/>
    </row>
    <row r="63" spans="1:27">
      <c r="A63" s="49" t="s">
        <v>101</v>
      </c>
      <c r="B63" s="60" t="s">
        <v>102</v>
      </c>
      <c r="C63" s="60"/>
      <c r="D63" s="60"/>
      <c r="E63" s="60"/>
      <c r="F63" s="60"/>
      <c r="G63" s="60"/>
      <c r="H63" s="60"/>
      <c r="I63" s="60"/>
      <c r="J63" s="18">
        <v>8</v>
      </c>
      <c r="K63" s="18">
        <v>2</v>
      </c>
      <c r="L63" s="18">
        <v>1</v>
      </c>
      <c r="M63" s="18">
        <v>0</v>
      </c>
      <c r="N63" s="18">
        <v>1</v>
      </c>
      <c r="O63" s="40">
        <f t="shared" si="8"/>
        <v>4</v>
      </c>
      <c r="P63" s="20">
        <f t="shared" si="9"/>
        <v>10</v>
      </c>
      <c r="Q63" s="20">
        <f t="shared" si="10"/>
        <v>14</v>
      </c>
      <c r="R63" s="51" t="s">
        <v>31</v>
      </c>
      <c r="S63" s="18"/>
      <c r="T63" s="45"/>
      <c r="U63" s="18" t="s">
        <v>38</v>
      </c>
      <c r="V63" s="59"/>
      <c r="W63" s="59"/>
      <c r="X63" s="59"/>
      <c r="Y63" s="59"/>
      <c r="Z63" s="59"/>
      <c r="AA63" s="59"/>
    </row>
    <row r="64" spans="1:27">
      <c r="A64" s="22" t="s">
        <v>25</v>
      </c>
      <c r="B64" s="90"/>
      <c r="C64" s="91"/>
      <c r="D64" s="91"/>
      <c r="E64" s="91"/>
      <c r="F64" s="91"/>
      <c r="G64" s="91"/>
      <c r="H64" s="91"/>
      <c r="I64" s="92"/>
      <c r="J64" s="22">
        <f t="shared" ref="J64:Q64" si="11">SUM(J60:J63)</f>
        <v>30</v>
      </c>
      <c r="K64" s="22">
        <f t="shared" si="11"/>
        <v>8</v>
      </c>
      <c r="L64" s="22">
        <f t="shared" si="11"/>
        <v>4</v>
      </c>
      <c r="M64" s="39">
        <f t="shared" si="11"/>
        <v>0</v>
      </c>
      <c r="N64" s="22">
        <f t="shared" si="11"/>
        <v>3</v>
      </c>
      <c r="O64" s="22">
        <f t="shared" si="11"/>
        <v>15</v>
      </c>
      <c r="P64" s="22">
        <f t="shared" si="11"/>
        <v>38</v>
      </c>
      <c r="Q64" s="22">
        <f t="shared" si="11"/>
        <v>53</v>
      </c>
      <c r="R64" s="22">
        <f>COUNTIF(R60:R63,"E")</f>
        <v>3</v>
      </c>
      <c r="S64" s="22">
        <f>COUNTIF(S60:S63,"C")</f>
        <v>1</v>
      </c>
      <c r="T64" s="22">
        <f>COUNTIF(T60:T63,"VP")</f>
        <v>1</v>
      </c>
      <c r="U64" s="23"/>
      <c r="V64" s="59"/>
      <c r="W64" s="59"/>
      <c r="X64" s="59"/>
      <c r="Y64" s="59"/>
      <c r="Z64" s="59"/>
      <c r="AA64" s="59"/>
    </row>
    <row r="65" spans="1:27" s="44" customForma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8"/>
      <c r="V65" s="59"/>
      <c r="W65" s="59"/>
      <c r="X65" s="59"/>
      <c r="Y65" s="59"/>
      <c r="Z65" s="59"/>
      <c r="AA65" s="59"/>
    </row>
    <row r="66" spans="1:27" s="44" customForma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8"/>
      <c r="V66" s="59"/>
      <c r="W66" s="59"/>
      <c r="X66" s="59"/>
      <c r="Y66" s="59"/>
      <c r="Z66" s="59"/>
      <c r="AA66" s="59"/>
    </row>
    <row r="67" spans="1:27" s="44" customForma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8"/>
      <c r="V67" s="59"/>
      <c r="W67" s="59"/>
      <c r="X67" s="59"/>
      <c r="Y67" s="59"/>
      <c r="Z67" s="59"/>
      <c r="AA67" s="59"/>
    </row>
    <row r="68" spans="1:27" ht="21.75" customHeight="1">
      <c r="V68" s="59"/>
      <c r="W68" s="59"/>
      <c r="X68" s="59"/>
      <c r="Y68" s="59"/>
      <c r="Z68" s="59"/>
      <c r="AA68" s="59"/>
    </row>
    <row r="69" spans="1:27" ht="18.75" customHeight="1">
      <c r="A69" s="61" t="s">
        <v>45</v>
      </c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59"/>
      <c r="W69" s="59"/>
      <c r="X69" s="59"/>
      <c r="Y69" s="59"/>
      <c r="Z69" s="59"/>
      <c r="AA69" s="59"/>
    </row>
    <row r="70" spans="1:27" ht="24.75" customHeight="1">
      <c r="A70" s="103" t="s">
        <v>27</v>
      </c>
      <c r="B70" s="105" t="s">
        <v>26</v>
      </c>
      <c r="C70" s="106"/>
      <c r="D70" s="106"/>
      <c r="E70" s="106"/>
      <c r="F70" s="106"/>
      <c r="G70" s="106"/>
      <c r="H70" s="106"/>
      <c r="I70" s="107"/>
      <c r="J70" s="62" t="s">
        <v>40</v>
      </c>
      <c r="K70" s="64" t="s">
        <v>24</v>
      </c>
      <c r="L70" s="65"/>
      <c r="M70" s="65"/>
      <c r="N70" s="66"/>
      <c r="O70" s="64" t="s">
        <v>41</v>
      </c>
      <c r="P70" s="97"/>
      <c r="Q70" s="98"/>
      <c r="R70" s="64" t="s">
        <v>23</v>
      </c>
      <c r="S70" s="65"/>
      <c r="T70" s="66"/>
      <c r="U70" s="99" t="s">
        <v>22</v>
      </c>
      <c r="V70" s="59"/>
      <c r="W70" s="59"/>
      <c r="X70" s="59"/>
      <c r="Y70" s="59"/>
      <c r="Z70" s="59"/>
      <c r="AA70" s="59"/>
    </row>
    <row r="71" spans="1:27">
      <c r="A71" s="104"/>
      <c r="B71" s="108"/>
      <c r="C71" s="96"/>
      <c r="D71" s="96"/>
      <c r="E71" s="96"/>
      <c r="F71" s="96"/>
      <c r="G71" s="96"/>
      <c r="H71" s="96"/>
      <c r="I71" s="109"/>
      <c r="J71" s="63"/>
      <c r="K71" s="5" t="s">
        <v>28</v>
      </c>
      <c r="L71" s="5" t="s">
        <v>29</v>
      </c>
      <c r="M71" s="38" t="s">
        <v>69</v>
      </c>
      <c r="N71" s="38" t="s">
        <v>70</v>
      </c>
      <c r="O71" s="5" t="s">
        <v>33</v>
      </c>
      <c r="P71" s="5" t="s">
        <v>7</v>
      </c>
      <c r="Q71" s="5" t="s">
        <v>30</v>
      </c>
      <c r="R71" s="5" t="s">
        <v>31</v>
      </c>
      <c r="S71" s="5" t="s">
        <v>28</v>
      </c>
      <c r="T71" s="5" t="s">
        <v>32</v>
      </c>
      <c r="U71" s="63"/>
      <c r="V71" s="59"/>
      <c r="W71" s="59"/>
      <c r="X71" s="59"/>
      <c r="Y71" s="59"/>
      <c r="Z71" s="59"/>
      <c r="AA71" s="59"/>
    </row>
    <row r="72" spans="1:27">
      <c r="A72" s="42" t="s">
        <v>103</v>
      </c>
      <c r="B72" s="100" t="s">
        <v>104</v>
      </c>
      <c r="C72" s="101"/>
      <c r="D72" s="101"/>
      <c r="E72" s="101"/>
      <c r="F72" s="101"/>
      <c r="G72" s="101"/>
      <c r="H72" s="101"/>
      <c r="I72" s="102"/>
      <c r="J72" s="18">
        <v>7</v>
      </c>
      <c r="K72" s="18">
        <v>2</v>
      </c>
      <c r="L72" s="18">
        <v>1</v>
      </c>
      <c r="M72" s="18">
        <v>0</v>
      </c>
      <c r="N72" s="18">
        <v>1</v>
      </c>
      <c r="O72" s="19">
        <f>K72+L72+M72+N72</f>
        <v>4</v>
      </c>
      <c r="P72" s="20">
        <f>Q72-O72</f>
        <v>11</v>
      </c>
      <c r="Q72" s="20">
        <f>ROUND(PRODUCT(J72,25)/12,0)</f>
        <v>15</v>
      </c>
      <c r="R72" s="51" t="s">
        <v>31</v>
      </c>
      <c r="S72" s="18"/>
      <c r="T72" s="45"/>
      <c r="U72" s="18" t="s">
        <v>38</v>
      </c>
      <c r="V72" s="59"/>
      <c r="W72" s="59"/>
      <c r="X72" s="59"/>
      <c r="Y72" s="59"/>
      <c r="Z72" s="59"/>
      <c r="AA72" s="59"/>
    </row>
    <row r="73" spans="1:27">
      <c r="A73" s="42" t="s">
        <v>105</v>
      </c>
      <c r="B73" s="100" t="s">
        <v>106</v>
      </c>
      <c r="C73" s="101"/>
      <c r="D73" s="101"/>
      <c r="E73" s="101"/>
      <c r="F73" s="101"/>
      <c r="G73" s="101"/>
      <c r="H73" s="101"/>
      <c r="I73" s="102"/>
      <c r="J73" s="18">
        <v>7</v>
      </c>
      <c r="K73" s="18">
        <v>2</v>
      </c>
      <c r="L73" s="18">
        <v>1</v>
      </c>
      <c r="M73" s="18">
        <v>0</v>
      </c>
      <c r="N73" s="18">
        <v>1</v>
      </c>
      <c r="O73" s="40">
        <f t="shared" ref="O73:O76" si="12">K73+L73+M73+N73</f>
        <v>4</v>
      </c>
      <c r="P73" s="20">
        <f t="shared" ref="P73:P76" si="13">Q73-O73</f>
        <v>11</v>
      </c>
      <c r="Q73" s="20">
        <f t="shared" ref="Q73:Q76" si="14">ROUND(PRODUCT(J73,25)/12,0)</f>
        <v>15</v>
      </c>
      <c r="R73" s="51" t="s">
        <v>31</v>
      </c>
      <c r="S73" s="18"/>
      <c r="T73" s="45"/>
      <c r="U73" s="18" t="s">
        <v>38</v>
      </c>
      <c r="V73" s="59"/>
      <c r="W73" s="59"/>
      <c r="X73" s="59"/>
      <c r="Y73" s="59"/>
      <c r="Z73" s="59"/>
      <c r="AA73" s="59"/>
    </row>
    <row r="74" spans="1:27">
      <c r="A74" s="42" t="s">
        <v>107</v>
      </c>
      <c r="B74" s="100" t="s">
        <v>108</v>
      </c>
      <c r="C74" s="101"/>
      <c r="D74" s="101"/>
      <c r="E74" s="101"/>
      <c r="F74" s="101"/>
      <c r="G74" s="101"/>
      <c r="H74" s="101"/>
      <c r="I74" s="102"/>
      <c r="J74" s="18">
        <v>4</v>
      </c>
      <c r="K74" s="18">
        <v>0</v>
      </c>
      <c r="L74" s="18">
        <v>0</v>
      </c>
      <c r="M74" s="18">
        <v>1</v>
      </c>
      <c r="N74" s="18">
        <v>2</v>
      </c>
      <c r="O74" s="40">
        <f t="shared" si="12"/>
        <v>3</v>
      </c>
      <c r="P74" s="20">
        <f t="shared" si="13"/>
        <v>5</v>
      </c>
      <c r="Q74" s="20">
        <f t="shared" si="14"/>
        <v>8</v>
      </c>
      <c r="R74" s="51"/>
      <c r="S74" s="18"/>
      <c r="T74" s="45" t="s">
        <v>32</v>
      </c>
      <c r="U74" s="18" t="s">
        <v>36</v>
      </c>
      <c r="V74" s="59"/>
      <c r="W74" s="59"/>
      <c r="X74" s="59"/>
      <c r="Y74" s="59"/>
      <c r="Z74" s="59"/>
      <c r="AA74" s="59"/>
    </row>
    <row r="75" spans="1:27">
      <c r="A75" s="42" t="s">
        <v>109</v>
      </c>
      <c r="B75" s="100" t="s">
        <v>110</v>
      </c>
      <c r="C75" s="101"/>
      <c r="D75" s="101"/>
      <c r="E75" s="101"/>
      <c r="F75" s="101"/>
      <c r="G75" s="101"/>
      <c r="H75" s="101"/>
      <c r="I75" s="102"/>
      <c r="J75" s="18">
        <v>4</v>
      </c>
      <c r="K75" s="18">
        <v>0</v>
      </c>
      <c r="L75" s="18">
        <v>0</v>
      </c>
      <c r="M75" s="18">
        <v>0</v>
      </c>
      <c r="N75" s="18">
        <v>2</v>
      </c>
      <c r="O75" s="40">
        <f t="shared" si="12"/>
        <v>2</v>
      </c>
      <c r="P75" s="20">
        <f t="shared" si="13"/>
        <v>6</v>
      </c>
      <c r="Q75" s="20">
        <f t="shared" si="14"/>
        <v>8</v>
      </c>
      <c r="R75" s="51"/>
      <c r="S75" s="18" t="s">
        <v>28</v>
      </c>
      <c r="T75" s="45"/>
      <c r="U75" s="18" t="s">
        <v>36</v>
      </c>
      <c r="V75" s="59"/>
      <c r="W75" s="59"/>
      <c r="X75" s="59"/>
      <c r="Y75" s="59"/>
      <c r="Z75" s="59"/>
      <c r="AA75" s="59"/>
    </row>
    <row r="76" spans="1:27">
      <c r="A76" s="42" t="s">
        <v>111</v>
      </c>
      <c r="B76" s="100" t="s">
        <v>112</v>
      </c>
      <c r="C76" s="101"/>
      <c r="D76" s="101"/>
      <c r="E76" s="101"/>
      <c r="F76" s="101"/>
      <c r="G76" s="101"/>
      <c r="H76" s="101"/>
      <c r="I76" s="102"/>
      <c r="J76" s="18">
        <v>8</v>
      </c>
      <c r="K76" s="18">
        <v>2</v>
      </c>
      <c r="L76" s="18">
        <v>1</v>
      </c>
      <c r="M76" s="18">
        <v>0</v>
      </c>
      <c r="N76" s="18">
        <v>1</v>
      </c>
      <c r="O76" s="40">
        <f t="shared" si="12"/>
        <v>4</v>
      </c>
      <c r="P76" s="20">
        <f t="shared" si="13"/>
        <v>13</v>
      </c>
      <c r="Q76" s="20">
        <f t="shared" si="14"/>
        <v>17</v>
      </c>
      <c r="R76" s="51" t="s">
        <v>31</v>
      </c>
      <c r="S76" s="18"/>
      <c r="T76" s="45"/>
      <c r="U76" s="18" t="s">
        <v>38</v>
      </c>
      <c r="V76" s="59"/>
      <c r="W76" s="59"/>
      <c r="X76" s="59"/>
      <c r="Y76" s="59"/>
      <c r="Z76" s="59"/>
      <c r="AA76" s="59"/>
    </row>
    <row r="77" spans="1:27">
      <c r="A77" s="22" t="s">
        <v>25</v>
      </c>
      <c r="B77" s="90"/>
      <c r="C77" s="91"/>
      <c r="D77" s="91"/>
      <c r="E77" s="91"/>
      <c r="F77" s="91"/>
      <c r="G77" s="91"/>
      <c r="H77" s="91"/>
      <c r="I77" s="92"/>
      <c r="J77" s="22">
        <f t="shared" ref="J77:Q77" si="15">SUM(J72:J76)</f>
        <v>30</v>
      </c>
      <c r="K77" s="22">
        <f t="shared" si="15"/>
        <v>6</v>
      </c>
      <c r="L77" s="22">
        <f t="shared" si="15"/>
        <v>3</v>
      </c>
      <c r="M77" s="39">
        <f t="shared" si="15"/>
        <v>1</v>
      </c>
      <c r="N77" s="22">
        <f t="shared" si="15"/>
        <v>7</v>
      </c>
      <c r="O77" s="22">
        <f t="shared" si="15"/>
        <v>17</v>
      </c>
      <c r="P77" s="22">
        <f t="shared" si="15"/>
        <v>46</v>
      </c>
      <c r="Q77" s="22">
        <f t="shared" si="15"/>
        <v>63</v>
      </c>
      <c r="R77" s="22">
        <f>COUNTIF(R72:R76,"E")</f>
        <v>3</v>
      </c>
      <c r="S77" s="22">
        <f>COUNTIF(S72:S76,"C")</f>
        <v>1</v>
      </c>
      <c r="T77" s="22">
        <f>COUNTIF(T72:T76,"VP")</f>
        <v>1</v>
      </c>
      <c r="U77" s="23"/>
      <c r="V77" s="59"/>
      <c r="W77" s="59"/>
      <c r="X77" s="59"/>
      <c r="Y77" s="59"/>
      <c r="Z77" s="59"/>
      <c r="AA77" s="59"/>
    </row>
    <row r="78" spans="1:27" ht="9" customHeight="1">
      <c r="V78" s="59"/>
      <c r="W78" s="59"/>
      <c r="X78" s="59"/>
      <c r="Y78" s="59"/>
      <c r="Z78" s="59"/>
      <c r="AA78" s="59"/>
    </row>
    <row r="79" spans="1:27">
      <c r="B79" s="2"/>
      <c r="C79" s="2"/>
      <c r="D79" s="2"/>
      <c r="E79" s="2"/>
      <c r="F79" s="2"/>
      <c r="G79" s="2"/>
      <c r="N79" s="8"/>
      <c r="O79" s="8"/>
      <c r="P79" s="8"/>
      <c r="Q79" s="8"/>
      <c r="R79" s="8"/>
      <c r="S79" s="8"/>
      <c r="T79" s="8"/>
      <c r="V79" s="59"/>
      <c r="W79" s="59"/>
      <c r="X79" s="59"/>
      <c r="Y79" s="59"/>
      <c r="Z79" s="59"/>
      <c r="AA79" s="59"/>
    </row>
    <row r="80" spans="1:27">
      <c r="V80" s="59"/>
      <c r="W80" s="59"/>
      <c r="X80" s="59"/>
      <c r="Y80" s="59"/>
      <c r="Z80" s="59"/>
      <c r="AA80" s="59"/>
    </row>
    <row r="81" spans="1:27">
      <c r="V81" s="59"/>
      <c r="W81" s="59"/>
      <c r="X81" s="59"/>
      <c r="Y81" s="59"/>
      <c r="Z81" s="59"/>
      <c r="AA81" s="59"/>
    </row>
    <row r="82" spans="1:27" ht="19.5" customHeight="1">
      <c r="A82" s="110" t="s">
        <v>46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59"/>
      <c r="W82" s="59"/>
      <c r="X82" s="59"/>
      <c r="Y82" s="59"/>
      <c r="Z82" s="59"/>
      <c r="AA82" s="59"/>
    </row>
    <row r="83" spans="1:27" ht="27.75" customHeight="1">
      <c r="A83" s="103" t="s">
        <v>27</v>
      </c>
      <c r="B83" s="105" t="s">
        <v>26</v>
      </c>
      <c r="C83" s="106"/>
      <c r="D83" s="106"/>
      <c r="E83" s="106"/>
      <c r="F83" s="106"/>
      <c r="G83" s="106"/>
      <c r="H83" s="106"/>
      <c r="I83" s="107"/>
      <c r="J83" s="62" t="s">
        <v>40</v>
      </c>
      <c r="K83" s="140" t="s">
        <v>24</v>
      </c>
      <c r="L83" s="140"/>
      <c r="M83" s="140"/>
      <c r="N83" s="140"/>
      <c r="O83" s="140" t="s">
        <v>41</v>
      </c>
      <c r="P83" s="148"/>
      <c r="Q83" s="148"/>
      <c r="R83" s="140" t="s">
        <v>23</v>
      </c>
      <c r="S83" s="140"/>
      <c r="T83" s="140"/>
      <c r="U83" s="140" t="s">
        <v>22</v>
      </c>
      <c r="V83" s="59"/>
      <c r="W83" s="59"/>
      <c r="X83" s="59"/>
      <c r="Y83" s="59"/>
      <c r="Z83" s="59"/>
      <c r="AA83" s="59"/>
    </row>
    <row r="84" spans="1:27" ht="12.75" customHeight="1">
      <c r="A84" s="104"/>
      <c r="B84" s="108"/>
      <c r="C84" s="96"/>
      <c r="D84" s="96"/>
      <c r="E84" s="96"/>
      <c r="F84" s="96"/>
      <c r="G84" s="96"/>
      <c r="H84" s="96"/>
      <c r="I84" s="109"/>
      <c r="J84" s="63"/>
      <c r="K84" s="5" t="s">
        <v>28</v>
      </c>
      <c r="L84" s="5" t="s">
        <v>29</v>
      </c>
      <c r="M84" s="38" t="s">
        <v>69</v>
      </c>
      <c r="N84" s="38" t="s">
        <v>70</v>
      </c>
      <c r="O84" s="5" t="s">
        <v>33</v>
      </c>
      <c r="P84" s="5" t="s">
        <v>7</v>
      </c>
      <c r="Q84" s="5" t="s">
        <v>30</v>
      </c>
      <c r="R84" s="5" t="s">
        <v>31</v>
      </c>
      <c r="S84" s="5" t="s">
        <v>28</v>
      </c>
      <c r="T84" s="5" t="s">
        <v>32</v>
      </c>
      <c r="U84" s="140"/>
      <c r="V84" s="59"/>
      <c r="W84" s="59"/>
      <c r="X84" s="59"/>
      <c r="Y84" s="59"/>
      <c r="Z84" s="59"/>
      <c r="AA84" s="59"/>
    </row>
    <row r="85" spans="1:27">
      <c r="A85" s="141" t="s">
        <v>117</v>
      </c>
      <c r="B85" s="142"/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3"/>
      <c r="V85" s="59"/>
      <c r="W85" s="59"/>
      <c r="X85" s="59"/>
      <c r="Y85" s="59"/>
      <c r="Z85" s="59"/>
      <c r="AA85" s="59"/>
    </row>
    <row r="86" spans="1:27" ht="12.75" customHeight="1">
      <c r="A86" s="47" t="s">
        <v>121</v>
      </c>
      <c r="B86" s="53" t="s">
        <v>122</v>
      </c>
      <c r="C86" s="54"/>
      <c r="D86" s="54"/>
      <c r="E86" s="54"/>
      <c r="F86" s="54"/>
      <c r="G86" s="54"/>
      <c r="H86" s="54"/>
      <c r="I86" s="55"/>
      <c r="J86" s="48">
        <v>8</v>
      </c>
      <c r="K86" s="48">
        <v>2</v>
      </c>
      <c r="L86" s="48">
        <v>1</v>
      </c>
      <c r="M86" s="48">
        <v>0</v>
      </c>
      <c r="N86" s="48">
        <v>1</v>
      </c>
      <c r="O86" s="20">
        <f>K86+L86+M86+N86</f>
        <v>4</v>
      </c>
      <c r="P86" s="20">
        <f>Q86-O86</f>
        <v>10</v>
      </c>
      <c r="Q86" s="20">
        <f>ROUND(PRODUCT(J86,25)/14,0)</f>
        <v>14</v>
      </c>
      <c r="R86" s="48" t="s">
        <v>31</v>
      </c>
      <c r="S86" s="48"/>
      <c r="T86" s="52"/>
      <c r="U86" s="18" t="s">
        <v>38</v>
      </c>
      <c r="V86" s="59"/>
      <c r="W86" s="59"/>
      <c r="X86" s="59"/>
      <c r="Y86" s="59"/>
      <c r="Z86" s="59"/>
      <c r="AA86" s="59"/>
    </row>
    <row r="87" spans="1:27" ht="12.75" customHeight="1">
      <c r="A87" s="47" t="s">
        <v>113</v>
      </c>
      <c r="B87" s="132" t="s">
        <v>114</v>
      </c>
      <c r="C87" s="133"/>
      <c r="D87" s="133"/>
      <c r="E87" s="133"/>
      <c r="F87" s="133"/>
      <c r="G87" s="133"/>
      <c r="H87" s="133"/>
      <c r="I87" s="134"/>
      <c r="J87" s="48">
        <v>8</v>
      </c>
      <c r="K87" s="48">
        <v>2</v>
      </c>
      <c r="L87" s="48">
        <v>1</v>
      </c>
      <c r="M87" s="48">
        <v>0</v>
      </c>
      <c r="N87" s="48">
        <v>1</v>
      </c>
      <c r="O87" s="20">
        <f>K87+L87+M87+N87</f>
        <v>4</v>
      </c>
      <c r="P87" s="20">
        <f t="shared" ref="P87:P89" si="16">Q87-O87</f>
        <v>10</v>
      </c>
      <c r="Q87" s="20">
        <f>ROUND(PRODUCT(J87,25)/14,0)</f>
        <v>14</v>
      </c>
      <c r="R87" s="48" t="s">
        <v>31</v>
      </c>
      <c r="S87" s="48"/>
      <c r="T87" s="52"/>
      <c r="U87" s="18" t="s">
        <v>38</v>
      </c>
      <c r="V87" s="59"/>
      <c r="W87" s="59"/>
      <c r="X87" s="59"/>
      <c r="Y87" s="59"/>
      <c r="Z87" s="59"/>
      <c r="AA87" s="59"/>
    </row>
    <row r="88" spans="1:27">
      <c r="A88" s="144" t="s">
        <v>118</v>
      </c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6"/>
      <c r="V88" s="59"/>
      <c r="W88" s="59"/>
      <c r="X88" s="59"/>
      <c r="Y88" s="59"/>
      <c r="Z88" s="59"/>
      <c r="AA88" s="59"/>
    </row>
    <row r="89" spans="1:27">
      <c r="A89" s="47" t="s">
        <v>120</v>
      </c>
      <c r="B89" s="147" t="s">
        <v>119</v>
      </c>
      <c r="C89" s="147"/>
      <c r="D89" s="147"/>
      <c r="E89" s="147"/>
      <c r="F89" s="147"/>
      <c r="G89" s="147"/>
      <c r="H89" s="147"/>
      <c r="I89" s="147"/>
      <c r="J89" s="48">
        <v>8</v>
      </c>
      <c r="K89" s="48">
        <v>2</v>
      </c>
      <c r="L89" s="48">
        <v>1</v>
      </c>
      <c r="M89" s="48">
        <v>0</v>
      </c>
      <c r="N89" s="48">
        <v>1</v>
      </c>
      <c r="O89" s="20">
        <f>K89+L89+M89+N89</f>
        <v>4</v>
      </c>
      <c r="P89" s="20">
        <f t="shared" si="16"/>
        <v>13</v>
      </c>
      <c r="Q89" s="20">
        <f>ROUND(PRODUCT(J89,25)/12,0)</f>
        <v>17</v>
      </c>
      <c r="R89" s="48" t="s">
        <v>31</v>
      </c>
      <c r="S89" s="48"/>
      <c r="T89" s="52"/>
      <c r="U89" s="18" t="s">
        <v>38</v>
      </c>
      <c r="V89" s="59"/>
      <c r="W89" s="59"/>
      <c r="X89" s="59"/>
      <c r="Y89" s="59"/>
      <c r="Z89" s="59"/>
      <c r="AA89" s="59"/>
    </row>
    <row r="90" spans="1:27">
      <c r="A90" s="47" t="s">
        <v>127</v>
      </c>
      <c r="B90" s="147" t="s">
        <v>128</v>
      </c>
      <c r="C90" s="147"/>
      <c r="D90" s="147"/>
      <c r="E90" s="147"/>
      <c r="F90" s="147"/>
      <c r="G90" s="147"/>
      <c r="H90" s="147"/>
      <c r="I90" s="147"/>
      <c r="J90" s="48">
        <v>8</v>
      </c>
      <c r="K90" s="48">
        <v>2</v>
      </c>
      <c r="L90" s="48">
        <v>1</v>
      </c>
      <c r="M90" s="48">
        <v>0</v>
      </c>
      <c r="N90" s="48">
        <v>1</v>
      </c>
      <c r="O90" s="20">
        <f t="shared" ref="O90:O91" si="17">K90+L90+M90+N90</f>
        <v>4</v>
      </c>
      <c r="P90" s="20">
        <f t="shared" ref="P90:P91" si="18">Q90-O90</f>
        <v>13</v>
      </c>
      <c r="Q90" s="20">
        <f t="shared" ref="Q90:Q91" si="19">ROUND(PRODUCT(J90,25)/12,0)</f>
        <v>17</v>
      </c>
      <c r="R90" s="48" t="s">
        <v>31</v>
      </c>
      <c r="S90" s="48"/>
      <c r="T90" s="52"/>
      <c r="U90" s="18" t="s">
        <v>38</v>
      </c>
      <c r="V90" s="59"/>
      <c r="W90" s="59"/>
      <c r="X90" s="59"/>
      <c r="Y90" s="59"/>
      <c r="Z90" s="59"/>
      <c r="AA90" s="59"/>
    </row>
    <row r="91" spans="1:27">
      <c r="A91" s="47" t="s">
        <v>115</v>
      </c>
      <c r="B91" s="147" t="s">
        <v>116</v>
      </c>
      <c r="C91" s="147"/>
      <c r="D91" s="147"/>
      <c r="E91" s="147"/>
      <c r="F91" s="147"/>
      <c r="G91" s="147"/>
      <c r="H91" s="147"/>
      <c r="I91" s="147"/>
      <c r="J91" s="48">
        <v>8</v>
      </c>
      <c r="K91" s="48">
        <v>2</v>
      </c>
      <c r="L91" s="48">
        <v>1</v>
      </c>
      <c r="M91" s="48">
        <v>0</v>
      </c>
      <c r="N91" s="48">
        <v>1</v>
      </c>
      <c r="O91" s="20">
        <f t="shared" si="17"/>
        <v>4</v>
      </c>
      <c r="P91" s="20">
        <f t="shared" si="18"/>
        <v>13</v>
      </c>
      <c r="Q91" s="20">
        <f t="shared" si="19"/>
        <v>17</v>
      </c>
      <c r="R91" s="48" t="s">
        <v>31</v>
      </c>
      <c r="S91" s="48"/>
      <c r="T91" s="52"/>
      <c r="U91" s="18" t="s">
        <v>38</v>
      </c>
      <c r="V91" s="59"/>
      <c r="W91" s="59"/>
      <c r="X91" s="59"/>
      <c r="Y91" s="59"/>
      <c r="Z91" s="59"/>
      <c r="AA91" s="59"/>
    </row>
    <row r="92" spans="1:27" ht="24.75" customHeight="1">
      <c r="A92" s="85" t="s">
        <v>48</v>
      </c>
      <c r="B92" s="86"/>
      <c r="C92" s="86"/>
      <c r="D92" s="86"/>
      <c r="E92" s="86"/>
      <c r="F92" s="86"/>
      <c r="G92" s="86"/>
      <c r="H92" s="86"/>
      <c r="I92" s="87"/>
      <c r="J92" s="24">
        <f>SUM(J86,J89)</f>
        <v>16</v>
      </c>
      <c r="K92" s="24">
        <f t="shared" ref="K92:Q92" si="20">SUM(K86,K89)</f>
        <v>4</v>
      </c>
      <c r="L92" s="24">
        <f t="shared" si="20"/>
        <v>2</v>
      </c>
      <c r="M92" s="24">
        <f t="shared" si="20"/>
        <v>0</v>
      </c>
      <c r="N92" s="24">
        <f t="shared" si="20"/>
        <v>2</v>
      </c>
      <c r="O92" s="24">
        <f t="shared" si="20"/>
        <v>8</v>
      </c>
      <c r="P92" s="24">
        <f t="shared" si="20"/>
        <v>23</v>
      </c>
      <c r="Q92" s="24">
        <f t="shared" si="20"/>
        <v>31</v>
      </c>
      <c r="R92" s="24">
        <f>COUNTIF(R86,"E")+COUNTIF(R89,"E")</f>
        <v>2</v>
      </c>
      <c r="S92" s="24">
        <f>COUNTIF(S86,"C")+COUNTIF(S89,"C")</f>
        <v>0</v>
      </c>
      <c r="T92" s="24">
        <f>COUNTIF(T86,"VP")+COUNTIF(T89,"VP")</f>
        <v>0</v>
      </c>
      <c r="U92" s="56">
        <f>2/17</f>
        <v>0.11764705882352941</v>
      </c>
      <c r="V92" s="59"/>
      <c r="W92" s="59"/>
      <c r="X92" s="59"/>
      <c r="Y92" s="59"/>
      <c r="Z92" s="59"/>
      <c r="AA92" s="59"/>
    </row>
    <row r="93" spans="1:27" ht="13.5" customHeight="1">
      <c r="A93" s="67" t="s">
        <v>49</v>
      </c>
      <c r="B93" s="68"/>
      <c r="C93" s="68"/>
      <c r="D93" s="68"/>
      <c r="E93" s="68"/>
      <c r="F93" s="68"/>
      <c r="G93" s="68"/>
      <c r="H93" s="68"/>
      <c r="I93" s="68"/>
      <c r="J93" s="69"/>
      <c r="K93" s="24">
        <f>SUM(K86)*14+K89*12</f>
        <v>52</v>
      </c>
      <c r="L93" s="24">
        <f t="shared" ref="L93:Q93" si="21">SUM(L86)*14+L89*12</f>
        <v>26</v>
      </c>
      <c r="M93" s="24">
        <f t="shared" si="21"/>
        <v>0</v>
      </c>
      <c r="N93" s="24">
        <f t="shared" si="21"/>
        <v>26</v>
      </c>
      <c r="O93" s="24">
        <f t="shared" si="21"/>
        <v>104</v>
      </c>
      <c r="P93" s="24">
        <f t="shared" si="21"/>
        <v>296</v>
      </c>
      <c r="Q93" s="24">
        <f t="shared" si="21"/>
        <v>400</v>
      </c>
      <c r="R93" s="73"/>
      <c r="S93" s="74"/>
      <c r="T93" s="74"/>
      <c r="U93" s="75"/>
      <c r="V93" s="59"/>
      <c r="W93" s="59"/>
      <c r="X93" s="59"/>
      <c r="Y93" s="59"/>
      <c r="Z93" s="59"/>
      <c r="AA93" s="59"/>
    </row>
    <row r="94" spans="1:27">
      <c r="A94" s="70"/>
      <c r="B94" s="71"/>
      <c r="C94" s="71"/>
      <c r="D94" s="71"/>
      <c r="E94" s="71"/>
      <c r="F94" s="71"/>
      <c r="G94" s="71"/>
      <c r="H94" s="71"/>
      <c r="I94" s="71"/>
      <c r="J94" s="72"/>
      <c r="K94" s="82">
        <f>SUM(K93:N93)</f>
        <v>104</v>
      </c>
      <c r="L94" s="83"/>
      <c r="M94" s="83"/>
      <c r="N94" s="84"/>
      <c r="O94" s="79">
        <f>SUM(O93:P93)</f>
        <v>400</v>
      </c>
      <c r="P94" s="80"/>
      <c r="Q94" s="81"/>
      <c r="R94" s="76"/>
      <c r="S94" s="77"/>
      <c r="T94" s="77"/>
      <c r="U94" s="78"/>
      <c r="V94" s="59"/>
      <c r="W94" s="59"/>
      <c r="X94" s="59"/>
      <c r="Y94" s="59"/>
      <c r="Z94" s="59"/>
      <c r="AA94" s="59"/>
    </row>
    <row r="95" spans="1:27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3"/>
      <c r="L95" s="13"/>
      <c r="M95" s="13"/>
      <c r="N95" s="13"/>
      <c r="O95" s="14"/>
      <c r="P95" s="14"/>
      <c r="Q95" s="14"/>
      <c r="R95" s="15"/>
      <c r="S95" s="15"/>
      <c r="T95" s="15"/>
      <c r="U95" s="15"/>
      <c r="V95" s="59"/>
      <c r="W95" s="59"/>
      <c r="X95" s="59"/>
      <c r="Y95" s="59"/>
      <c r="Z95" s="59"/>
      <c r="AA95" s="59"/>
    </row>
    <row r="96" spans="1:27">
      <c r="B96" s="2"/>
      <c r="C96" s="2"/>
      <c r="D96" s="2"/>
      <c r="E96" s="2"/>
      <c r="F96" s="2"/>
      <c r="G96" s="2"/>
      <c r="N96" s="8"/>
      <c r="O96" s="8"/>
      <c r="P96" s="8"/>
      <c r="Q96" s="8"/>
      <c r="R96" s="8"/>
      <c r="S96" s="8"/>
      <c r="T96" s="8"/>
      <c r="V96" s="59"/>
      <c r="W96" s="59"/>
      <c r="X96" s="59"/>
      <c r="Y96" s="59"/>
      <c r="Z96" s="59"/>
      <c r="AA96" s="59"/>
    </row>
    <row r="97" spans="1:27" ht="15.75" customHeight="1">
      <c r="A97" s="110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59"/>
      <c r="W97" s="59"/>
      <c r="X97" s="59"/>
      <c r="Y97" s="59"/>
      <c r="Z97" s="59"/>
      <c r="AA97" s="59"/>
    </row>
    <row r="98" spans="1:27" s="44" customFormat="1" ht="15.7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59"/>
      <c r="W98" s="59"/>
      <c r="X98" s="59"/>
      <c r="Y98" s="59"/>
      <c r="Z98" s="59"/>
      <c r="AA98" s="59"/>
    </row>
    <row r="99" spans="1:27" s="44" customFormat="1" ht="15.7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59"/>
      <c r="W99" s="59"/>
      <c r="X99" s="59"/>
      <c r="Y99" s="59"/>
      <c r="Z99" s="59"/>
      <c r="AA99" s="59"/>
    </row>
    <row r="100" spans="1:27" ht="1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3"/>
      <c r="L100" s="13"/>
      <c r="M100" s="13"/>
      <c r="N100" s="13"/>
      <c r="O100" s="16"/>
      <c r="P100" s="16"/>
      <c r="Q100" s="16"/>
      <c r="R100" s="16"/>
      <c r="S100" s="16"/>
      <c r="T100" s="16"/>
      <c r="U100" s="16"/>
      <c r="V100" s="59"/>
      <c r="W100" s="59"/>
      <c r="X100" s="59"/>
      <c r="Y100" s="59"/>
      <c r="Z100" s="59"/>
      <c r="AA100" s="59"/>
    </row>
    <row r="101" spans="1:27" ht="1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3"/>
      <c r="L101" s="13"/>
      <c r="M101" s="13"/>
      <c r="N101" s="13"/>
      <c r="O101" s="16"/>
      <c r="P101" s="16"/>
      <c r="Q101" s="16"/>
      <c r="R101" s="16"/>
      <c r="S101" s="16"/>
      <c r="T101" s="16"/>
      <c r="U101" s="16"/>
      <c r="V101" s="59"/>
      <c r="W101" s="59"/>
      <c r="X101" s="59"/>
      <c r="Y101" s="59"/>
      <c r="Z101" s="59"/>
      <c r="AA101" s="59"/>
    </row>
    <row r="102" spans="1:27" ht="24" customHeight="1">
      <c r="A102" s="96" t="s">
        <v>50</v>
      </c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59"/>
      <c r="W102" s="59"/>
      <c r="X102" s="59"/>
      <c r="Y102" s="59"/>
      <c r="Z102" s="59"/>
      <c r="AA102" s="59"/>
    </row>
    <row r="103" spans="1:27" ht="16.5" customHeight="1">
      <c r="A103" s="90" t="s">
        <v>52</v>
      </c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2"/>
      <c r="V103" s="59"/>
      <c r="W103" s="59"/>
      <c r="X103" s="59"/>
      <c r="Y103" s="59"/>
      <c r="Z103" s="59"/>
      <c r="AA103" s="59"/>
    </row>
    <row r="104" spans="1:27" ht="34.5" customHeight="1">
      <c r="A104" s="88" t="s">
        <v>27</v>
      </c>
      <c r="B104" s="88" t="s">
        <v>26</v>
      </c>
      <c r="C104" s="88"/>
      <c r="D104" s="88"/>
      <c r="E104" s="88"/>
      <c r="F104" s="88"/>
      <c r="G104" s="88"/>
      <c r="H104" s="88"/>
      <c r="I104" s="88"/>
      <c r="J104" s="89" t="s">
        <v>40</v>
      </c>
      <c r="K104" s="89" t="s">
        <v>24</v>
      </c>
      <c r="L104" s="89"/>
      <c r="M104" s="89"/>
      <c r="N104" s="89"/>
      <c r="O104" s="89" t="s">
        <v>41</v>
      </c>
      <c r="P104" s="89"/>
      <c r="Q104" s="89"/>
      <c r="R104" s="89" t="s">
        <v>23</v>
      </c>
      <c r="S104" s="89"/>
      <c r="T104" s="89"/>
      <c r="U104" s="89" t="s">
        <v>22</v>
      </c>
      <c r="V104" s="59"/>
      <c r="W104" s="59"/>
      <c r="X104" s="59"/>
      <c r="Y104" s="59"/>
      <c r="Z104" s="59"/>
      <c r="AA104" s="59"/>
    </row>
    <row r="105" spans="1:27">
      <c r="A105" s="88"/>
      <c r="B105" s="88"/>
      <c r="C105" s="88"/>
      <c r="D105" s="88"/>
      <c r="E105" s="88"/>
      <c r="F105" s="88"/>
      <c r="G105" s="88"/>
      <c r="H105" s="88"/>
      <c r="I105" s="88"/>
      <c r="J105" s="89"/>
      <c r="K105" s="28" t="s">
        <v>28</v>
      </c>
      <c r="L105" s="28" t="s">
        <v>29</v>
      </c>
      <c r="M105" s="37" t="s">
        <v>69</v>
      </c>
      <c r="N105" s="37" t="s">
        <v>70</v>
      </c>
      <c r="O105" s="28" t="s">
        <v>33</v>
      </c>
      <c r="P105" s="28" t="s">
        <v>7</v>
      </c>
      <c r="Q105" s="28" t="s">
        <v>30</v>
      </c>
      <c r="R105" s="28" t="s">
        <v>31</v>
      </c>
      <c r="S105" s="28" t="s">
        <v>28</v>
      </c>
      <c r="T105" s="28" t="s">
        <v>32</v>
      </c>
      <c r="U105" s="89"/>
      <c r="V105" s="59"/>
      <c r="W105" s="59"/>
      <c r="X105" s="59"/>
      <c r="Y105" s="59"/>
      <c r="Z105" s="59"/>
      <c r="AA105" s="59"/>
    </row>
    <row r="106" spans="1:27" ht="17.25" customHeight="1">
      <c r="A106" s="90" t="s">
        <v>64</v>
      </c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2"/>
      <c r="V106" s="59"/>
      <c r="W106" s="59"/>
      <c r="X106" s="59"/>
      <c r="Y106" s="59"/>
      <c r="Z106" s="59"/>
      <c r="AA106" s="59"/>
    </row>
    <row r="107" spans="1:27">
      <c r="A107" s="29" t="str">
        <f>IF(ISNA(INDEX($A$37:$U$107,MATCH($B107,$B$37:$B$107,0),1)),"",INDEX($A$37:$U$107,MATCH($B107,$B$37:$B$107,0),1))</f>
        <v>MMR8012</v>
      </c>
      <c r="B107" s="60" t="s">
        <v>82</v>
      </c>
      <c r="C107" s="60"/>
      <c r="D107" s="60"/>
      <c r="E107" s="60"/>
      <c r="F107" s="60"/>
      <c r="G107" s="60"/>
      <c r="H107" s="60"/>
      <c r="I107" s="60"/>
      <c r="J107" s="20">
        <f>IF(ISNA(INDEX($A$37:$U$107,MATCH($B107,$B$37:$B$107,0),10)),"",INDEX($A$37:$U$107,MATCH($B107,$B$37:$B$107,0),10))</f>
        <v>8</v>
      </c>
      <c r="K107" s="20">
        <f>IF(ISNA(INDEX($A$37:$U$107,MATCH($B107,$B$37:$B$107,0),11)),"",INDEX($A$37:$U$107,MATCH($B107,$B$37:$B$107,0),11))</f>
        <v>2</v>
      </c>
      <c r="L107" s="20">
        <f>IF(ISNA(INDEX($A$37:$U$107,MATCH($B107,$B$37:$B$107,0),12)),"",INDEX($A$37:$U$107,MATCH($B107,$B$37:$B$107,0),12))</f>
        <v>1</v>
      </c>
      <c r="M107" s="20">
        <f>IF(ISNA(INDEX($A$37:$U$107,MATCH($B107,$B$37:$B$107,0),13)),"",INDEX($A$37:$U$107,MATCH($B107,$B$37:$B$107,0),13))</f>
        <v>0</v>
      </c>
      <c r="N107" s="20">
        <f>IF(ISNA(INDEX($A$37:$U$107,MATCH($B107,$B$37:$B$107,0),14)),"",INDEX($A$37:$U$107,MATCH($B107,$B$37:$B$107,0),14))</f>
        <v>1</v>
      </c>
      <c r="O107" s="20">
        <f>IF(ISNA(INDEX($A$37:$U$97,MATCH($B107,$B$37:$B$97,0),15)),"",INDEX($A$37:$U$97,MATCH($B107,$B$37:$B$97,0),15))</f>
        <v>4</v>
      </c>
      <c r="P107" s="20">
        <f>IF(ISNA(INDEX($A$37:$U$97,MATCH($B107,$B$37:$B$97,0),16)),"",INDEX($A$37:$U$97,MATCH($B107,$B$37:$B$97,0),16))</f>
        <v>10</v>
      </c>
      <c r="Q107" s="27">
        <f>IF(ISNA(INDEX($A$37:$U$97,MATCH($B107,$B$37:$B$97,0),17)),"",INDEX($A$37:$U$97,MATCH($B107,$B$37:$B$97,0),17))</f>
        <v>14</v>
      </c>
      <c r="R107" s="27" t="str">
        <f>IF(ISNA(INDEX($A$37:$U$97,MATCH($B107,$B$37:$B$97,0),18)),"",INDEX($A$37:$U$97,MATCH($B107,$B$37:$B$97,0),18))</f>
        <v>E</v>
      </c>
      <c r="S107" s="27">
        <f>IF(ISNA(INDEX($A$37:$U$97,MATCH($B107,$B$37:$B$97,0),19)),"",INDEX($A$37:$U$97,MATCH($B107,$B$37:$B$97,0),19))</f>
        <v>0</v>
      </c>
      <c r="T107" s="27">
        <f>IF(ISNA(INDEX($A$37:$U$97,MATCH($B107,$B$37:$B$97,0),20)),"",INDEX($A$37:$U$97,MATCH($B107,$B$37:$B$97,0),20))</f>
        <v>0</v>
      </c>
      <c r="U107" s="21" t="s">
        <v>36</v>
      </c>
      <c r="V107" s="59"/>
      <c r="W107" s="59"/>
      <c r="X107" s="59"/>
      <c r="Y107" s="59"/>
      <c r="Z107" s="59"/>
      <c r="AA107" s="59"/>
    </row>
    <row r="108" spans="1:27">
      <c r="A108" s="29" t="str">
        <f>IF(ISNA(INDEX($A$37:$U$107,MATCH($B108,$B$37:$B$107,0),1)),"",INDEX($A$37:$U$107,MATCH($B108,$B$37:$B$107,0),1))</f>
        <v>MME8013</v>
      </c>
      <c r="B108" s="60" t="s">
        <v>84</v>
      </c>
      <c r="C108" s="60"/>
      <c r="D108" s="60"/>
      <c r="E108" s="60"/>
      <c r="F108" s="60"/>
      <c r="G108" s="60"/>
      <c r="H108" s="60"/>
      <c r="I108" s="60"/>
      <c r="J108" s="20">
        <f>IF(ISNA(INDEX($A$37:$U$107,MATCH($B108,$B$37:$B$107,0),10)),"",INDEX($A$37:$U$107,MATCH($B108,$B$37:$B$107,0),10))</f>
        <v>7</v>
      </c>
      <c r="K108" s="20">
        <f>IF(ISNA(INDEX($A$37:$U$107,MATCH($B108,$B$37:$B$107,0),11)),"",INDEX($A$37:$U$107,MATCH($B108,$B$37:$B$107,0),11))</f>
        <v>2</v>
      </c>
      <c r="L108" s="20">
        <f>IF(ISNA(INDEX($A$37:$U$107,MATCH($B108,$B$37:$B$107,0),12)),"",INDEX($A$37:$U$107,MATCH($B108,$B$37:$B$107,0),12))</f>
        <v>1</v>
      </c>
      <c r="M108" s="20">
        <f>IF(ISNA(INDEX($A$37:$U$107,MATCH($B108,$B$37:$B$107,0),13)),"",INDEX($A$37:$U$107,MATCH($B108,$B$37:$B$107,0),13))</f>
        <v>0</v>
      </c>
      <c r="N108" s="20">
        <f>IF(ISNA(INDEX($A$37:$U$107,MATCH($B108,$B$37:$B$107,0),14)),"",INDEX($A$37:$U$107,MATCH($B108,$B$37:$B$107,0),14))</f>
        <v>1</v>
      </c>
      <c r="O108" s="20">
        <f>IF(ISNA(INDEX($A$37:$U$97,MATCH($B108,$B$37:$B$97,0),15)),"",INDEX($A$37:$U$97,MATCH($B108,$B$37:$B$97,0),15))</f>
        <v>4</v>
      </c>
      <c r="P108" s="20">
        <f>IF(ISNA(INDEX($A$37:$U$97,MATCH($B108,$B$37:$B$97,0),16)),"",INDEX($A$37:$U$97,MATCH($B108,$B$37:$B$97,0),16))</f>
        <v>9</v>
      </c>
      <c r="Q108" s="27">
        <f>IF(ISNA(INDEX($A$37:$U$97,MATCH($B108,$B$37:$B$97,0),17)),"",INDEX($A$37:$U$97,MATCH($B108,$B$37:$B$97,0),17))</f>
        <v>13</v>
      </c>
      <c r="R108" s="27" t="str">
        <f>IF(ISNA(INDEX($A$37:$U$97,MATCH($B108,$B$37:$B$97,0),18)),"",INDEX($A$37:$U$97,MATCH($B108,$B$37:$B$97,0),18))</f>
        <v>E</v>
      </c>
      <c r="S108" s="27">
        <f>IF(ISNA(INDEX($A$37:$U$97,MATCH($B108,$B$37:$B$97,0),19)),"",INDEX($A$37:$U$97,MATCH($B108,$B$37:$B$97,0),19))</f>
        <v>0</v>
      </c>
      <c r="T108" s="27">
        <f>IF(ISNA(INDEX($A$37:$U$97,MATCH($B108,$B$37:$B$97,0),20)),"",INDEX($A$37:$U$97,MATCH($B108,$B$37:$B$97,0),20))</f>
        <v>0</v>
      </c>
      <c r="U108" s="21" t="s">
        <v>36</v>
      </c>
      <c r="V108" s="59"/>
      <c r="W108" s="59"/>
      <c r="X108" s="59"/>
      <c r="Y108" s="59"/>
      <c r="Z108" s="59"/>
      <c r="AA108" s="59"/>
    </row>
    <row r="109" spans="1:27">
      <c r="A109" s="29" t="str">
        <f>IF(ISNA(INDEX($A$37:$U$107,MATCH($B109,$B$37:$B$107,0),1)),"",INDEX($A$37:$U$107,MATCH($B109,$B$37:$B$107,0),1))</f>
        <v>MMR8001</v>
      </c>
      <c r="B109" s="60" t="s">
        <v>94</v>
      </c>
      <c r="C109" s="60"/>
      <c r="D109" s="60"/>
      <c r="E109" s="60"/>
      <c r="F109" s="60"/>
      <c r="G109" s="60"/>
      <c r="H109" s="60"/>
      <c r="I109" s="60"/>
      <c r="J109" s="20">
        <f>IF(ISNA(INDEX($A$37:$U$107,MATCH($B109,$B$37:$B$107,0),10)),"",INDEX($A$37:$U$107,MATCH($B109,$B$37:$B$107,0),10))</f>
        <v>7</v>
      </c>
      <c r="K109" s="20">
        <f>IF(ISNA(INDEX($A$37:$U$107,MATCH($B109,$B$37:$B$107,0),11)),"",INDEX($A$37:$U$107,MATCH($B109,$B$37:$B$107,0),11))</f>
        <v>2</v>
      </c>
      <c r="L109" s="20">
        <f>IF(ISNA(INDEX($A$37:$U$107,MATCH($B109,$B$37:$B$107,0),12)),"",INDEX($A$37:$U$107,MATCH($B109,$B$37:$B$107,0),12))</f>
        <v>1</v>
      </c>
      <c r="M109" s="20">
        <f>IF(ISNA(INDEX($A$37:$U$107,MATCH($B109,$B$37:$B$107,0),13)),"",INDEX($A$37:$U$107,MATCH($B109,$B$37:$B$107,0),13))</f>
        <v>0</v>
      </c>
      <c r="N109" s="20">
        <f>IF(ISNA(INDEX($A$37:$U$107,MATCH($B109,$B$37:$B$107,0),14)),"",INDEX($A$37:$U$107,MATCH($B109,$B$37:$B$107,0),14))</f>
        <v>1</v>
      </c>
      <c r="O109" s="20">
        <f>IF(ISNA(INDEX($A$37:$U$97,MATCH($B109,$B$37:$B$97,0),15)),"",INDEX($A$37:$U$97,MATCH($B109,$B$37:$B$97,0),15))</f>
        <v>4</v>
      </c>
      <c r="P109" s="20">
        <f>IF(ISNA(INDEX($A$37:$U$97,MATCH($B109,$B$37:$B$97,0),16)),"",INDEX($A$37:$U$97,MATCH($B109,$B$37:$B$97,0),16))</f>
        <v>9</v>
      </c>
      <c r="Q109" s="27">
        <f>IF(ISNA(INDEX($A$37:$U$97,MATCH($B109,$B$37:$B$97,0),17)),"",INDEX($A$37:$U$97,MATCH($B109,$B$37:$B$97,0),17))</f>
        <v>13</v>
      </c>
      <c r="R109" s="27" t="str">
        <f>IF(ISNA(INDEX($A$37:$U$97,MATCH($B109,$B$37:$B$97,0),18)),"",INDEX($A$37:$U$97,MATCH($B109,$B$37:$B$97,0),18))</f>
        <v>E</v>
      </c>
      <c r="S109" s="27">
        <f>IF(ISNA(INDEX($A$37:$U$97,MATCH($B109,$B$37:$B$97,0),19)),"",INDEX($A$37:$U$97,MATCH($B109,$B$37:$B$97,0),19))</f>
        <v>0</v>
      </c>
      <c r="T109" s="27">
        <f>IF(ISNA(INDEX($A$37:$U$97,MATCH($B109,$B$37:$B$97,0),20)),"",INDEX($A$37:$U$97,MATCH($B109,$B$37:$B$97,0),20))</f>
        <v>0</v>
      </c>
      <c r="U109" s="21" t="s">
        <v>36</v>
      </c>
      <c r="V109" s="59"/>
      <c r="W109" s="59"/>
      <c r="X109" s="59"/>
      <c r="Y109" s="59"/>
      <c r="Z109" s="59"/>
      <c r="AA109" s="59"/>
    </row>
    <row r="110" spans="1:27">
      <c r="A110" s="29" t="str">
        <f>IF(ISNA(INDEX($A$37:$U$107,MATCH($B110,$B$37:$B$107,0),1)),"",INDEX($A$37:$U$107,MATCH($B110,$B$37:$B$107,0),1))</f>
        <v>MMR8002</v>
      </c>
      <c r="B110" s="60" t="s">
        <v>96</v>
      </c>
      <c r="C110" s="60"/>
      <c r="D110" s="60"/>
      <c r="E110" s="60"/>
      <c r="F110" s="60"/>
      <c r="G110" s="60"/>
      <c r="H110" s="60"/>
      <c r="I110" s="60"/>
      <c r="J110" s="20">
        <f>IF(ISNA(INDEX($A$37:$U$107,MATCH($B110,$B$37:$B$107,0),10)),"",INDEX($A$37:$U$107,MATCH($B110,$B$37:$B$107,0),10))</f>
        <v>8</v>
      </c>
      <c r="K110" s="20">
        <f>IF(ISNA(INDEX($A$37:$U$107,MATCH($B110,$B$37:$B$107,0),11)),"",INDEX($A$37:$U$107,MATCH($B110,$B$37:$B$107,0),11))</f>
        <v>2</v>
      </c>
      <c r="L110" s="20">
        <f>IF(ISNA(INDEX($A$37:$U$107,MATCH($B110,$B$37:$B$107,0),12)),"",INDEX($A$37:$U$107,MATCH($B110,$B$37:$B$107,0),12))</f>
        <v>1</v>
      </c>
      <c r="M110" s="20">
        <f>IF(ISNA(INDEX($A$37:$U$107,MATCH($B110,$B$37:$B$107,0),13)),"",INDEX($A$37:$U$107,MATCH($B110,$B$37:$B$107,0),13))</f>
        <v>0</v>
      </c>
      <c r="N110" s="20">
        <f>IF(ISNA(INDEX($A$37:$U$107,MATCH($B110,$B$37:$B$107,0),14)),"",INDEX($A$37:$U$107,MATCH($B110,$B$37:$B$107,0),14))</f>
        <v>1</v>
      </c>
      <c r="O110" s="20">
        <f>IF(ISNA(INDEX($A$37:$U$97,MATCH($B110,$B$37:$B$97,0),15)),"",INDEX($A$37:$U$97,MATCH($B110,$B$37:$B$97,0),15))</f>
        <v>4</v>
      </c>
      <c r="P110" s="20">
        <f>IF(ISNA(INDEX($A$37:$U$97,MATCH($B110,$B$37:$B$97,0),16)),"",INDEX($A$37:$U$97,MATCH($B110,$B$37:$B$97,0),16))</f>
        <v>10</v>
      </c>
      <c r="Q110" s="27">
        <f>IF(ISNA(INDEX($A$37:$U$97,MATCH($B110,$B$37:$B$97,0),17)),"",INDEX($A$37:$U$97,MATCH($B110,$B$37:$B$97,0),17))</f>
        <v>14</v>
      </c>
      <c r="R110" s="27" t="str">
        <f>IF(ISNA(INDEX($A$37:$U$97,MATCH($B110,$B$37:$B$97,0),18)),"",INDEX($A$37:$U$97,MATCH($B110,$B$37:$B$97,0),18))</f>
        <v>E</v>
      </c>
      <c r="S110" s="27">
        <f>IF(ISNA(INDEX($A$37:$U$97,MATCH($B110,$B$37:$B$97,0),19)),"",INDEX($A$37:$U$97,MATCH($B110,$B$37:$B$97,0),19))</f>
        <v>0</v>
      </c>
      <c r="T110" s="27" t="str">
        <f>IF(ISNA(INDEX($A$37:$U$97,MATCH($B110,$B$37:$B$97,0),20)),"",INDEX($A$37:$U$97,MATCH($B110,$B$37:$B$97,0),20))</f>
        <v>VP</v>
      </c>
      <c r="U110" s="21" t="s">
        <v>36</v>
      </c>
      <c r="V110" s="59"/>
      <c r="W110" s="59"/>
      <c r="X110" s="59"/>
      <c r="Y110" s="59"/>
      <c r="Z110" s="59"/>
      <c r="AA110" s="59"/>
    </row>
    <row r="111" spans="1:27">
      <c r="A111" s="29" t="str">
        <f>IF(ISNA(INDEX($A$37:$U$107,MATCH($B111,$B$37:$B$107,0),1)),"",INDEX($A$37:$U$107,MATCH($B111,$B$37:$B$107,0),1))</f>
        <v>MMR8030</v>
      </c>
      <c r="B111" s="60" t="s">
        <v>98</v>
      </c>
      <c r="C111" s="60"/>
      <c r="D111" s="60"/>
      <c r="E111" s="60"/>
      <c r="F111" s="60"/>
      <c r="G111" s="60"/>
      <c r="H111" s="60"/>
      <c r="I111" s="60"/>
      <c r="J111" s="20">
        <f>IF(ISNA(INDEX($A$37:$U$107,MATCH($B111,$B$37:$B$107,0),10)),"",INDEX($A$37:$U$107,MATCH($B111,$B$37:$B$107,0),10))</f>
        <v>8</v>
      </c>
      <c r="K111" s="20">
        <f>IF(ISNA(INDEX($A$37:$U$107,MATCH($B111,$B$37:$B$107,0),11)),"",INDEX($A$37:$U$107,MATCH($B111,$B$37:$B$107,0),11))</f>
        <v>2</v>
      </c>
      <c r="L111" s="20">
        <f>IF(ISNA(INDEX($A$37:$U$107,MATCH($B111,$B$37:$B$107,0),12)),"",INDEX($A$37:$U$107,MATCH($B111,$B$37:$B$107,0),12))</f>
        <v>1</v>
      </c>
      <c r="M111" s="20">
        <f>IF(ISNA(INDEX($A$37:$U$107,MATCH($B111,$B$37:$B$107,0),13)),"",INDEX($A$37:$U$107,MATCH($B111,$B$37:$B$107,0),13))</f>
        <v>0</v>
      </c>
      <c r="N111" s="20">
        <f>IF(ISNA(INDEX($A$37:$U$107,MATCH($B111,$B$37:$B$107,0),14)),"",INDEX($A$37:$U$107,MATCH($B111,$B$37:$B$107,0),14))</f>
        <v>1</v>
      </c>
      <c r="O111" s="20">
        <f>IF(ISNA(INDEX($A$37:$U$97,MATCH($B111,$B$37:$B$97,0),15)),"",INDEX($A$37:$U$97,MATCH($B111,$B$37:$B$97,0),15))</f>
        <v>4</v>
      </c>
      <c r="P111" s="20">
        <f>IF(ISNA(INDEX($A$37:$U$97,MATCH($B111,$B$37:$B$97,0),16)),"",INDEX($A$37:$U$97,MATCH($B111,$B$37:$B$97,0),16))</f>
        <v>10</v>
      </c>
      <c r="Q111" s="27">
        <f>IF(ISNA(INDEX($A$37:$U$97,MATCH($B111,$B$37:$B$97,0),17)),"",INDEX($A$37:$U$97,MATCH($B111,$B$37:$B$97,0),17))</f>
        <v>14</v>
      </c>
      <c r="R111" s="27" t="str">
        <f>IF(ISNA(INDEX($A$37:$U$97,MATCH($B111,$B$37:$B$97,0),18)),"",INDEX($A$37:$U$97,MATCH($B111,$B$37:$B$97,0),18))</f>
        <v>E</v>
      </c>
      <c r="S111" s="27">
        <f>IF(ISNA(INDEX($A$37:$U$97,MATCH($B111,$B$37:$B$97,0),19)),"",INDEX($A$37:$U$97,MATCH($B111,$B$37:$B$97,0),19))</f>
        <v>0</v>
      </c>
      <c r="T111" s="27">
        <f>IF(ISNA(INDEX($A$37:$U$97,MATCH($B111,$B$37:$B$97,0),20)),"",INDEX($A$37:$U$97,MATCH($B111,$B$37:$B$97,0),20))</f>
        <v>0</v>
      </c>
      <c r="U111" s="21" t="s">
        <v>36</v>
      </c>
      <c r="V111" s="59"/>
      <c r="W111" s="59"/>
      <c r="X111" s="59"/>
      <c r="Y111" s="59"/>
      <c r="Z111" s="59"/>
      <c r="AA111" s="59"/>
    </row>
    <row r="112" spans="1:27">
      <c r="A112" s="22" t="s">
        <v>25</v>
      </c>
      <c r="B112" s="93"/>
      <c r="C112" s="94"/>
      <c r="D112" s="94"/>
      <c r="E112" s="94"/>
      <c r="F112" s="94"/>
      <c r="G112" s="94"/>
      <c r="H112" s="94"/>
      <c r="I112" s="95"/>
      <c r="J112" s="24">
        <f>IF(ISNA(SUM(J107:J111)),"",SUM(J107:J111))</f>
        <v>38</v>
      </c>
      <c r="K112" s="24">
        <f t="shared" ref="K112:Q112" si="22">SUM(K107:K111)</f>
        <v>10</v>
      </c>
      <c r="L112" s="24">
        <f t="shared" si="22"/>
        <v>5</v>
      </c>
      <c r="M112" s="24">
        <f t="shared" si="22"/>
        <v>0</v>
      </c>
      <c r="N112" s="24">
        <f t="shared" si="22"/>
        <v>5</v>
      </c>
      <c r="O112" s="24">
        <f t="shared" si="22"/>
        <v>20</v>
      </c>
      <c r="P112" s="24">
        <f t="shared" si="22"/>
        <v>48</v>
      </c>
      <c r="Q112" s="24">
        <f t="shared" si="22"/>
        <v>68</v>
      </c>
      <c r="R112" s="22">
        <f>COUNTIF(R107:R111,"E")</f>
        <v>5</v>
      </c>
      <c r="S112" s="22">
        <f>COUNTIF(S107:S111,"C")</f>
        <v>0</v>
      </c>
      <c r="T112" s="22">
        <f>COUNTIF(T107:T111,"VP")</f>
        <v>1</v>
      </c>
      <c r="U112" s="21"/>
      <c r="V112" s="59"/>
      <c r="W112" s="59"/>
      <c r="X112" s="59"/>
      <c r="Y112" s="59"/>
      <c r="Z112" s="59"/>
      <c r="AA112" s="59"/>
    </row>
    <row r="113" spans="1:27" ht="17.25" customHeight="1">
      <c r="A113" s="90" t="s">
        <v>65</v>
      </c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2"/>
      <c r="V113" s="59"/>
      <c r="W113" s="59"/>
      <c r="X113" s="59"/>
      <c r="Y113" s="59"/>
      <c r="Z113" s="59"/>
      <c r="AA113" s="59"/>
    </row>
    <row r="114" spans="1:27">
      <c r="A114" s="29" t="str">
        <f>IF(ISNA(INDEX($A$37:$U$97,MATCH($B114,$B$37:$B$97,0),1)),"",INDEX($A$37:$U$97,MATCH($B114,$B$37:$B$97,0),1))</f>
        <v>MMR9004</v>
      </c>
      <c r="B114" s="60" t="s">
        <v>108</v>
      </c>
      <c r="C114" s="60"/>
      <c r="D114" s="60"/>
      <c r="E114" s="60"/>
      <c r="F114" s="60"/>
      <c r="G114" s="60"/>
      <c r="H114" s="60"/>
      <c r="I114" s="60"/>
      <c r="J114" s="20">
        <f>IF(ISNA(INDEX($A$37:$U$97,MATCH($B114,$B$37:$B$97,0),10)),"",INDEX($A$37:$U$97,MATCH($B114,$B$37:$B$97,0),10))</f>
        <v>4</v>
      </c>
      <c r="K114" s="20">
        <f>IF(ISNA(INDEX($A$37:$U$97,MATCH($B114,$B$37:$B$97,0),11)),"",INDEX($A$37:$U$97,MATCH($B114,$B$37:$B$97,0),11))</f>
        <v>0</v>
      </c>
      <c r="L114" s="20">
        <f>IF(ISNA(INDEX($A$37:$U$97,MATCH($B114,$B$37:$B$97,0),12)),"",INDEX($A$37:$U$97,MATCH($B114,$B$37:$B$97,0),12))</f>
        <v>0</v>
      </c>
      <c r="M114" s="20">
        <f>IF(ISNA(INDEX($A$37:$U$97,MATCH($B114,$B$37:$B$97,0),13)),"",INDEX($A$37:$U$97,MATCH($B114,$B$37:$B$97,0),13))</f>
        <v>1</v>
      </c>
      <c r="N114" s="20">
        <f>IF(ISNA(INDEX($A$37:$U$97,MATCH($B114,$B$37:$B$97,0),14)),"",INDEX($A$37:$U$97,MATCH($B114,$B$37:$B$97,0),14))</f>
        <v>2</v>
      </c>
      <c r="O114" s="20">
        <f>IF(ISNA(INDEX($A$37:$U$97,MATCH($B114,$B$37:$B$97,0),15)),"",INDEX($A$37:$U$97,MATCH($B114,$B$37:$B$97,0),15))</f>
        <v>3</v>
      </c>
      <c r="P114" s="20">
        <f>IF(ISNA(INDEX($A$37:$U$97,MATCH($B114,$B$37:$B$97,0),16)),"",INDEX($A$37:$U$97,MATCH($B114,$B$37:$B$97,0),16))</f>
        <v>5</v>
      </c>
      <c r="Q114" s="27">
        <f>IF(ISNA(INDEX($A$37:$U$97,MATCH($B114,$B$37:$B$97,0),17)),"",INDEX($A$37:$U$97,MATCH($B114,$B$37:$B$97,0),17))</f>
        <v>8</v>
      </c>
      <c r="R114" s="27">
        <f>IF(ISNA(INDEX($A$37:$U$97,MATCH($B114,$B$37:$B$97,0),18)),"",INDEX($A$37:$U$97,MATCH($B114,$B$37:$B$97,0),18))</f>
        <v>0</v>
      </c>
      <c r="S114" s="27">
        <f>IF(ISNA(INDEX($A$37:$U$97,MATCH($B114,$B$37:$B$97,0),19)),"",INDEX($A$37:$U$97,MATCH($B114,$B$37:$B$97,0),19))</f>
        <v>0</v>
      </c>
      <c r="T114" s="27" t="str">
        <f>IF(ISNA(INDEX($A$37:$U$97,MATCH($B114,$B$37:$B$97,0),20)),"",INDEX($A$37:$U$97,MATCH($B114,$B$37:$B$97,0),20))</f>
        <v>VP</v>
      </c>
      <c r="U114" s="21" t="s">
        <v>36</v>
      </c>
      <c r="V114" s="59"/>
      <c r="W114" s="59"/>
      <c r="X114" s="59"/>
      <c r="Y114" s="59"/>
      <c r="Z114" s="59"/>
      <c r="AA114" s="59"/>
    </row>
    <row r="115" spans="1:27">
      <c r="A115" s="29" t="str">
        <f>IF(ISNA(INDEX($A$37:$U$97,MATCH($B115,$B$37:$B$97,0),1)),"",INDEX($A$37:$U$97,MATCH($B115,$B$37:$B$97,0),1))</f>
        <v>MMR3401</v>
      </c>
      <c r="B115" s="60" t="s">
        <v>110</v>
      </c>
      <c r="C115" s="60"/>
      <c r="D115" s="60"/>
      <c r="E115" s="60"/>
      <c r="F115" s="60"/>
      <c r="G115" s="60"/>
      <c r="H115" s="60"/>
      <c r="I115" s="60"/>
      <c r="J115" s="20">
        <f>IF(ISNA(INDEX($A$37:$U$97,MATCH($B115,$B$37:$B$97,0),10)),"",INDEX($A$37:$U$97,MATCH($B115,$B$37:$B$97,0),10))</f>
        <v>4</v>
      </c>
      <c r="K115" s="20">
        <f>IF(ISNA(INDEX($A$37:$U$97,MATCH($B115,$B$37:$B$97,0),11)),"",INDEX($A$37:$U$97,MATCH($B115,$B$37:$B$97,0),11))</f>
        <v>0</v>
      </c>
      <c r="L115" s="20">
        <f>IF(ISNA(INDEX($A$37:$U$97,MATCH($B115,$B$37:$B$97,0),12)),"",INDEX($A$37:$U$97,MATCH($B115,$B$37:$B$97,0),12))</f>
        <v>0</v>
      </c>
      <c r="M115" s="20">
        <f>IF(ISNA(INDEX($A$37:$U$97,MATCH($B115,$B$37:$B$97,0),13)),"",INDEX($A$37:$U$97,MATCH($B115,$B$37:$B$97,0),13))</f>
        <v>0</v>
      </c>
      <c r="N115" s="20">
        <f>IF(ISNA(INDEX($A$37:$U$97,MATCH($B115,$B$37:$B$97,0),14)),"",INDEX($A$37:$U$97,MATCH($B115,$B$37:$B$97,0),14))</f>
        <v>2</v>
      </c>
      <c r="O115" s="20">
        <f>IF(ISNA(INDEX($A$37:$U$97,MATCH($B115,$B$37:$B$97,0),15)),"",INDEX($A$37:$U$97,MATCH($B115,$B$37:$B$97,0),15))</f>
        <v>2</v>
      </c>
      <c r="P115" s="20">
        <f>IF(ISNA(INDEX($A$37:$U$97,MATCH($B115,$B$37:$B$97,0),16)),"",INDEX($A$37:$U$97,MATCH($B115,$B$37:$B$97,0),16))</f>
        <v>6</v>
      </c>
      <c r="Q115" s="27">
        <f>IF(ISNA(INDEX($A$37:$U$97,MATCH($B115,$B$37:$B$97,0),17)),"",INDEX($A$37:$U$97,MATCH($B115,$B$37:$B$97,0),17))</f>
        <v>8</v>
      </c>
      <c r="R115" s="27">
        <f>IF(ISNA(INDEX($A$37:$U$97,MATCH($B115,$B$37:$B$97,0),18)),"",INDEX($A$37:$U$97,MATCH($B115,$B$37:$B$97,0),18))</f>
        <v>0</v>
      </c>
      <c r="S115" s="27" t="str">
        <f>IF(ISNA(INDEX($A$37:$U$97,MATCH($B115,$B$37:$B$97,0),19)),"",INDEX($A$37:$U$97,MATCH($B115,$B$37:$B$97,0),19))</f>
        <v>C</v>
      </c>
      <c r="T115" s="27">
        <f>IF(ISNA(INDEX($A$37:$U$97,MATCH($B115,$B$37:$B$97,0),20)),"",INDEX($A$37:$U$97,MATCH($B115,$B$37:$B$97,0),20))</f>
        <v>0</v>
      </c>
      <c r="U115" s="21" t="s">
        <v>36</v>
      </c>
      <c r="V115" s="59"/>
      <c r="W115" s="59"/>
      <c r="X115" s="59"/>
      <c r="Y115" s="59"/>
      <c r="Z115" s="59"/>
      <c r="AA115" s="59"/>
    </row>
    <row r="116" spans="1:27">
      <c r="A116" s="22" t="s">
        <v>25</v>
      </c>
      <c r="B116" s="88"/>
      <c r="C116" s="88"/>
      <c r="D116" s="88"/>
      <c r="E116" s="88"/>
      <c r="F116" s="88"/>
      <c r="G116" s="88"/>
      <c r="H116" s="88"/>
      <c r="I116" s="88"/>
      <c r="J116" s="24">
        <f t="shared" ref="J116:Q116" si="23">SUM(J114:J115)</f>
        <v>8</v>
      </c>
      <c r="K116" s="24">
        <f t="shared" si="23"/>
        <v>0</v>
      </c>
      <c r="L116" s="24">
        <f t="shared" si="23"/>
        <v>0</v>
      </c>
      <c r="M116" s="24">
        <f t="shared" si="23"/>
        <v>1</v>
      </c>
      <c r="N116" s="24">
        <f t="shared" si="23"/>
        <v>4</v>
      </c>
      <c r="O116" s="24">
        <f t="shared" si="23"/>
        <v>5</v>
      </c>
      <c r="P116" s="24">
        <f t="shared" si="23"/>
        <v>11</v>
      </c>
      <c r="Q116" s="24">
        <f t="shared" si="23"/>
        <v>16</v>
      </c>
      <c r="R116" s="22">
        <f>COUNTIF(R114:R115,"E")</f>
        <v>0</v>
      </c>
      <c r="S116" s="22">
        <f>COUNTIF(S114:S115,"C")</f>
        <v>1</v>
      </c>
      <c r="T116" s="22">
        <f>COUNTIF(T114:T115,"VP")</f>
        <v>1</v>
      </c>
      <c r="U116" s="23"/>
      <c r="V116" s="59"/>
      <c r="W116" s="59"/>
      <c r="X116" s="59"/>
      <c r="Y116" s="59"/>
      <c r="Z116" s="59"/>
      <c r="AA116" s="59"/>
    </row>
    <row r="117" spans="1:27" ht="27" customHeight="1">
      <c r="A117" s="85" t="s">
        <v>48</v>
      </c>
      <c r="B117" s="86"/>
      <c r="C117" s="86"/>
      <c r="D117" s="86"/>
      <c r="E117" s="86"/>
      <c r="F117" s="86"/>
      <c r="G117" s="86"/>
      <c r="H117" s="86"/>
      <c r="I117" s="87"/>
      <c r="J117" s="24">
        <f t="shared" ref="J117:T117" si="24">SUM(J112,J116)</f>
        <v>46</v>
      </c>
      <c r="K117" s="24">
        <f t="shared" si="24"/>
        <v>10</v>
      </c>
      <c r="L117" s="24">
        <f t="shared" si="24"/>
        <v>5</v>
      </c>
      <c r="M117" s="24">
        <f t="shared" si="24"/>
        <v>1</v>
      </c>
      <c r="N117" s="24">
        <f t="shared" si="24"/>
        <v>9</v>
      </c>
      <c r="O117" s="24">
        <f t="shared" si="24"/>
        <v>25</v>
      </c>
      <c r="P117" s="24">
        <f t="shared" si="24"/>
        <v>59</v>
      </c>
      <c r="Q117" s="24">
        <f t="shared" si="24"/>
        <v>84</v>
      </c>
      <c r="R117" s="24">
        <f t="shared" si="24"/>
        <v>5</v>
      </c>
      <c r="S117" s="24">
        <f t="shared" si="24"/>
        <v>1</v>
      </c>
      <c r="T117" s="24">
        <f t="shared" si="24"/>
        <v>2</v>
      </c>
      <c r="U117" s="56">
        <f>7/17</f>
        <v>0.41176470588235292</v>
      </c>
      <c r="V117" s="59"/>
      <c r="W117" s="59"/>
      <c r="X117" s="59"/>
      <c r="Y117" s="59"/>
      <c r="Z117" s="59"/>
      <c r="AA117" s="59"/>
    </row>
    <row r="118" spans="1:27">
      <c r="A118" s="67" t="s">
        <v>49</v>
      </c>
      <c r="B118" s="68"/>
      <c r="C118" s="68"/>
      <c r="D118" s="68"/>
      <c r="E118" s="68"/>
      <c r="F118" s="68"/>
      <c r="G118" s="68"/>
      <c r="H118" s="68"/>
      <c r="I118" s="68"/>
      <c r="J118" s="69"/>
      <c r="K118" s="24">
        <f t="shared" ref="K118:Q118" si="25">K112*14+K116*12</f>
        <v>140</v>
      </c>
      <c r="L118" s="24">
        <f t="shared" si="25"/>
        <v>70</v>
      </c>
      <c r="M118" s="24">
        <f t="shared" si="25"/>
        <v>12</v>
      </c>
      <c r="N118" s="24">
        <f t="shared" si="25"/>
        <v>118</v>
      </c>
      <c r="O118" s="24">
        <f t="shared" si="25"/>
        <v>340</v>
      </c>
      <c r="P118" s="24">
        <f t="shared" si="25"/>
        <v>804</v>
      </c>
      <c r="Q118" s="24">
        <f t="shared" si="25"/>
        <v>1144</v>
      </c>
      <c r="R118" s="73"/>
      <c r="S118" s="74"/>
      <c r="T118" s="74"/>
      <c r="U118" s="75"/>
      <c r="V118" s="59"/>
      <c r="W118" s="59"/>
      <c r="X118" s="59"/>
      <c r="Y118" s="59"/>
      <c r="Z118" s="59"/>
      <c r="AA118" s="59"/>
    </row>
    <row r="119" spans="1:27">
      <c r="A119" s="70"/>
      <c r="B119" s="71"/>
      <c r="C119" s="71"/>
      <c r="D119" s="71"/>
      <c r="E119" s="71"/>
      <c r="F119" s="71"/>
      <c r="G119" s="71"/>
      <c r="H119" s="71"/>
      <c r="I119" s="71"/>
      <c r="J119" s="72"/>
      <c r="K119" s="82">
        <f>SUM(K118:N118)</f>
        <v>340</v>
      </c>
      <c r="L119" s="83"/>
      <c r="M119" s="83"/>
      <c r="N119" s="84"/>
      <c r="O119" s="79">
        <f>SUM(O118:P118)</f>
        <v>1144</v>
      </c>
      <c r="P119" s="80"/>
      <c r="Q119" s="81"/>
      <c r="R119" s="76"/>
      <c r="S119" s="77"/>
      <c r="T119" s="77"/>
      <c r="U119" s="78"/>
      <c r="V119" s="59"/>
      <c r="W119" s="59"/>
      <c r="X119" s="59"/>
      <c r="Y119" s="59"/>
      <c r="Z119" s="59"/>
      <c r="AA119" s="59"/>
    </row>
    <row r="120" spans="1:27">
      <c r="V120" s="59"/>
      <c r="W120" s="59"/>
      <c r="X120" s="59"/>
      <c r="Y120" s="59"/>
      <c r="Z120" s="59"/>
      <c r="AA120" s="59"/>
    </row>
    <row r="121" spans="1:27" s="44" customFormat="1">
      <c r="V121" s="59"/>
      <c r="W121" s="59"/>
      <c r="X121" s="59"/>
      <c r="Y121" s="59"/>
      <c r="Z121" s="59"/>
      <c r="AA121" s="59"/>
    </row>
    <row r="122" spans="1:27" s="44" customFormat="1">
      <c r="V122" s="59"/>
      <c r="W122" s="59"/>
      <c r="X122" s="59"/>
      <c r="Y122" s="59"/>
      <c r="Z122" s="59"/>
      <c r="AA122" s="59"/>
    </row>
    <row r="123" spans="1:27" s="44" customFormat="1">
      <c r="V123" s="59"/>
      <c r="W123" s="59"/>
      <c r="X123" s="59"/>
      <c r="Y123" s="59"/>
      <c r="Z123" s="59"/>
      <c r="AA123" s="59"/>
    </row>
    <row r="124" spans="1:27" s="44" customFormat="1">
      <c r="V124" s="59"/>
      <c r="W124" s="59"/>
      <c r="X124" s="59"/>
      <c r="Y124" s="59"/>
      <c r="Z124" s="59"/>
      <c r="AA124" s="59"/>
    </row>
    <row r="125" spans="1:27" s="44" customFormat="1">
      <c r="V125" s="59"/>
      <c r="W125" s="59"/>
      <c r="X125" s="59"/>
      <c r="Y125" s="59"/>
      <c r="Z125" s="59"/>
      <c r="AA125" s="59"/>
    </row>
    <row r="126" spans="1:27" s="44" customFormat="1">
      <c r="V126" s="59"/>
      <c r="W126" s="59"/>
      <c r="X126" s="59"/>
      <c r="Y126" s="59"/>
      <c r="Z126" s="59"/>
      <c r="AA126" s="59"/>
    </row>
    <row r="127" spans="1:27" s="44" customFormat="1">
      <c r="V127" s="59"/>
      <c r="W127" s="59"/>
      <c r="X127" s="59"/>
      <c r="Y127" s="59"/>
      <c r="Z127" s="59"/>
      <c r="AA127" s="59"/>
    </row>
    <row r="128" spans="1:27" s="44" customFormat="1">
      <c r="V128" s="59"/>
      <c r="W128" s="59"/>
      <c r="X128" s="59"/>
      <c r="Y128" s="59"/>
      <c r="Z128" s="59"/>
      <c r="AA128" s="59"/>
    </row>
    <row r="129" spans="1:27" s="44" customFormat="1">
      <c r="V129" s="59"/>
      <c r="W129" s="59"/>
      <c r="X129" s="59"/>
      <c r="Y129" s="59"/>
      <c r="Z129" s="59"/>
      <c r="AA129" s="59"/>
    </row>
    <row r="130" spans="1:27" s="44" customFormat="1">
      <c r="V130" s="59"/>
      <c r="W130" s="59"/>
      <c r="X130" s="59"/>
      <c r="Y130" s="59"/>
      <c r="Z130" s="59"/>
      <c r="AA130" s="59"/>
    </row>
    <row r="131" spans="1:27" s="44" customFormat="1">
      <c r="V131" s="59"/>
      <c r="W131" s="59"/>
      <c r="X131" s="59"/>
      <c r="Y131" s="59"/>
      <c r="Z131" s="59"/>
      <c r="AA131" s="59"/>
    </row>
    <row r="132" spans="1:27" s="44" customFormat="1">
      <c r="V132" s="59"/>
      <c r="W132" s="59"/>
      <c r="X132" s="59"/>
      <c r="Y132" s="59"/>
      <c r="Z132" s="59"/>
      <c r="AA132" s="59"/>
    </row>
    <row r="133" spans="1:27" s="44" customFormat="1">
      <c r="V133" s="59"/>
      <c r="W133" s="59"/>
      <c r="X133" s="59"/>
      <c r="Y133" s="59"/>
      <c r="Z133" s="59"/>
      <c r="AA133" s="59"/>
    </row>
    <row r="134" spans="1:27">
      <c r="B134" s="2"/>
      <c r="C134" s="2"/>
      <c r="D134" s="2"/>
      <c r="E134" s="2"/>
      <c r="F134" s="2"/>
      <c r="G134" s="2"/>
      <c r="N134" s="8"/>
      <c r="O134" s="8"/>
      <c r="P134" s="8"/>
      <c r="Q134" s="8"/>
      <c r="R134" s="8"/>
      <c r="S134" s="8"/>
      <c r="T134" s="8"/>
      <c r="V134" s="59"/>
      <c r="W134" s="59"/>
      <c r="X134" s="59"/>
      <c r="Y134" s="59"/>
      <c r="Z134" s="59"/>
      <c r="AA134" s="59"/>
    </row>
    <row r="135" spans="1:27">
      <c r="B135" s="8"/>
      <c r="C135" s="8"/>
      <c r="D135" s="8"/>
      <c r="E135" s="8"/>
      <c r="F135" s="8"/>
      <c r="G135" s="8"/>
      <c r="H135" s="17"/>
      <c r="I135" s="17"/>
      <c r="J135" s="17"/>
      <c r="N135" s="8"/>
      <c r="O135" s="8"/>
      <c r="P135" s="8"/>
      <c r="Q135" s="8"/>
      <c r="R135" s="8"/>
      <c r="S135" s="8"/>
      <c r="T135" s="8"/>
      <c r="V135" s="59"/>
      <c r="W135" s="59"/>
      <c r="X135" s="59"/>
      <c r="Y135" s="59"/>
      <c r="Z135" s="59"/>
      <c r="AA135" s="59"/>
    </row>
    <row r="136" spans="1:27">
      <c r="V136" s="59"/>
      <c r="W136" s="59"/>
      <c r="X136" s="59"/>
      <c r="Y136" s="59"/>
      <c r="Z136" s="59"/>
      <c r="AA136" s="59"/>
    </row>
    <row r="137" spans="1:27" ht="12.75" customHeight="1">
      <c r="V137" s="59"/>
      <c r="W137" s="59"/>
      <c r="X137" s="59"/>
      <c r="Y137" s="59"/>
      <c r="Z137" s="59"/>
      <c r="AA137" s="59"/>
    </row>
    <row r="138" spans="1:27" ht="23.25" customHeight="1">
      <c r="A138" s="88" t="s">
        <v>71</v>
      </c>
      <c r="B138" s="149"/>
      <c r="C138" s="149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59"/>
      <c r="W138" s="59"/>
      <c r="X138" s="59"/>
      <c r="Y138" s="59"/>
      <c r="Z138" s="59"/>
      <c r="AA138" s="59"/>
    </row>
    <row r="139" spans="1:27" ht="26.25" customHeight="1">
      <c r="A139" s="88" t="s">
        <v>27</v>
      </c>
      <c r="B139" s="88" t="s">
        <v>26</v>
      </c>
      <c r="C139" s="88"/>
      <c r="D139" s="88"/>
      <c r="E139" s="88"/>
      <c r="F139" s="88"/>
      <c r="G139" s="88"/>
      <c r="H139" s="88"/>
      <c r="I139" s="88"/>
      <c r="J139" s="89" t="s">
        <v>40</v>
      </c>
      <c r="K139" s="89" t="s">
        <v>24</v>
      </c>
      <c r="L139" s="89"/>
      <c r="M139" s="89"/>
      <c r="N139" s="89"/>
      <c r="O139" s="89" t="s">
        <v>41</v>
      </c>
      <c r="P139" s="89"/>
      <c r="Q139" s="89"/>
      <c r="R139" s="89" t="s">
        <v>23</v>
      </c>
      <c r="S139" s="89"/>
      <c r="T139" s="89"/>
      <c r="U139" s="89" t="s">
        <v>22</v>
      </c>
      <c r="V139" s="59"/>
      <c r="W139" s="59"/>
      <c r="X139" s="59"/>
      <c r="Y139" s="59"/>
      <c r="Z139" s="59"/>
      <c r="AA139" s="59"/>
    </row>
    <row r="140" spans="1:27">
      <c r="A140" s="88"/>
      <c r="B140" s="88"/>
      <c r="C140" s="88"/>
      <c r="D140" s="88"/>
      <c r="E140" s="88"/>
      <c r="F140" s="88"/>
      <c r="G140" s="88"/>
      <c r="H140" s="88"/>
      <c r="I140" s="88"/>
      <c r="J140" s="89"/>
      <c r="K140" s="28" t="s">
        <v>28</v>
      </c>
      <c r="L140" s="28" t="s">
        <v>29</v>
      </c>
      <c r="M140" s="37" t="s">
        <v>69</v>
      </c>
      <c r="N140" s="37" t="s">
        <v>70</v>
      </c>
      <c r="O140" s="28" t="s">
        <v>33</v>
      </c>
      <c r="P140" s="28" t="s">
        <v>7</v>
      </c>
      <c r="Q140" s="28" t="s">
        <v>30</v>
      </c>
      <c r="R140" s="28" t="s">
        <v>31</v>
      </c>
      <c r="S140" s="28" t="s">
        <v>28</v>
      </c>
      <c r="T140" s="28" t="s">
        <v>32</v>
      </c>
      <c r="U140" s="89"/>
      <c r="V140" s="59"/>
      <c r="W140" s="59"/>
      <c r="X140" s="59"/>
      <c r="Y140" s="59"/>
      <c r="Z140" s="59"/>
      <c r="AA140" s="59"/>
    </row>
    <row r="141" spans="1:27" ht="18.75" customHeight="1">
      <c r="A141" s="90" t="s">
        <v>64</v>
      </c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2"/>
      <c r="V141" s="59"/>
      <c r="W141" s="59"/>
      <c r="X141" s="59"/>
      <c r="Y141" s="59"/>
      <c r="Z141" s="59"/>
      <c r="AA141" s="59"/>
    </row>
    <row r="142" spans="1:27">
      <c r="A142" s="29" t="str">
        <f>IF(ISNA(INDEX($A$37:$U$97,MATCH($B142,$B$37:$B$97,0),1)),"",INDEX($A$37:$U$97,MATCH($B142,$B$37:$B$97,0),1))</f>
        <v>MME8056</v>
      </c>
      <c r="B142" s="60" t="s">
        <v>80</v>
      </c>
      <c r="C142" s="60"/>
      <c r="D142" s="60"/>
      <c r="E142" s="60"/>
      <c r="F142" s="60"/>
      <c r="G142" s="60"/>
      <c r="H142" s="60"/>
      <c r="I142" s="60"/>
      <c r="J142" s="20">
        <f>IF(ISNA(INDEX($A$37:$U$97,MATCH($B142,$B$37:$B$97,0),10)),"",INDEX($A$37:$U$97,MATCH($B142,$B$37:$B$97,0),10))</f>
        <v>8</v>
      </c>
      <c r="K142" s="20">
        <f>IF(ISNA(INDEX($A$37:$U$97,MATCH($B142,$B$37:$B$97,0),11)),"",INDEX($A$37:$U$97,MATCH($B142,$B$37:$B$97,0),11))</f>
        <v>2</v>
      </c>
      <c r="L142" s="20">
        <f>IF(ISNA(INDEX($A$37:$U$97,MATCH($B142,$B$37:$B$97,0),12)),"",INDEX($A$37:$U$97,MATCH($B142,$B$37:$B$97,0),12))</f>
        <v>1</v>
      </c>
      <c r="M142" s="20">
        <f>IF(ISNA(INDEX($A$37:$U$97,MATCH($B142,$B$37:$B$97,0),13)),"",INDEX($A$37:$U$97,MATCH($B142,$B$37:$B$97,0),13))</f>
        <v>0</v>
      </c>
      <c r="N142" s="20">
        <f>IF(ISNA(INDEX($A$37:$U$97,MATCH($B142,$B$37:$B$97,0),14)),"",INDEX($A$37:$U$97,MATCH($B142,$B$37:$B$97,0),14))</f>
        <v>1</v>
      </c>
      <c r="O142" s="20">
        <f>IF(ISNA(INDEX($A$37:$U$97,MATCH($B142,$B$37:$B$97,0),15)),"",INDEX($A$37:$U$97,MATCH($B142,$B$37:$B$97,0),15))</f>
        <v>4</v>
      </c>
      <c r="P142" s="20">
        <f>IF(ISNA(INDEX($A$37:$U$97,MATCH($B142,$B$37:$B$97,0),16)),"",INDEX($A$37:$U$97,MATCH($B142,$B$37:$B$97,0),16))</f>
        <v>10</v>
      </c>
      <c r="Q142" s="27">
        <f>IF(ISNA(INDEX($A$37:$U$97,MATCH($B142,$B$37:$B$97,0),17)),"",INDEX($A$37:$U$97,MATCH($B142,$B$37:$B$97,0),17))</f>
        <v>14</v>
      </c>
      <c r="R142" s="27" t="str">
        <f>IF(ISNA(INDEX($A$37:$U$97,MATCH($B142,$B$37:$B$97,0),18)),"",INDEX($A$37:$U$97,MATCH($B142,$B$37:$B$97,0),18))</f>
        <v>E</v>
      </c>
      <c r="S142" s="27">
        <f>IF(ISNA(INDEX($A$37:$U$97,MATCH($B142,$B$37:$B$97,0),19)),"",INDEX($A$37:$U$97,MATCH($B142,$B$37:$B$97,0),19))</f>
        <v>0</v>
      </c>
      <c r="T142" s="27">
        <f>IF(ISNA(INDEX($A$37:$U$97,MATCH($B142,$B$37:$B$97,0),20)),"",INDEX($A$37:$U$97,MATCH($B142,$B$37:$B$97,0),20))</f>
        <v>0</v>
      </c>
      <c r="U142" s="19" t="s">
        <v>38</v>
      </c>
      <c r="V142" s="59"/>
      <c r="W142" s="59"/>
      <c r="X142" s="59"/>
      <c r="Y142" s="59"/>
      <c r="Z142" s="59"/>
      <c r="AA142" s="59"/>
    </row>
    <row r="143" spans="1:27">
      <c r="A143" s="29" t="str">
        <f>IF(ISNA(INDEX($A$37:$U$97,MATCH($B143,$B$37:$B$97,0),1)),"",INDEX($A$37:$U$97,MATCH($B143,$B$37:$B$97,0),1))</f>
        <v>MMR8035</v>
      </c>
      <c r="B143" s="60" t="s">
        <v>88</v>
      </c>
      <c r="C143" s="60"/>
      <c r="D143" s="60"/>
      <c r="E143" s="60"/>
      <c r="F143" s="60"/>
      <c r="G143" s="60"/>
      <c r="H143" s="60"/>
      <c r="I143" s="60"/>
      <c r="J143" s="20">
        <f>IF(ISNA(INDEX($A$37:$U$97,MATCH($B143,$B$37:$B$97,0),10)),"",INDEX($A$37:$U$97,MATCH($B143,$B$37:$B$97,0),10))</f>
        <v>8</v>
      </c>
      <c r="K143" s="20">
        <f>IF(ISNA(INDEX($A$37:$U$97,MATCH($B143,$B$37:$B$97,0),11)),"",INDEX($A$37:$U$97,MATCH($B143,$B$37:$B$97,0),11))</f>
        <v>2</v>
      </c>
      <c r="L143" s="20">
        <f>IF(ISNA(INDEX($A$37:$U$97,MATCH($B143,$B$37:$B$97,0),12)),"",INDEX($A$37:$U$97,MATCH($B143,$B$37:$B$97,0),12))</f>
        <v>1</v>
      </c>
      <c r="M143" s="20">
        <f>IF(ISNA(INDEX($A$37:$U$97,MATCH($B143,$B$37:$B$97,0),13)),"",INDEX($A$37:$U$97,MATCH($B143,$B$37:$B$97,0),13))</f>
        <v>0</v>
      </c>
      <c r="N143" s="20">
        <f>IF(ISNA(INDEX($A$37:$U$97,MATCH($B143,$B$37:$B$97,0),14)),"",INDEX($A$37:$U$97,MATCH($B143,$B$37:$B$97,0),14))</f>
        <v>1</v>
      </c>
      <c r="O143" s="20">
        <f>IF(ISNA(INDEX($A$37:$U$97,MATCH($B143,$B$37:$B$97,0),15)),"",INDEX($A$37:$U$97,MATCH($B143,$B$37:$B$97,0),15))</f>
        <v>4</v>
      </c>
      <c r="P143" s="20">
        <f>IF(ISNA(INDEX($A$37:$U$97,MATCH($B143,$B$37:$B$97,0),16)),"",INDEX($A$37:$U$97,MATCH($B143,$B$37:$B$97,0),16))</f>
        <v>10</v>
      </c>
      <c r="Q143" s="27">
        <f>IF(ISNA(INDEX($A$37:$U$97,MATCH($B143,$B$37:$B$97,0),17)),"",INDEX($A$37:$U$97,MATCH($B143,$B$37:$B$97,0),17))</f>
        <v>14</v>
      </c>
      <c r="R143" s="27" t="str">
        <f>IF(ISNA(INDEX($A$37:$U$97,MATCH($B143,$B$37:$B$97,0),18)),"",INDEX($A$37:$U$97,MATCH($B143,$B$37:$B$97,0),18))</f>
        <v>E</v>
      </c>
      <c r="S143" s="27">
        <f>IF(ISNA(INDEX($A$37:$U$97,MATCH($B143,$B$37:$B$97,0),19)),"",INDEX($A$37:$U$97,MATCH($B143,$B$37:$B$97,0),19))</f>
        <v>0</v>
      </c>
      <c r="T143" s="27">
        <f>IF(ISNA(INDEX($A$37:$U$97,MATCH($B143,$B$37:$B$97,0),20)),"",INDEX($A$37:$U$97,MATCH($B143,$B$37:$B$97,0),20))</f>
        <v>0</v>
      </c>
      <c r="U143" s="19" t="s">
        <v>38</v>
      </c>
      <c r="V143" s="59"/>
      <c r="W143" s="59"/>
      <c r="X143" s="59"/>
      <c r="Y143" s="59"/>
      <c r="Z143" s="59"/>
      <c r="AA143" s="59"/>
    </row>
    <row r="144" spans="1:27">
      <c r="A144" s="29" t="str">
        <f>IF(ISNA(INDEX($A$37:$U$97,MATCH($B144,$B$37:$B$97,0),1)),"",INDEX($A$37:$U$97,MATCH($B144,$B$37:$B$97,0),1))</f>
        <v>MME8037</v>
      </c>
      <c r="B144" s="60" t="s">
        <v>90</v>
      </c>
      <c r="C144" s="60"/>
      <c r="D144" s="60"/>
      <c r="E144" s="60"/>
      <c r="F144" s="60"/>
      <c r="G144" s="60"/>
      <c r="H144" s="60"/>
      <c r="I144" s="60"/>
      <c r="J144" s="20">
        <f>IF(ISNA(INDEX($A$37:$U$97,MATCH($B144,$B$37:$B$97,0),10)),"",INDEX($A$37:$U$97,MATCH($B144,$B$37:$B$97,0),10))</f>
        <v>8</v>
      </c>
      <c r="K144" s="20">
        <f>IF(ISNA(INDEX($A$37:$U$97,MATCH($B144,$B$37:$B$97,0),11)),"",INDEX($A$37:$U$97,MATCH($B144,$B$37:$B$97,0),11))</f>
        <v>2</v>
      </c>
      <c r="L144" s="20">
        <f>IF(ISNA(INDEX($A$37:$U$97,MATCH($B144,$B$37:$B$97,0),12)),"",INDEX($A$37:$U$97,MATCH($B144,$B$37:$B$97,0),12))</f>
        <v>1</v>
      </c>
      <c r="M144" s="20">
        <f>IF(ISNA(INDEX($A$37:$U$97,MATCH($B144,$B$37:$B$97,0),13)),"",INDEX($A$37:$U$97,MATCH($B144,$B$37:$B$97,0),13))</f>
        <v>0</v>
      </c>
      <c r="N144" s="20">
        <f>IF(ISNA(INDEX($A$37:$U$97,MATCH($B144,$B$37:$B$97,0),14)),"",INDEX($A$37:$U$97,MATCH($B144,$B$37:$B$97,0),14))</f>
        <v>1</v>
      </c>
      <c r="O144" s="20">
        <f>IF(ISNA(INDEX($A$37:$U$97,MATCH($B144,$B$37:$B$97,0),15)),"",INDEX($A$37:$U$97,MATCH($B144,$B$37:$B$97,0),15))</f>
        <v>4</v>
      </c>
      <c r="P144" s="20">
        <f>IF(ISNA(INDEX($A$37:$U$97,MATCH($B144,$B$37:$B$97,0),16)),"",INDEX($A$37:$U$97,MATCH($B144,$B$37:$B$97,0),16))</f>
        <v>10</v>
      </c>
      <c r="Q144" s="27">
        <f>IF(ISNA(INDEX($A$37:$U$97,MATCH($B144,$B$37:$B$97,0),17)),"",INDEX($A$37:$U$97,MATCH($B144,$B$37:$B$97,0),17))</f>
        <v>14</v>
      </c>
      <c r="R144" s="27" t="str">
        <f>IF(ISNA(INDEX($A$37:$U$97,MATCH($B144,$B$37:$B$97,0),18)),"",INDEX($A$37:$U$97,MATCH($B144,$B$37:$B$97,0),18))</f>
        <v>E</v>
      </c>
      <c r="S144" s="27">
        <f>IF(ISNA(INDEX($A$37:$U$97,MATCH($B144,$B$37:$B$97,0),19)),"",INDEX($A$37:$U$97,MATCH($B144,$B$37:$B$97,0),19))</f>
        <v>0</v>
      </c>
      <c r="T144" s="27">
        <f>IF(ISNA(INDEX($A$37:$U$97,MATCH($B144,$B$37:$B$97,0),20)),"",INDEX($A$37:$U$97,MATCH($B144,$B$37:$B$97,0),20))</f>
        <v>0</v>
      </c>
      <c r="U144" s="19" t="s">
        <v>38</v>
      </c>
      <c r="V144" s="59"/>
      <c r="W144" s="59"/>
      <c r="X144" s="59"/>
      <c r="Y144" s="59"/>
      <c r="Z144" s="59"/>
      <c r="AA144" s="59"/>
    </row>
    <row r="145" spans="1:27">
      <c r="A145" s="29" t="str">
        <f>IF(ISNA(INDEX($A$37:$U$97,MATCH($B145,$B$37:$B$97,0),1)),"",INDEX($A$37:$U$97,MATCH($B145,$B$37:$B$97,0),1))</f>
        <v>MMR8004</v>
      </c>
      <c r="B145" s="60" t="s">
        <v>92</v>
      </c>
      <c r="C145" s="60"/>
      <c r="D145" s="60"/>
      <c r="E145" s="60"/>
      <c r="F145" s="60"/>
      <c r="G145" s="60"/>
      <c r="H145" s="60"/>
      <c r="I145" s="60"/>
      <c r="J145" s="20">
        <f>IF(ISNA(INDEX($A$37:$U$97,MATCH($B145,$B$37:$B$97,0),10)),"",INDEX($A$37:$U$97,MATCH($B145,$B$37:$B$97,0),10))</f>
        <v>7</v>
      </c>
      <c r="K145" s="20">
        <f>IF(ISNA(INDEX($A$37:$U$97,MATCH($B145,$B$37:$B$97,0),11)),"",INDEX($A$37:$U$97,MATCH($B145,$B$37:$B$97,0),11))</f>
        <v>2</v>
      </c>
      <c r="L145" s="20">
        <f>IF(ISNA(INDEX($A$37:$U$97,MATCH($B145,$B$37:$B$97,0),12)),"",INDEX($A$37:$U$97,MATCH($B145,$B$37:$B$97,0),12))</f>
        <v>1</v>
      </c>
      <c r="M145" s="20">
        <f>IF(ISNA(INDEX($A$37:$U$97,MATCH($B145,$B$37:$B$97,0),13)),"",INDEX($A$37:$U$97,MATCH($B145,$B$37:$B$97,0),13))</f>
        <v>0</v>
      </c>
      <c r="N145" s="20">
        <f>IF(ISNA(INDEX($A$37:$U$97,MATCH($B145,$B$37:$B$97,0),14)),"",INDEX($A$37:$U$97,MATCH($B145,$B$37:$B$97,0),14))</f>
        <v>1</v>
      </c>
      <c r="O145" s="20">
        <f>IF(ISNA(INDEX($A$37:$U$97,MATCH($B145,$B$37:$B$97,0),15)),"",INDEX($A$37:$U$97,MATCH($B145,$B$37:$B$97,0),15))</f>
        <v>4</v>
      </c>
      <c r="P145" s="20">
        <f>IF(ISNA(INDEX($A$37:$U$97,MATCH($B145,$B$37:$B$97,0),16)),"",INDEX($A$37:$U$97,MATCH($B145,$B$37:$B$97,0),16))</f>
        <v>9</v>
      </c>
      <c r="Q145" s="27">
        <f>IF(ISNA(INDEX($A$37:$U$97,MATCH($B145,$B$37:$B$97,0),17)),"",INDEX($A$37:$U$97,MATCH($B145,$B$37:$B$97,0),17))</f>
        <v>13</v>
      </c>
      <c r="R145" s="27" t="str">
        <f>IF(ISNA(INDEX($A$37:$U$97,MATCH($B145,$B$37:$B$97,0),18)),"",INDEX($A$37:$U$97,MATCH($B145,$B$37:$B$97,0),18))</f>
        <v>E</v>
      </c>
      <c r="S145" s="27">
        <f>IF(ISNA(INDEX($A$37:$U$97,MATCH($B145,$B$37:$B$97,0),19)),"",INDEX($A$37:$U$97,MATCH($B145,$B$37:$B$97,0),19))</f>
        <v>0</v>
      </c>
      <c r="T145" s="27">
        <f>IF(ISNA(INDEX($A$37:$U$97,MATCH($B145,$B$37:$B$97,0),20)),"",INDEX($A$37:$U$97,MATCH($B145,$B$37:$B$97,0),20))</f>
        <v>0</v>
      </c>
      <c r="U145" s="19" t="s">
        <v>38</v>
      </c>
      <c r="V145" s="59"/>
      <c r="W145" s="59"/>
      <c r="X145" s="59"/>
      <c r="Y145" s="59"/>
      <c r="Z145" s="59"/>
      <c r="AA145" s="59"/>
    </row>
    <row r="146" spans="1:27">
      <c r="A146" s="29" t="str">
        <f>IF(ISNA(INDEX($A$37:$U$97,MATCH($B146,$B$37:$B$97,0),1)),"",INDEX($A$37:$U$97,MATCH($B146,$B$37:$B$97,0),1))</f>
        <v>MMX9301</v>
      </c>
      <c r="B146" s="60" t="s">
        <v>102</v>
      </c>
      <c r="C146" s="60"/>
      <c r="D146" s="60"/>
      <c r="E146" s="60"/>
      <c r="F146" s="60"/>
      <c r="G146" s="60"/>
      <c r="H146" s="60"/>
      <c r="I146" s="60"/>
      <c r="J146" s="20">
        <f>IF(ISNA(INDEX($A$37:$U$97,MATCH($B146,$B$37:$B$97,0),10)),"",INDEX($A$37:$U$97,MATCH($B146,$B$37:$B$97,0),10))</f>
        <v>8</v>
      </c>
      <c r="K146" s="20">
        <f>IF(ISNA(INDEX($A$37:$U$97,MATCH($B146,$B$37:$B$97,0),11)),"",INDEX($A$37:$U$97,MATCH($B146,$B$37:$B$97,0),11))</f>
        <v>2</v>
      </c>
      <c r="L146" s="20">
        <f>IF(ISNA(INDEX($A$37:$U$97,MATCH($B146,$B$37:$B$97,0),12)),"",INDEX($A$37:$U$97,MATCH($B146,$B$37:$B$97,0),12))</f>
        <v>1</v>
      </c>
      <c r="M146" s="20">
        <f>IF(ISNA(INDEX($A$37:$U$97,MATCH($B146,$B$37:$B$97,0),13)),"",INDEX($A$37:$U$97,MATCH($B146,$B$37:$B$97,0),13))</f>
        <v>0</v>
      </c>
      <c r="N146" s="20">
        <f>IF(ISNA(INDEX($A$37:$U$97,MATCH($B146,$B$37:$B$97,0),14)),"",INDEX($A$37:$U$97,MATCH($B146,$B$37:$B$97,0),14))</f>
        <v>1</v>
      </c>
      <c r="O146" s="20">
        <f>IF(ISNA(INDEX($A$37:$U$97,MATCH($B146,$B$37:$B$97,0),15)),"",INDEX($A$37:$U$97,MATCH($B146,$B$37:$B$97,0),15))</f>
        <v>4</v>
      </c>
      <c r="P146" s="20">
        <f>IF(ISNA(INDEX($A$37:$U$97,MATCH($B146,$B$37:$B$97,0),16)),"",INDEX($A$37:$U$97,MATCH($B146,$B$37:$B$97,0),16))</f>
        <v>10</v>
      </c>
      <c r="Q146" s="27">
        <f>IF(ISNA(INDEX($A$37:$U$97,MATCH($B146,$B$37:$B$97,0),17)),"",INDEX($A$37:$U$97,MATCH($B146,$B$37:$B$97,0),17))</f>
        <v>14</v>
      </c>
      <c r="R146" s="27" t="str">
        <f>IF(ISNA(INDEX($A$37:$U$97,MATCH($B146,$B$37:$B$97,0),18)),"",INDEX($A$37:$U$97,MATCH($B146,$B$37:$B$97,0),18))</f>
        <v>E</v>
      </c>
      <c r="S146" s="27">
        <f>IF(ISNA(INDEX($A$37:$U$97,MATCH($B146,$B$37:$B$97,0),19)),"",INDEX($A$37:$U$97,MATCH($B146,$B$37:$B$97,0),19))</f>
        <v>0</v>
      </c>
      <c r="T146" s="27">
        <f>IF(ISNA(INDEX($A$37:$U$97,MATCH($B146,$B$37:$B$97,0),20)),"",INDEX($A$37:$U$97,MATCH($B146,$B$37:$B$97,0),20))</f>
        <v>0</v>
      </c>
      <c r="U146" s="19" t="s">
        <v>38</v>
      </c>
      <c r="V146" s="59"/>
      <c r="W146" s="59"/>
      <c r="X146" s="59"/>
      <c r="Y146" s="59"/>
      <c r="Z146" s="59"/>
      <c r="AA146" s="59"/>
    </row>
    <row r="147" spans="1:27">
      <c r="A147" s="22" t="s">
        <v>25</v>
      </c>
      <c r="B147" s="93"/>
      <c r="C147" s="94"/>
      <c r="D147" s="94"/>
      <c r="E147" s="94"/>
      <c r="F147" s="94"/>
      <c r="G147" s="94"/>
      <c r="H147" s="94"/>
      <c r="I147" s="95"/>
      <c r="J147" s="24">
        <f t="shared" ref="J147:Q147" si="26">SUM(J142:J146)</f>
        <v>39</v>
      </c>
      <c r="K147" s="24">
        <f t="shared" si="26"/>
        <v>10</v>
      </c>
      <c r="L147" s="24">
        <f t="shared" si="26"/>
        <v>5</v>
      </c>
      <c r="M147" s="24">
        <f t="shared" si="26"/>
        <v>0</v>
      </c>
      <c r="N147" s="24">
        <f t="shared" si="26"/>
        <v>5</v>
      </c>
      <c r="O147" s="24">
        <f t="shared" si="26"/>
        <v>20</v>
      </c>
      <c r="P147" s="24">
        <f t="shared" si="26"/>
        <v>49</v>
      </c>
      <c r="Q147" s="24">
        <f t="shared" si="26"/>
        <v>69</v>
      </c>
      <c r="R147" s="22">
        <f>COUNTIF(R142:R146,"E")</f>
        <v>5</v>
      </c>
      <c r="S147" s="22">
        <f>COUNTIF(S142:S146,"C")</f>
        <v>0</v>
      </c>
      <c r="T147" s="22">
        <f>COUNTIF(T142:T146,"VP")</f>
        <v>0</v>
      </c>
      <c r="U147" s="19"/>
      <c r="V147" s="59"/>
      <c r="W147" s="59"/>
      <c r="X147" s="59"/>
      <c r="Y147" s="59"/>
      <c r="Z147" s="59"/>
      <c r="AA147" s="59"/>
    </row>
    <row r="148" spans="1:27" ht="18" customHeight="1">
      <c r="A148" s="90" t="s">
        <v>66</v>
      </c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2"/>
      <c r="V148" s="59"/>
      <c r="W148" s="59"/>
      <c r="X148" s="59"/>
      <c r="Y148" s="59"/>
      <c r="Z148" s="59"/>
      <c r="AA148" s="59"/>
    </row>
    <row r="149" spans="1:27">
      <c r="A149" s="29" t="str">
        <f>IF(ISNA(INDEX($A$37:$U$97,MATCH($B149,$B$37:$B$97,0),1)),"",INDEX($A$37:$U$97,MATCH($B149,$B$37:$B$97,0),1))</f>
        <v>MMR8040</v>
      </c>
      <c r="B149" s="60" t="s">
        <v>104</v>
      </c>
      <c r="C149" s="60"/>
      <c r="D149" s="60"/>
      <c r="E149" s="60"/>
      <c r="F149" s="60"/>
      <c r="G149" s="60"/>
      <c r="H149" s="60"/>
      <c r="I149" s="60"/>
      <c r="J149" s="20">
        <f>IF(ISNA(INDEX($A$37:$U$97,MATCH($B149,$B$37:$B$97,0),10)),"",INDEX($A$37:$U$97,MATCH($B149,$B$37:$B$97,0),10))</f>
        <v>7</v>
      </c>
      <c r="K149" s="20">
        <f>IF(ISNA(INDEX($A$37:$U$97,MATCH($B149,$B$37:$B$97,0),11)),"",INDEX($A$37:$U$97,MATCH($B149,$B$37:$B$97,0),11))</f>
        <v>2</v>
      </c>
      <c r="L149" s="20">
        <f>IF(ISNA(INDEX($A$37:$U$97,MATCH($B149,$B$37:$B$97,0),12)),"",INDEX($A$37:$U$97,MATCH($B149,$B$37:$B$97,0),12))</f>
        <v>1</v>
      </c>
      <c r="M149" s="20">
        <f>IF(ISNA(INDEX($A$37:$U$97,MATCH($B149,$B$37:$B$97,0),13)),"",INDEX($A$37:$U$97,MATCH($B149,$B$37:$B$97,0),13))</f>
        <v>0</v>
      </c>
      <c r="N149" s="20">
        <f>IF(ISNA(INDEX($A$37:$U$97,MATCH($B149,$B$37:$B$97,0),14)),"",INDEX($A$37:$U$97,MATCH($B149,$B$37:$B$97,0),14))</f>
        <v>1</v>
      </c>
      <c r="O149" s="20">
        <f>IF(ISNA(INDEX($A$37:$U$97,MATCH($B149,$B$37:$B$97,0),15)),"",INDEX($A$37:$U$97,MATCH($B149,$B$37:$B$97,0),15))</f>
        <v>4</v>
      </c>
      <c r="P149" s="20">
        <f>IF(ISNA(INDEX($A$37:$U$97,MATCH($B149,$B$37:$B$97,0),16)),"",INDEX($A$37:$U$97,MATCH($B149,$B$37:$B$97,0),16))</f>
        <v>11</v>
      </c>
      <c r="Q149" s="27">
        <f>IF(ISNA(INDEX($A$37:$U$97,MATCH($B149,$B$37:$B$97,0),17)),"",INDEX($A$37:$U$97,MATCH($B149,$B$37:$B$97,0),17))</f>
        <v>15</v>
      </c>
      <c r="R149" s="27" t="str">
        <f>IF(ISNA(INDEX($A$37:$U$97,MATCH($B149,$B$37:$B$97,0),18)),"",INDEX($A$37:$U$97,MATCH($B149,$B$37:$B$97,0),18))</f>
        <v>E</v>
      </c>
      <c r="S149" s="27">
        <f>IF(ISNA(INDEX($A$37:$U$97,MATCH($B149,$B$37:$B$97,0),19)),"",INDEX($A$37:$U$97,MATCH($B149,$B$37:$B$97,0),19))</f>
        <v>0</v>
      </c>
      <c r="T149" s="27">
        <f>IF(ISNA(INDEX($A$37:$U$97,MATCH($B149,$B$37:$B$97,0),20)),"",INDEX($A$37:$U$97,MATCH($B149,$B$37:$B$97,0),20))</f>
        <v>0</v>
      </c>
      <c r="U149" s="19" t="s">
        <v>38</v>
      </c>
      <c r="V149" s="59"/>
      <c r="W149" s="59"/>
      <c r="X149" s="59"/>
      <c r="Y149" s="59"/>
      <c r="Z149" s="59"/>
      <c r="AA149" s="59"/>
    </row>
    <row r="150" spans="1:27">
      <c r="A150" s="29" t="str">
        <f>IF(ISNA(INDEX($A$37:$U$97,MATCH($B150,$B$37:$B$97,0),1)),"",INDEX($A$37:$U$97,MATCH($B150,$B$37:$B$97,0),1))</f>
        <v>MMR8057</v>
      </c>
      <c r="B150" s="60" t="s">
        <v>106</v>
      </c>
      <c r="C150" s="60"/>
      <c r="D150" s="60"/>
      <c r="E150" s="60"/>
      <c r="F150" s="60"/>
      <c r="G150" s="60"/>
      <c r="H150" s="60"/>
      <c r="I150" s="60"/>
      <c r="J150" s="20">
        <f>IF(ISNA(INDEX($A$37:$U$97,MATCH($B150,$B$37:$B$97,0),10)),"",INDEX($A$37:$U$97,MATCH($B150,$B$37:$B$97,0),10))</f>
        <v>7</v>
      </c>
      <c r="K150" s="20">
        <f>IF(ISNA(INDEX($A$37:$U$97,MATCH($B150,$B$37:$B$97,0),11)),"",INDEX($A$37:$U$97,MATCH($B150,$B$37:$B$97,0),11))</f>
        <v>2</v>
      </c>
      <c r="L150" s="20">
        <f>IF(ISNA(INDEX($A$37:$U$97,MATCH($B150,$B$37:$B$97,0),12)),"",INDEX($A$37:$U$97,MATCH($B150,$B$37:$B$97,0),12))</f>
        <v>1</v>
      </c>
      <c r="M150" s="20">
        <f>IF(ISNA(INDEX($A$37:$U$97,MATCH($B150,$B$37:$B$97,0),13)),"",INDEX($A$37:$U$97,MATCH($B150,$B$37:$B$97,0),13))</f>
        <v>0</v>
      </c>
      <c r="N150" s="20">
        <f>IF(ISNA(INDEX($A$37:$U$97,MATCH($B150,$B$37:$B$97,0),14)),"",INDEX($A$37:$U$97,MATCH($B150,$B$37:$B$97,0),14))</f>
        <v>1</v>
      </c>
      <c r="O150" s="20">
        <f>IF(ISNA(INDEX($A$37:$U$97,MATCH($B150,$B$37:$B$97,0),15)),"",INDEX($A$37:$U$97,MATCH($B150,$B$37:$B$97,0),15))</f>
        <v>4</v>
      </c>
      <c r="P150" s="20">
        <f>IF(ISNA(INDEX($A$37:$U$97,MATCH($B150,$B$37:$B$97,0),16)),"",INDEX($A$37:$U$97,MATCH($B150,$B$37:$B$97,0),16))</f>
        <v>11</v>
      </c>
      <c r="Q150" s="27">
        <f>IF(ISNA(INDEX($A$37:$U$97,MATCH($B150,$B$37:$B$97,0),17)),"",INDEX($A$37:$U$97,MATCH($B150,$B$37:$B$97,0),17))</f>
        <v>15</v>
      </c>
      <c r="R150" s="27" t="str">
        <f>IF(ISNA(INDEX($A$37:$U$97,MATCH($B150,$B$37:$B$97,0),18)),"",INDEX($A$37:$U$97,MATCH($B150,$B$37:$B$97,0),18))</f>
        <v>E</v>
      </c>
      <c r="S150" s="27">
        <f>IF(ISNA(INDEX($A$37:$U$97,MATCH($B150,$B$37:$B$97,0),19)),"",INDEX($A$37:$U$97,MATCH($B150,$B$37:$B$97,0),19))</f>
        <v>0</v>
      </c>
      <c r="T150" s="27">
        <f>IF(ISNA(INDEX($A$37:$U$97,MATCH($B150,$B$37:$B$97,0),20)),"",INDEX($A$37:$U$97,MATCH($B150,$B$37:$B$97,0),20))</f>
        <v>0</v>
      </c>
      <c r="U150" s="19" t="s">
        <v>38</v>
      </c>
      <c r="V150" s="59"/>
      <c r="W150" s="59"/>
      <c r="X150" s="59"/>
      <c r="Y150" s="59"/>
      <c r="Z150" s="59"/>
      <c r="AA150" s="59"/>
    </row>
    <row r="151" spans="1:27">
      <c r="A151" s="29" t="str">
        <f>IF(ISNA(INDEX($A$37:$U$97,MATCH($B151,$B$37:$B$97,0),1)),"",INDEX($A$37:$U$97,MATCH($B151,$B$37:$B$97,0),1))</f>
        <v>MMX9302</v>
      </c>
      <c r="B151" s="60" t="s">
        <v>112</v>
      </c>
      <c r="C151" s="60"/>
      <c r="D151" s="60"/>
      <c r="E151" s="60"/>
      <c r="F151" s="60"/>
      <c r="G151" s="60"/>
      <c r="H151" s="60"/>
      <c r="I151" s="60"/>
      <c r="J151" s="20">
        <f>IF(ISNA(INDEX($A$37:$U$97,MATCH($B151,$B$37:$B$97,0),10)),"",INDEX($A$37:$U$97,MATCH($B151,$B$37:$B$97,0),10))</f>
        <v>8</v>
      </c>
      <c r="K151" s="20">
        <f>IF(ISNA(INDEX($A$37:$U$97,MATCH($B151,$B$37:$B$97,0),11)),"",INDEX($A$37:$U$97,MATCH($B151,$B$37:$B$97,0),11))</f>
        <v>2</v>
      </c>
      <c r="L151" s="20">
        <f>IF(ISNA(INDEX($A$37:$U$97,MATCH($B151,$B$37:$B$97,0),12)),"",INDEX($A$37:$U$97,MATCH($B151,$B$37:$B$97,0),12))</f>
        <v>1</v>
      </c>
      <c r="M151" s="20">
        <f>IF(ISNA(INDEX($A$37:$U$97,MATCH($B151,$B$37:$B$97,0),13)),"",INDEX($A$37:$U$97,MATCH($B151,$B$37:$B$97,0),13))</f>
        <v>0</v>
      </c>
      <c r="N151" s="20">
        <f>IF(ISNA(INDEX($A$37:$U$97,MATCH($B151,$B$37:$B$97,0),14)),"",INDEX($A$37:$U$97,MATCH($B151,$B$37:$B$97,0),14))</f>
        <v>1</v>
      </c>
      <c r="O151" s="20">
        <f>IF(ISNA(INDEX($A$37:$U$97,MATCH($B151,$B$37:$B$97,0),15)),"",INDEX($A$37:$U$97,MATCH($B151,$B$37:$B$97,0),15))</f>
        <v>4</v>
      </c>
      <c r="P151" s="20">
        <f>IF(ISNA(INDEX($A$37:$U$97,MATCH($B151,$B$37:$B$97,0),16)),"",INDEX($A$37:$U$97,MATCH($B151,$B$37:$B$97,0),16))</f>
        <v>13</v>
      </c>
      <c r="Q151" s="27">
        <f>IF(ISNA(INDEX($A$37:$U$97,MATCH($B151,$B$37:$B$97,0),17)),"",INDEX($A$37:$U$97,MATCH($B151,$B$37:$B$97,0),17))</f>
        <v>17</v>
      </c>
      <c r="R151" s="27" t="str">
        <f>IF(ISNA(INDEX($A$37:$U$97,MATCH($B151,$B$37:$B$97,0),18)),"",INDEX($A$37:$U$97,MATCH($B151,$B$37:$B$97,0),18))</f>
        <v>E</v>
      </c>
      <c r="S151" s="27">
        <f>IF(ISNA(INDEX($A$37:$U$97,MATCH($B151,$B$37:$B$97,0),19)),"",INDEX($A$37:$U$97,MATCH($B151,$B$37:$B$97,0),19))</f>
        <v>0</v>
      </c>
      <c r="T151" s="27">
        <f>IF(ISNA(INDEX($A$37:$U$97,MATCH($B151,$B$37:$B$97,0),20)),"",INDEX($A$37:$U$97,MATCH($B151,$B$37:$B$97,0),20))</f>
        <v>0</v>
      </c>
      <c r="U151" s="19" t="s">
        <v>38</v>
      </c>
      <c r="V151" s="59"/>
      <c r="W151" s="59"/>
      <c r="X151" s="59"/>
      <c r="Y151" s="59"/>
      <c r="Z151" s="59"/>
      <c r="AA151" s="59"/>
    </row>
    <row r="152" spans="1:27">
      <c r="A152" s="22" t="s">
        <v>25</v>
      </c>
      <c r="B152" s="88"/>
      <c r="C152" s="88"/>
      <c r="D152" s="88"/>
      <c r="E152" s="88"/>
      <c r="F152" s="88"/>
      <c r="G152" s="88"/>
      <c r="H152" s="88"/>
      <c r="I152" s="88"/>
      <c r="J152" s="24">
        <f t="shared" ref="J152:Q152" si="27">SUM(J149:J151)</f>
        <v>22</v>
      </c>
      <c r="K152" s="24">
        <f t="shared" si="27"/>
        <v>6</v>
      </c>
      <c r="L152" s="24">
        <f t="shared" si="27"/>
        <v>3</v>
      </c>
      <c r="M152" s="24">
        <f t="shared" si="27"/>
        <v>0</v>
      </c>
      <c r="N152" s="24">
        <f t="shared" si="27"/>
        <v>3</v>
      </c>
      <c r="O152" s="24">
        <f t="shared" si="27"/>
        <v>12</v>
      </c>
      <c r="P152" s="24">
        <f t="shared" si="27"/>
        <v>35</v>
      </c>
      <c r="Q152" s="24">
        <f t="shared" si="27"/>
        <v>47</v>
      </c>
      <c r="R152" s="22">
        <f>COUNTIF(R149:R151,"E")</f>
        <v>3</v>
      </c>
      <c r="S152" s="22">
        <f>COUNTIF(S149:S151,"C")</f>
        <v>0</v>
      </c>
      <c r="T152" s="22">
        <f>COUNTIF(T149:T151,"VP")</f>
        <v>0</v>
      </c>
      <c r="U152" s="23"/>
      <c r="V152" s="59"/>
      <c r="W152" s="59"/>
      <c r="X152" s="59"/>
      <c r="Y152" s="59"/>
      <c r="Z152" s="59"/>
      <c r="AA152" s="59"/>
    </row>
    <row r="153" spans="1:27" ht="25.5" customHeight="1">
      <c r="A153" s="85" t="s">
        <v>48</v>
      </c>
      <c r="B153" s="86"/>
      <c r="C153" s="86"/>
      <c r="D153" s="86"/>
      <c r="E153" s="86"/>
      <c r="F153" s="86"/>
      <c r="G153" s="86"/>
      <c r="H153" s="86"/>
      <c r="I153" s="87"/>
      <c r="J153" s="24">
        <f t="shared" ref="J153:T153" si="28">SUM(J147,J152)</f>
        <v>61</v>
      </c>
      <c r="K153" s="24">
        <f t="shared" si="28"/>
        <v>16</v>
      </c>
      <c r="L153" s="24">
        <f t="shared" si="28"/>
        <v>8</v>
      </c>
      <c r="M153" s="24">
        <f t="shared" si="28"/>
        <v>0</v>
      </c>
      <c r="N153" s="24">
        <f t="shared" si="28"/>
        <v>8</v>
      </c>
      <c r="O153" s="24">
        <f t="shared" si="28"/>
        <v>32</v>
      </c>
      <c r="P153" s="24">
        <f t="shared" si="28"/>
        <v>84</v>
      </c>
      <c r="Q153" s="24">
        <f t="shared" si="28"/>
        <v>116</v>
      </c>
      <c r="R153" s="24">
        <f t="shared" si="28"/>
        <v>8</v>
      </c>
      <c r="S153" s="24">
        <f t="shared" si="28"/>
        <v>0</v>
      </c>
      <c r="T153" s="24">
        <f t="shared" si="28"/>
        <v>0</v>
      </c>
      <c r="U153" s="56">
        <f>8/17</f>
        <v>0.47058823529411764</v>
      </c>
      <c r="V153" s="59"/>
      <c r="W153" s="59"/>
      <c r="X153" s="59"/>
      <c r="Y153" s="59"/>
      <c r="Z153" s="59"/>
      <c r="AA153" s="59"/>
    </row>
    <row r="154" spans="1:27" ht="13.5" customHeight="1">
      <c r="A154" s="67" t="s">
        <v>49</v>
      </c>
      <c r="B154" s="68"/>
      <c r="C154" s="68"/>
      <c r="D154" s="68"/>
      <c r="E154" s="68"/>
      <c r="F154" s="68"/>
      <c r="G154" s="68"/>
      <c r="H154" s="68"/>
      <c r="I154" s="68"/>
      <c r="J154" s="69"/>
      <c r="K154" s="24">
        <f t="shared" ref="K154:Q154" si="29">K147*14+K152*12</f>
        <v>212</v>
      </c>
      <c r="L154" s="24">
        <f t="shared" si="29"/>
        <v>106</v>
      </c>
      <c r="M154" s="24">
        <f t="shared" si="29"/>
        <v>0</v>
      </c>
      <c r="N154" s="24">
        <f t="shared" si="29"/>
        <v>106</v>
      </c>
      <c r="O154" s="24">
        <f t="shared" si="29"/>
        <v>424</v>
      </c>
      <c r="P154" s="24">
        <f t="shared" si="29"/>
        <v>1106</v>
      </c>
      <c r="Q154" s="24">
        <f t="shared" si="29"/>
        <v>1530</v>
      </c>
      <c r="R154" s="73"/>
      <c r="S154" s="74"/>
      <c r="T154" s="74"/>
      <c r="U154" s="75"/>
      <c r="V154" s="59"/>
      <c r="W154" s="59"/>
      <c r="X154" s="59"/>
      <c r="Y154" s="59"/>
      <c r="Z154" s="59"/>
      <c r="AA154" s="59"/>
    </row>
    <row r="155" spans="1:27" ht="16.5" customHeight="1">
      <c r="A155" s="70"/>
      <c r="B155" s="71"/>
      <c r="C155" s="71"/>
      <c r="D155" s="71"/>
      <c r="E155" s="71"/>
      <c r="F155" s="71"/>
      <c r="G155" s="71"/>
      <c r="H155" s="71"/>
      <c r="I155" s="71"/>
      <c r="J155" s="72"/>
      <c r="K155" s="82">
        <f>SUM(K154:N154)</f>
        <v>424</v>
      </c>
      <c r="L155" s="83"/>
      <c r="M155" s="83"/>
      <c r="N155" s="84"/>
      <c r="O155" s="79">
        <f>SUM(O154:P154)</f>
        <v>1530</v>
      </c>
      <c r="P155" s="80"/>
      <c r="Q155" s="81"/>
      <c r="R155" s="76"/>
      <c r="S155" s="77"/>
      <c r="T155" s="77"/>
      <c r="U155" s="78"/>
      <c r="V155" s="59"/>
      <c r="W155" s="59"/>
      <c r="X155" s="59"/>
      <c r="Y155" s="59"/>
      <c r="Z155" s="59"/>
      <c r="AA155" s="59"/>
    </row>
    <row r="156" spans="1:27" ht="8.25" customHeight="1">
      <c r="V156" s="59"/>
      <c r="W156" s="59"/>
      <c r="X156" s="59"/>
      <c r="Y156" s="59"/>
      <c r="Z156" s="59"/>
      <c r="AA156" s="59"/>
    </row>
    <row r="157" spans="1:27" s="44" customFormat="1">
      <c r="V157" s="59"/>
      <c r="W157" s="59"/>
      <c r="X157" s="59"/>
      <c r="Y157" s="59"/>
      <c r="Z157" s="59"/>
      <c r="AA157" s="59"/>
    </row>
    <row r="158" spans="1:27" s="44" customFormat="1">
      <c r="V158" s="59"/>
      <c r="W158" s="59"/>
      <c r="X158" s="59"/>
      <c r="Y158" s="59"/>
      <c r="Z158" s="59"/>
      <c r="AA158" s="59"/>
    </row>
    <row r="159" spans="1:27" s="44" customFormat="1">
      <c r="V159" s="59"/>
      <c r="W159" s="59"/>
      <c r="X159" s="59"/>
      <c r="Y159" s="59"/>
      <c r="Z159" s="59"/>
      <c r="AA159" s="59"/>
    </row>
    <row r="160" spans="1:27" s="44" customFormat="1">
      <c r="V160" s="59"/>
      <c r="W160" s="59"/>
      <c r="X160" s="59"/>
      <c r="Y160" s="59"/>
      <c r="Z160" s="59"/>
      <c r="AA160" s="59"/>
    </row>
    <row r="161" spans="1:27" s="44" customFormat="1">
      <c r="V161" s="59"/>
      <c r="W161" s="59"/>
      <c r="X161" s="59"/>
      <c r="Y161" s="59"/>
      <c r="Z161" s="59"/>
      <c r="AA161" s="59"/>
    </row>
    <row r="162" spans="1:27" s="44" customFormat="1">
      <c r="V162" s="59"/>
      <c r="W162" s="59"/>
      <c r="X162" s="59"/>
      <c r="Y162" s="59"/>
      <c r="Z162" s="59"/>
      <c r="AA162" s="59"/>
    </row>
    <row r="163" spans="1:27" s="44" customFormat="1">
      <c r="V163" s="59"/>
      <c r="W163" s="59"/>
      <c r="X163" s="59"/>
      <c r="Y163" s="59"/>
      <c r="Z163" s="59"/>
      <c r="AA163" s="59"/>
    </row>
    <row r="164" spans="1:27" s="44" customFormat="1">
      <c r="V164" s="59"/>
      <c r="W164" s="59"/>
      <c r="X164" s="59"/>
      <c r="Y164" s="59"/>
      <c r="Z164" s="59"/>
      <c r="AA164" s="59"/>
    </row>
    <row r="165" spans="1:27" s="44" customFormat="1">
      <c r="V165" s="59"/>
      <c r="W165" s="59"/>
      <c r="X165" s="59"/>
      <c r="Y165" s="59"/>
      <c r="Z165" s="59"/>
      <c r="AA165" s="59"/>
    </row>
    <row r="166" spans="1:27" s="44" customFormat="1">
      <c r="V166" s="59"/>
      <c r="W166" s="59"/>
      <c r="X166" s="59"/>
      <c r="Y166" s="59"/>
      <c r="Z166" s="59"/>
      <c r="AA166" s="59"/>
    </row>
    <row r="167" spans="1:27" s="44" customFormat="1">
      <c r="V167" s="59"/>
      <c r="W167" s="59"/>
      <c r="X167" s="59"/>
      <c r="Y167" s="59"/>
      <c r="Z167" s="59"/>
      <c r="AA167" s="59"/>
    </row>
    <row r="168" spans="1:27" s="44" customFormat="1">
      <c r="V168" s="59"/>
      <c r="W168" s="59"/>
      <c r="X168" s="59"/>
      <c r="Y168" s="59"/>
      <c r="Z168" s="59"/>
      <c r="AA168" s="59"/>
    </row>
    <row r="169" spans="1:27" s="44" customFormat="1">
      <c r="V169" s="59"/>
      <c r="W169" s="59"/>
      <c r="X169" s="59"/>
      <c r="Y169" s="59"/>
      <c r="Z169" s="59"/>
      <c r="AA169" s="59"/>
    </row>
    <row r="170" spans="1:27" s="44" customFormat="1">
      <c r="V170" s="59"/>
      <c r="W170" s="59"/>
      <c r="X170" s="59"/>
      <c r="Y170" s="59"/>
      <c r="Z170" s="59"/>
      <c r="AA170" s="59"/>
    </row>
    <row r="171" spans="1:27">
      <c r="B171" s="2"/>
      <c r="C171" s="2"/>
      <c r="D171" s="2"/>
      <c r="E171" s="2"/>
      <c r="F171" s="2"/>
      <c r="G171" s="2"/>
      <c r="N171" s="8"/>
      <c r="O171" s="8"/>
      <c r="P171" s="8"/>
      <c r="Q171" s="8"/>
      <c r="R171" s="8"/>
      <c r="S171" s="8"/>
      <c r="T171" s="8"/>
      <c r="V171" s="59"/>
      <c r="W171" s="59"/>
      <c r="X171" s="59"/>
      <c r="Y171" s="59"/>
      <c r="Z171" s="59"/>
      <c r="AA171" s="59"/>
    </row>
    <row r="172" spans="1:27">
      <c r="B172" s="8"/>
      <c r="C172" s="8"/>
      <c r="D172" s="8"/>
      <c r="E172" s="8"/>
      <c r="F172" s="8"/>
      <c r="G172" s="8"/>
      <c r="H172" s="17"/>
      <c r="I172" s="17"/>
      <c r="J172" s="17"/>
      <c r="N172" s="8"/>
      <c r="O172" s="8"/>
      <c r="P172" s="8"/>
      <c r="Q172" s="8"/>
      <c r="R172" s="8"/>
      <c r="S172" s="8"/>
      <c r="T172" s="8"/>
      <c r="V172" s="59"/>
      <c r="W172" s="59"/>
      <c r="X172" s="59"/>
      <c r="Y172" s="59"/>
      <c r="Z172" s="59"/>
      <c r="AA172" s="59"/>
    </row>
    <row r="173" spans="1:27" ht="12" customHeight="1">
      <c r="V173" s="59"/>
      <c r="W173" s="59"/>
      <c r="X173" s="59"/>
      <c r="Y173" s="59"/>
      <c r="Z173" s="59"/>
      <c r="AA173" s="59"/>
    </row>
    <row r="174" spans="1:27" ht="22.5" customHeight="1">
      <c r="A174" s="88" t="s">
        <v>72</v>
      </c>
      <c r="B174" s="149"/>
      <c r="C174" s="149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  <c r="V174" s="59"/>
      <c r="W174" s="59"/>
      <c r="X174" s="59"/>
      <c r="Y174" s="59"/>
      <c r="Z174" s="59"/>
      <c r="AA174" s="59"/>
    </row>
    <row r="175" spans="1:27" ht="25.5" customHeight="1">
      <c r="A175" s="88" t="s">
        <v>27</v>
      </c>
      <c r="B175" s="88" t="s">
        <v>26</v>
      </c>
      <c r="C175" s="88"/>
      <c r="D175" s="88"/>
      <c r="E175" s="88"/>
      <c r="F175" s="88"/>
      <c r="G175" s="88"/>
      <c r="H175" s="88"/>
      <c r="I175" s="88"/>
      <c r="J175" s="89" t="s">
        <v>40</v>
      </c>
      <c r="K175" s="89" t="s">
        <v>24</v>
      </c>
      <c r="L175" s="89"/>
      <c r="M175" s="89"/>
      <c r="N175" s="89"/>
      <c r="O175" s="89" t="s">
        <v>41</v>
      </c>
      <c r="P175" s="89"/>
      <c r="Q175" s="89"/>
      <c r="R175" s="89" t="s">
        <v>23</v>
      </c>
      <c r="S175" s="89"/>
      <c r="T175" s="89"/>
      <c r="U175" s="89" t="s">
        <v>22</v>
      </c>
      <c r="V175" s="59"/>
      <c r="W175" s="59"/>
      <c r="X175" s="59"/>
      <c r="Y175" s="59"/>
      <c r="Z175" s="59"/>
      <c r="AA175" s="59"/>
    </row>
    <row r="176" spans="1:27" ht="18" customHeight="1">
      <c r="A176" s="88"/>
      <c r="B176" s="88"/>
      <c r="C176" s="88"/>
      <c r="D176" s="88"/>
      <c r="E176" s="88"/>
      <c r="F176" s="88"/>
      <c r="G176" s="88"/>
      <c r="H176" s="88"/>
      <c r="I176" s="88"/>
      <c r="J176" s="89"/>
      <c r="K176" s="28" t="s">
        <v>28</v>
      </c>
      <c r="L176" s="28" t="s">
        <v>29</v>
      </c>
      <c r="M176" s="37" t="s">
        <v>69</v>
      </c>
      <c r="N176" s="37" t="s">
        <v>70</v>
      </c>
      <c r="O176" s="28" t="s">
        <v>33</v>
      </c>
      <c r="P176" s="28" t="s">
        <v>7</v>
      </c>
      <c r="Q176" s="28" t="s">
        <v>30</v>
      </c>
      <c r="R176" s="28" t="s">
        <v>31</v>
      </c>
      <c r="S176" s="28" t="s">
        <v>28</v>
      </c>
      <c r="T176" s="28" t="s">
        <v>32</v>
      </c>
      <c r="U176" s="89"/>
      <c r="V176" s="59"/>
      <c r="W176" s="59"/>
      <c r="X176" s="59"/>
      <c r="Y176" s="59"/>
      <c r="Z176" s="59"/>
      <c r="AA176" s="59"/>
    </row>
    <row r="177" spans="1:27" ht="19.5" customHeight="1">
      <c r="A177" s="90" t="s">
        <v>64</v>
      </c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2"/>
      <c r="V177" s="59"/>
      <c r="W177" s="59"/>
      <c r="X177" s="59"/>
      <c r="Y177" s="59"/>
      <c r="Z177" s="59"/>
      <c r="AA177" s="59"/>
    </row>
    <row r="178" spans="1:27">
      <c r="A178" s="29" t="str">
        <f>IF(ISNA(INDEX($A$37:$U$97,MATCH($B178,$B$37:$B$97,0),1)),"",INDEX($A$37:$U$97,MATCH($B178,$B$37:$B$97,0),1))</f>
        <v>MMR3051</v>
      </c>
      <c r="B178" s="60" t="s">
        <v>86</v>
      </c>
      <c r="C178" s="60"/>
      <c r="D178" s="60"/>
      <c r="E178" s="60"/>
      <c r="F178" s="60"/>
      <c r="G178" s="60"/>
      <c r="H178" s="60"/>
      <c r="I178" s="60"/>
      <c r="J178" s="20">
        <f>IF(ISNA(INDEX($A$37:$U$97,MATCH($B178,$B$37:$B$97,0),10)),"",INDEX($A$37:$U$97,MATCH($B178,$B$37:$B$97,0),10))</f>
        <v>7</v>
      </c>
      <c r="K178" s="20">
        <f>IF(ISNA(INDEX($A$37:$U$97,MATCH($B178,$B$37:$B$97,0),11)),"",INDEX($A$37:$U$97,MATCH($B178,$B$37:$B$97,0),11))</f>
        <v>2</v>
      </c>
      <c r="L178" s="20">
        <f>IF(ISNA(INDEX($A$37:$U$97,MATCH($B178,$B$37:$B$97,0),12)),"",INDEX($A$37:$U$97,MATCH($B178,$B$37:$B$97,0),12))</f>
        <v>1</v>
      </c>
      <c r="M178" s="20">
        <f>IF(ISNA(INDEX($A$37:$U$97,MATCH($B178,$B$37:$B$97,0),13)),"",INDEX($A$37:$U$97,MATCH($B178,$B$37:$B$97,0),13))</f>
        <v>0</v>
      </c>
      <c r="N178" s="20">
        <f>IF(ISNA(INDEX($A$37:$U$97,MATCH($B178,$B$37:$B$97,0),14)),"",INDEX($A$37:$U$97,MATCH($B178,$B$37:$B$97,0),14))</f>
        <v>1</v>
      </c>
      <c r="O178" s="20">
        <f>IF(ISNA(INDEX($A$37:$U$97,MATCH($B178,$B$37:$B$97,0),15)),"",INDEX($A$37:$U$97,MATCH($B178,$B$37:$B$97,0),15))</f>
        <v>4</v>
      </c>
      <c r="P178" s="20">
        <f>IF(ISNA(INDEX($A$37:$U$97,MATCH($B178,$B$37:$B$97,0),16)),"",INDEX($A$37:$U$97,MATCH($B178,$B$37:$B$97,0),16))</f>
        <v>9</v>
      </c>
      <c r="Q178" s="27">
        <f>IF(ISNA(INDEX($A$37:$U$97,MATCH($B178,$B$37:$B$97,0),17)),"",INDEX($A$37:$U$97,MATCH($B178,$B$37:$B$97,0),17))</f>
        <v>13</v>
      </c>
      <c r="R178" s="27" t="str">
        <f>IF(ISNA(INDEX($A$37:$U$97,MATCH($B178,$B$37:$B$97,0),18)),"",INDEX($A$37:$U$97,MATCH($B178,$B$37:$B$97,0),18))</f>
        <v>E</v>
      </c>
      <c r="S178" s="27">
        <f>IF(ISNA(INDEX($A$37:$U$97,MATCH($B178,$B$37:$B$97,0),19)),"",INDEX($A$37:$U$97,MATCH($B178,$B$37:$B$97,0),19))</f>
        <v>0</v>
      </c>
      <c r="T178" s="27">
        <f>IF(ISNA(INDEX($A$37:$U$97,MATCH($B178,$B$37:$B$97,0),20)),"",INDEX($A$37:$U$97,MATCH($B178,$B$37:$B$97,0),20))</f>
        <v>0</v>
      </c>
      <c r="U178" s="19" t="s">
        <v>39</v>
      </c>
      <c r="V178" s="59"/>
      <c r="W178" s="59"/>
      <c r="X178" s="59"/>
      <c r="Y178" s="59"/>
      <c r="Z178" s="59"/>
      <c r="AA178" s="59"/>
    </row>
    <row r="179" spans="1:27">
      <c r="A179" s="29" t="str">
        <f>IF(ISNA(INDEX($A$37:$U$97,MATCH($B179,$B$37:$B$97,0),1)),"",INDEX($A$37:$U$97,MATCH($B179,$B$37:$B$97,0),1))</f>
        <v>MMR9001</v>
      </c>
      <c r="B179" s="60" t="s">
        <v>100</v>
      </c>
      <c r="C179" s="60"/>
      <c r="D179" s="60"/>
      <c r="E179" s="60"/>
      <c r="F179" s="60"/>
      <c r="G179" s="60"/>
      <c r="H179" s="60"/>
      <c r="I179" s="60"/>
      <c r="J179" s="20">
        <f>IF(ISNA(INDEX($A$37:$U$97,MATCH($B179,$B$37:$B$97,0),10)),"",INDEX($A$37:$U$97,MATCH($B179,$B$37:$B$97,0),10))</f>
        <v>6</v>
      </c>
      <c r="K179" s="20">
        <f>IF(ISNA(INDEX($A$37:$U$97,MATCH($B179,$B$37:$B$97,0),11)),"",INDEX($A$37:$U$97,MATCH($B179,$B$37:$B$97,0),11))</f>
        <v>2</v>
      </c>
      <c r="L179" s="20">
        <f>IF(ISNA(INDEX($A$37:$U$97,MATCH($B179,$B$37:$B$97,0),12)),"",INDEX($A$37:$U$97,MATCH($B179,$B$37:$B$97,0),12))</f>
        <v>1</v>
      </c>
      <c r="M179" s="20">
        <f>IF(ISNA(INDEX($A$37:$U$97,MATCH($B179,$B$37:$B$97,0),13)),"",INDEX($A$37:$U$97,MATCH($B179,$B$37:$B$97,0),13))</f>
        <v>0</v>
      </c>
      <c r="N179" s="20">
        <f>IF(ISNA(INDEX($A$37:$U$97,MATCH($B179,$B$37:$B$97,0),14)),"",INDEX($A$37:$U$97,MATCH($B179,$B$37:$B$97,0),14))</f>
        <v>0</v>
      </c>
      <c r="O179" s="20">
        <f>IF(ISNA(INDEX($A$37:$U$97,MATCH($B179,$B$37:$B$97,0),15)),"",INDEX($A$37:$U$97,MATCH($B179,$B$37:$B$97,0),15))</f>
        <v>3</v>
      </c>
      <c r="P179" s="20">
        <f>IF(ISNA(INDEX($A$37:$U$97,MATCH($B179,$B$37:$B$97,0),16)),"",INDEX($A$37:$U$97,MATCH($B179,$B$37:$B$97,0),16))</f>
        <v>8</v>
      </c>
      <c r="Q179" s="27">
        <f>IF(ISNA(INDEX($A$37:$U$97,MATCH($B179,$B$37:$B$97,0),17)),"",INDEX($A$37:$U$97,MATCH($B179,$B$37:$B$97,0),17))</f>
        <v>11</v>
      </c>
      <c r="R179" s="27">
        <f>IF(ISNA(INDEX($A$37:$U$97,MATCH($B179,$B$37:$B$97,0),18)),"",INDEX($A$37:$U$97,MATCH($B179,$B$37:$B$97,0),18))</f>
        <v>0</v>
      </c>
      <c r="S179" s="27" t="str">
        <f>IF(ISNA(INDEX($A$37:$U$97,MATCH($B179,$B$37:$B$97,0),19)),"",INDEX($A$37:$U$97,MATCH($B179,$B$37:$B$97,0),19))</f>
        <v>C</v>
      </c>
      <c r="T179" s="27">
        <f>IF(ISNA(INDEX($A$37:$U$97,MATCH($B179,$B$37:$B$97,0),20)),"",INDEX($A$37:$U$97,MATCH($B179,$B$37:$B$97,0),20))</f>
        <v>0</v>
      </c>
      <c r="U179" s="19" t="s">
        <v>39</v>
      </c>
      <c r="V179" s="59"/>
      <c r="W179" s="59"/>
      <c r="X179" s="59"/>
      <c r="Y179" s="59"/>
      <c r="Z179" s="59"/>
      <c r="AA179" s="59"/>
    </row>
    <row r="180" spans="1:27">
      <c r="A180" s="22" t="s">
        <v>25</v>
      </c>
      <c r="B180" s="93"/>
      <c r="C180" s="94"/>
      <c r="D180" s="94"/>
      <c r="E180" s="94"/>
      <c r="F180" s="94"/>
      <c r="G180" s="94"/>
      <c r="H180" s="94"/>
      <c r="I180" s="95"/>
      <c r="J180" s="24">
        <f t="shared" ref="J180:Q180" si="30">SUM(J178:J179)</f>
        <v>13</v>
      </c>
      <c r="K180" s="24">
        <f t="shared" si="30"/>
        <v>4</v>
      </c>
      <c r="L180" s="24">
        <f t="shared" si="30"/>
        <v>2</v>
      </c>
      <c r="M180" s="24">
        <f t="shared" si="30"/>
        <v>0</v>
      </c>
      <c r="N180" s="24">
        <f t="shared" si="30"/>
        <v>1</v>
      </c>
      <c r="O180" s="24">
        <f t="shared" si="30"/>
        <v>7</v>
      </c>
      <c r="P180" s="24">
        <f t="shared" si="30"/>
        <v>17</v>
      </c>
      <c r="Q180" s="24">
        <f t="shared" si="30"/>
        <v>24</v>
      </c>
      <c r="R180" s="22">
        <f>COUNTIF(R178:R179,"E")</f>
        <v>1</v>
      </c>
      <c r="S180" s="22">
        <f>COUNTIF(S178:S179,"C")</f>
        <v>1</v>
      </c>
      <c r="T180" s="22">
        <f>COUNTIF(T178:T179,"VP")</f>
        <v>0</v>
      </c>
      <c r="U180" s="19"/>
      <c r="V180" s="59"/>
      <c r="W180" s="59"/>
      <c r="X180" s="59"/>
      <c r="Y180" s="59"/>
      <c r="Z180" s="59"/>
      <c r="AA180" s="59"/>
    </row>
    <row r="181" spans="1:27" ht="19.5" customHeight="1">
      <c r="A181" s="90" t="s">
        <v>66</v>
      </c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2"/>
      <c r="V181" s="59"/>
      <c r="W181" s="59"/>
      <c r="X181" s="59"/>
      <c r="Y181" s="59"/>
      <c r="Z181" s="59"/>
      <c r="AA181" s="59"/>
    </row>
    <row r="182" spans="1:27">
      <c r="A182" s="29" t="str">
        <f>IF(ISNA(INDEX($A$37:$U$97,MATCH($B182,$B$37:$B$97,0),1)),"",INDEX($A$37:$U$97,MATCH($B182,$B$37:$B$97,0),1))</f>
        <v/>
      </c>
      <c r="B182" s="60"/>
      <c r="C182" s="60"/>
      <c r="D182" s="60"/>
      <c r="E182" s="60"/>
      <c r="F182" s="60"/>
      <c r="G182" s="60"/>
      <c r="H182" s="60"/>
      <c r="I182" s="60"/>
      <c r="J182" s="20" t="str">
        <f>IF(ISNA(INDEX($A$37:$U$97,MATCH($B182,$B$37:$B$97,0),10)),"",INDEX($A$37:$U$97,MATCH($B182,$B$37:$B$97,0),10))</f>
        <v/>
      </c>
      <c r="K182" s="20" t="str">
        <f>IF(ISNA(INDEX($A$37:$U$97,MATCH($B182,$B$37:$B$97,0),11)),"",INDEX($A$37:$U$97,MATCH($B182,$B$37:$B$97,0),11))</f>
        <v/>
      </c>
      <c r="L182" s="20" t="str">
        <f>IF(ISNA(INDEX($A$37:$U$97,MATCH($B182,$B$37:$B$97,0),12)),"",INDEX($A$37:$U$97,MATCH($B182,$B$37:$B$97,0),12))</f>
        <v/>
      </c>
      <c r="M182" s="20" t="str">
        <f>IF(ISNA(INDEX($A$37:$U$97,MATCH($B182,$B$37:$B$97,0),13)),"",INDEX($A$37:$U$97,MATCH($B182,$B$37:$B$97,0),13))</f>
        <v/>
      </c>
      <c r="N182" s="20" t="str">
        <f>IF(ISNA(INDEX($A$37:$U$97,MATCH($B182,$B$37:$B$97,0),14)),"",INDEX($A$37:$U$97,MATCH($B182,$B$37:$B$97,0),14))</f>
        <v/>
      </c>
      <c r="O182" s="20" t="str">
        <f>IF(ISNA(INDEX($A$37:$U$97,MATCH($B182,$B$37:$B$97,0),15)),"",INDEX($A$37:$U$97,MATCH($B182,$B$37:$B$97,0),15))</f>
        <v/>
      </c>
      <c r="P182" s="20" t="str">
        <f>IF(ISNA(INDEX($A$37:$U$97,MATCH($B182,$B$37:$B$97,0),16)),"",INDEX($A$37:$U$97,MATCH($B182,$B$37:$B$97,0),16))</f>
        <v/>
      </c>
      <c r="Q182" s="27" t="str">
        <f>IF(ISNA(INDEX($A$37:$U$97,MATCH($B182,$B$37:$B$97,0),17)),"",INDEX($A$37:$U$97,MATCH($B182,$B$37:$B$97,0),17))</f>
        <v/>
      </c>
      <c r="R182" s="27" t="str">
        <f>IF(ISNA(INDEX($A$37:$U$97,MATCH($B182,$B$37:$B$97,0),18)),"",INDEX($A$37:$U$97,MATCH($B182,$B$37:$B$97,0),18))</f>
        <v/>
      </c>
      <c r="S182" s="27" t="str">
        <f>IF(ISNA(INDEX($A$37:$U$97,MATCH($B182,$B$37:$B$97,0),19)),"",INDEX($A$37:$U$97,MATCH($B182,$B$37:$B$97,0),19))</f>
        <v/>
      </c>
      <c r="T182" s="27" t="str">
        <f>IF(ISNA(INDEX($A$37:$U$97,MATCH($B182,$B$37:$B$97,0),19)),"",INDEX($A$37:$U$97,MATCH($B182,$B$37:$B$97,0),19))</f>
        <v/>
      </c>
      <c r="U182" s="19" t="s">
        <v>39</v>
      </c>
      <c r="V182" s="59"/>
      <c r="W182" s="59"/>
      <c r="X182" s="59"/>
      <c r="Y182" s="59"/>
      <c r="Z182" s="59"/>
      <c r="AA182" s="59"/>
    </row>
    <row r="183" spans="1:27">
      <c r="A183" s="22" t="s">
        <v>25</v>
      </c>
      <c r="B183" s="88"/>
      <c r="C183" s="88"/>
      <c r="D183" s="88"/>
      <c r="E183" s="88"/>
      <c r="F183" s="88"/>
      <c r="G183" s="88"/>
      <c r="H183" s="88"/>
      <c r="I183" s="88"/>
      <c r="J183" s="24">
        <f t="shared" ref="J183:Q183" si="31">SUM(J182:J182)</f>
        <v>0</v>
      </c>
      <c r="K183" s="24">
        <f t="shared" si="31"/>
        <v>0</v>
      </c>
      <c r="L183" s="24">
        <f t="shared" si="31"/>
        <v>0</v>
      </c>
      <c r="M183" s="24">
        <f t="shared" si="31"/>
        <v>0</v>
      </c>
      <c r="N183" s="24">
        <f t="shared" si="31"/>
        <v>0</v>
      </c>
      <c r="O183" s="24">
        <f t="shared" si="31"/>
        <v>0</v>
      </c>
      <c r="P183" s="24">
        <f t="shared" si="31"/>
        <v>0</v>
      </c>
      <c r="Q183" s="24">
        <f t="shared" si="31"/>
        <v>0</v>
      </c>
      <c r="R183" s="22">
        <f>COUNTIF(R182:R182,"E")</f>
        <v>0</v>
      </c>
      <c r="S183" s="22">
        <f>COUNTIF(S182:S182,"C")</f>
        <v>0</v>
      </c>
      <c r="T183" s="22">
        <f>COUNTIF(T182:T182,"VP")</f>
        <v>0</v>
      </c>
      <c r="U183" s="23"/>
      <c r="V183" s="59"/>
      <c r="W183" s="59"/>
      <c r="X183" s="59"/>
      <c r="Y183" s="59"/>
      <c r="Z183" s="59"/>
      <c r="AA183" s="59"/>
    </row>
    <row r="184" spans="1:27" ht="27.75" customHeight="1">
      <c r="A184" s="85" t="s">
        <v>48</v>
      </c>
      <c r="B184" s="86"/>
      <c r="C184" s="86"/>
      <c r="D184" s="86"/>
      <c r="E184" s="86"/>
      <c r="F184" s="86"/>
      <c r="G184" s="86"/>
      <c r="H184" s="86"/>
      <c r="I184" s="87"/>
      <c r="J184" s="24">
        <f t="shared" ref="J184:T184" si="32">SUM(J180,J183)</f>
        <v>13</v>
      </c>
      <c r="K184" s="24">
        <f t="shared" si="32"/>
        <v>4</v>
      </c>
      <c r="L184" s="24">
        <f t="shared" si="32"/>
        <v>2</v>
      </c>
      <c r="M184" s="24">
        <f t="shared" si="32"/>
        <v>0</v>
      </c>
      <c r="N184" s="24">
        <f t="shared" si="32"/>
        <v>1</v>
      </c>
      <c r="O184" s="24">
        <f t="shared" si="32"/>
        <v>7</v>
      </c>
      <c r="P184" s="24">
        <f t="shared" si="32"/>
        <v>17</v>
      </c>
      <c r="Q184" s="24">
        <f t="shared" si="32"/>
        <v>24</v>
      </c>
      <c r="R184" s="24">
        <f t="shared" si="32"/>
        <v>1</v>
      </c>
      <c r="S184" s="24">
        <f t="shared" si="32"/>
        <v>1</v>
      </c>
      <c r="T184" s="24">
        <f t="shared" si="32"/>
        <v>0</v>
      </c>
      <c r="U184" s="56">
        <f>2/17</f>
        <v>0.11764705882352941</v>
      </c>
      <c r="V184" s="59"/>
      <c r="W184" s="59"/>
      <c r="X184" s="59"/>
      <c r="Y184" s="59"/>
      <c r="Z184" s="59"/>
      <c r="AA184" s="59"/>
    </row>
    <row r="185" spans="1:27" ht="17.25" customHeight="1">
      <c r="A185" s="67" t="s">
        <v>49</v>
      </c>
      <c r="B185" s="68"/>
      <c r="C185" s="68"/>
      <c r="D185" s="68"/>
      <c r="E185" s="68"/>
      <c r="F185" s="68"/>
      <c r="G185" s="68"/>
      <c r="H185" s="68"/>
      <c r="I185" s="68"/>
      <c r="J185" s="69"/>
      <c r="K185" s="24">
        <f t="shared" ref="K185:Q185" si="33">K180*14+K183*12</f>
        <v>56</v>
      </c>
      <c r="L185" s="24">
        <f t="shared" si="33"/>
        <v>28</v>
      </c>
      <c r="M185" s="24">
        <f t="shared" si="33"/>
        <v>0</v>
      </c>
      <c r="N185" s="24">
        <f t="shared" si="33"/>
        <v>14</v>
      </c>
      <c r="O185" s="24">
        <f t="shared" si="33"/>
        <v>98</v>
      </c>
      <c r="P185" s="24">
        <f t="shared" si="33"/>
        <v>238</v>
      </c>
      <c r="Q185" s="24">
        <f t="shared" si="33"/>
        <v>336</v>
      </c>
      <c r="R185" s="73"/>
      <c r="S185" s="74"/>
      <c r="T185" s="74"/>
      <c r="U185" s="75"/>
      <c r="V185" s="59"/>
      <c r="W185" s="59"/>
      <c r="X185" s="59"/>
      <c r="Y185" s="59"/>
      <c r="Z185" s="59"/>
      <c r="AA185" s="59"/>
    </row>
    <row r="186" spans="1:27">
      <c r="A186" s="70"/>
      <c r="B186" s="71"/>
      <c r="C186" s="71"/>
      <c r="D186" s="71"/>
      <c r="E186" s="71"/>
      <c r="F186" s="71"/>
      <c r="G186" s="71"/>
      <c r="H186" s="71"/>
      <c r="I186" s="71"/>
      <c r="J186" s="72"/>
      <c r="K186" s="82">
        <f>SUM(K185:N185)</f>
        <v>98</v>
      </c>
      <c r="L186" s="83"/>
      <c r="M186" s="83"/>
      <c r="N186" s="84"/>
      <c r="O186" s="79">
        <f>SUM(O185:P185)</f>
        <v>336</v>
      </c>
      <c r="P186" s="80"/>
      <c r="Q186" s="81"/>
      <c r="R186" s="76"/>
      <c r="S186" s="77"/>
      <c r="T186" s="77"/>
      <c r="U186" s="78"/>
      <c r="V186" s="59"/>
      <c r="W186" s="59"/>
      <c r="X186" s="59"/>
      <c r="Y186" s="59"/>
      <c r="Z186" s="59"/>
      <c r="AA186" s="59"/>
    </row>
    <row r="187" spans="1:27" ht="8.25" customHeight="1">
      <c r="V187" s="59"/>
      <c r="W187" s="59"/>
      <c r="X187" s="59"/>
      <c r="Y187" s="59"/>
      <c r="Z187" s="59"/>
      <c r="AA187" s="59"/>
    </row>
    <row r="188" spans="1:27">
      <c r="B188" s="8"/>
      <c r="C188" s="8"/>
      <c r="D188" s="8"/>
      <c r="E188" s="8"/>
      <c r="F188" s="8"/>
      <c r="G188" s="8"/>
      <c r="H188" s="17"/>
      <c r="I188" s="17"/>
      <c r="J188" s="17"/>
      <c r="N188" s="8"/>
      <c r="O188" s="8"/>
      <c r="P188" s="8"/>
      <c r="Q188" s="8"/>
      <c r="R188" s="8"/>
      <c r="S188" s="8"/>
      <c r="T188" s="8"/>
      <c r="V188" s="59"/>
      <c r="W188" s="59"/>
      <c r="X188" s="59"/>
      <c r="Y188" s="59"/>
      <c r="Z188" s="59"/>
      <c r="AA188" s="59"/>
    </row>
    <row r="189" spans="1:27">
      <c r="V189" s="59"/>
      <c r="W189" s="59"/>
      <c r="X189" s="59"/>
      <c r="Y189" s="59"/>
      <c r="Z189" s="59"/>
      <c r="AA189" s="59"/>
    </row>
    <row r="190" spans="1:27">
      <c r="V190" s="59"/>
      <c r="W190" s="59"/>
      <c r="X190" s="59"/>
      <c r="Y190" s="59"/>
      <c r="Z190" s="59"/>
      <c r="AA190" s="59"/>
    </row>
    <row r="191" spans="1:27">
      <c r="B191" s="2"/>
      <c r="C191" s="2"/>
      <c r="D191" s="2"/>
      <c r="E191" s="2"/>
      <c r="F191" s="2"/>
      <c r="G191" s="2"/>
      <c r="N191" s="8"/>
      <c r="O191" s="8"/>
      <c r="P191" s="8"/>
      <c r="Q191" s="8"/>
      <c r="R191" s="8"/>
      <c r="S191" s="8"/>
      <c r="T191" s="8"/>
      <c r="V191" s="59"/>
      <c r="W191" s="59"/>
      <c r="X191" s="59"/>
      <c r="Y191" s="59"/>
      <c r="Z191" s="59"/>
      <c r="AA191" s="59"/>
    </row>
    <row r="192" spans="1:27">
      <c r="A192" s="120" t="s">
        <v>61</v>
      </c>
      <c r="B192" s="120"/>
      <c r="V192" s="59"/>
      <c r="W192" s="59"/>
      <c r="X192" s="59"/>
      <c r="Y192" s="59"/>
      <c r="Z192" s="59"/>
      <c r="AA192" s="59"/>
    </row>
    <row r="193" spans="1:27">
      <c r="A193" s="150" t="s">
        <v>27</v>
      </c>
      <c r="B193" s="152" t="s">
        <v>53</v>
      </c>
      <c r="C193" s="153"/>
      <c r="D193" s="153"/>
      <c r="E193" s="153"/>
      <c r="F193" s="153"/>
      <c r="G193" s="154"/>
      <c r="H193" s="152" t="s">
        <v>56</v>
      </c>
      <c r="I193" s="154"/>
      <c r="J193" s="158" t="s">
        <v>57</v>
      </c>
      <c r="K193" s="159"/>
      <c r="L193" s="159"/>
      <c r="M193" s="159"/>
      <c r="N193" s="159"/>
      <c r="O193" s="159"/>
      <c r="P193" s="160"/>
      <c r="Q193" s="152" t="s">
        <v>47</v>
      </c>
      <c r="R193" s="154"/>
      <c r="S193" s="158" t="s">
        <v>58</v>
      </c>
      <c r="T193" s="159"/>
      <c r="U193" s="160"/>
      <c r="V193" s="59"/>
      <c r="W193" s="59"/>
      <c r="X193" s="59"/>
      <c r="Y193" s="59"/>
      <c r="Z193" s="59"/>
      <c r="AA193" s="59"/>
    </row>
    <row r="194" spans="1:27">
      <c r="A194" s="151"/>
      <c r="B194" s="155"/>
      <c r="C194" s="156"/>
      <c r="D194" s="156"/>
      <c r="E194" s="156"/>
      <c r="F194" s="156"/>
      <c r="G194" s="157"/>
      <c r="H194" s="155"/>
      <c r="I194" s="157"/>
      <c r="J194" s="158" t="s">
        <v>33</v>
      </c>
      <c r="K194" s="160"/>
      <c r="L194" s="158" t="s">
        <v>7</v>
      </c>
      <c r="M194" s="159"/>
      <c r="N194" s="160"/>
      <c r="O194" s="158" t="s">
        <v>30</v>
      </c>
      <c r="P194" s="160"/>
      <c r="Q194" s="155"/>
      <c r="R194" s="157"/>
      <c r="S194" s="34" t="s">
        <v>59</v>
      </c>
      <c r="T194" s="158" t="s">
        <v>60</v>
      </c>
      <c r="U194" s="160"/>
      <c r="V194" s="59"/>
      <c r="W194" s="59"/>
      <c r="X194" s="59"/>
      <c r="Y194" s="59"/>
      <c r="Z194" s="59"/>
      <c r="AA194" s="59"/>
    </row>
    <row r="195" spans="1:27">
      <c r="A195" s="34">
        <v>1</v>
      </c>
      <c r="B195" s="158" t="s">
        <v>54</v>
      </c>
      <c r="C195" s="159"/>
      <c r="D195" s="159"/>
      <c r="E195" s="159"/>
      <c r="F195" s="159"/>
      <c r="G195" s="160"/>
      <c r="H195" s="165">
        <f>J195</f>
        <v>56</v>
      </c>
      <c r="I195" s="165"/>
      <c r="J195" s="166">
        <f>O44+O53+O64+O77-J196</f>
        <v>56</v>
      </c>
      <c r="K195" s="167"/>
      <c r="L195" s="166">
        <f>P44+P53+P64+P77-L196</f>
        <v>137</v>
      </c>
      <c r="M195" s="168"/>
      <c r="N195" s="167"/>
      <c r="O195" s="169">
        <f>SUM(J195:N195)</f>
        <v>193</v>
      </c>
      <c r="P195" s="170"/>
      <c r="Q195" s="171">
        <f>H195/H197</f>
        <v>0.875</v>
      </c>
      <c r="R195" s="172"/>
      <c r="S195" s="35">
        <f>J44+J53-S196</f>
        <v>60</v>
      </c>
      <c r="T195" s="173">
        <f>J64+J77-T196</f>
        <v>44</v>
      </c>
      <c r="U195" s="174"/>
      <c r="V195" s="59"/>
      <c r="W195" s="59"/>
      <c r="X195" s="59"/>
      <c r="Y195" s="59"/>
      <c r="Z195" s="59"/>
      <c r="AA195" s="59"/>
    </row>
    <row r="196" spans="1:27">
      <c r="A196" s="34">
        <v>2</v>
      </c>
      <c r="B196" s="158" t="s">
        <v>55</v>
      </c>
      <c r="C196" s="159"/>
      <c r="D196" s="159"/>
      <c r="E196" s="159"/>
      <c r="F196" s="159"/>
      <c r="G196" s="160"/>
      <c r="H196" s="165">
        <f>J196</f>
        <v>8</v>
      </c>
      <c r="I196" s="165"/>
      <c r="J196" s="175">
        <f>O92</f>
        <v>8</v>
      </c>
      <c r="K196" s="176"/>
      <c r="L196" s="175">
        <f>P92</f>
        <v>23</v>
      </c>
      <c r="M196" s="177"/>
      <c r="N196" s="176"/>
      <c r="O196" s="169">
        <f>SUM(J196:N196)</f>
        <v>31</v>
      </c>
      <c r="P196" s="170"/>
      <c r="Q196" s="171">
        <f>H196/H197</f>
        <v>0.125</v>
      </c>
      <c r="R196" s="172"/>
      <c r="S196" s="18">
        <v>0</v>
      </c>
      <c r="T196" s="178">
        <v>16</v>
      </c>
      <c r="U196" s="179"/>
      <c r="V196" s="59"/>
      <c r="W196" s="59"/>
      <c r="X196" s="59"/>
      <c r="Y196" s="59"/>
      <c r="Z196" s="59"/>
      <c r="AA196" s="59"/>
    </row>
    <row r="197" spans="1:27">
      <c r="A197" s="158" t="s">
        <v>25</v>
      </c>
      <c r="B197" s="159"/>
      <c r="C197" s="159"/>
      <c r="D197" s="159"/>
      <c r="E197" s="159"/>
      <c r="F197" s="159"/>
      <c r="G197" s="160"/>
      <c r="H197" s="89">
        <f>SUM(H195:I196)</f>
        <v>64</v>
      </c>
      <c r="I197" s="89"/>
      <c r="J197" s="89">
        <f>SUM(J195:K196)</f>
        <v>64</v>
      </c>
      <c r="K197" s="89"/>
      <c r="L197" s="90">
        <f>SUM(L195:N196)</f>
        <v>160</v>
      </c>
      <c r="M197" s="91"/>
      <c r="N197" s="92"/>
      <c r="O197" s="90">
        <f>SUM(O195:P196)</f>
        <v>224</v>
      </c>
      <c r="P197" s="92"/>
      <c r="Q197" s="161">
        <f>SUM(Q195:R196)</f>
        <v>1</v>
      </c>
      <c r="R197" s="162"/>
      <c r="S197" s="36">
        <f>SUM(S195:S196)</f>
        <v>60</v>
      </c>
      <c r="T197" s="163">
        <f>SUM(T195:U196)</f>
        <v>60</v>
      </c>
      <c r="U197" s="164"/>
      <c r="V197" s="59"/>
      <c r="W197" s="59"/>
      <c r="X197" s="59"/>
      <c r="Y197" s="59"/>
      <c r="Z197" s="59"/>
      <c r="AA197" s="59"/>
    </row>
    <row r="198" spans="1:27">
      <c r="V198" s="59"/>
      <c r="W198" s="59"/>
      <c r="X198" s="59"/>
      <c r="Y198" s="59"/>
      <c r="Z198" s="59"/>
      <c r="AA198" s="59"/>
    </row>
    <row r="199" spans="1:27">
      <c r="V199" s="59"/>
      <c r="W199" s="59"/>
      <c r="X199" s="59"/>
      <c r="Y199" s="59"/>
      <c r="Z199" s="59"/>
      <c r="AA199" s="59"/>
    </row>
    <row r="200" spans="1:27">
      <c r="B200" s="2"/>
      <c r="C200" s="2"/>
      <c r="D200" s="2"/>
      <c r="E200" s="2"/>
      <c r="F200" s="2"/>
      <c r="G200" s="2"/>
      <c r="N200" s="8"/>
      <c r="O200" s="8"/>
      <c r="P200" s="8"/>
      <c r="Q200" s="8"/>
      <c r="R200" s="8"/>
      <c r="S200" s="8"/>
      <c r="T200" s="8"/>
      <c r="V200" s="59"/>
      <c r="W200" s="59"/>
      <c r="X200" s="59"/>
      <c r="Y200" s="59"/>
      <c r="Z200" s="59"/>
      <c r="AA200" s="59"/>
    </row>
    <row r="201" spans="1:27">
      <c r="B201" s="8"/>
      <c r="C201" s="8"/>
      <c r="D201" s="8"/>
      <c r="E201" s="8"/>
      <c r="F201" s="8"/>
      <c r="G201" s="8"/>
      <c r="H201" s="17"/>
      <c r="I201" s="17"/>
      <c r="J201" s="17"/>
      <c r="N201" s="8"/>
      <c r="O201" s="8"/>
      <c r="P201" s="8"/>
      <c r="Q201" s="8"/>
      <c r="R201" s="8"/>
      <c r="S201" s="8"/>
      <c r="T201" s="8"/>
      <c r="V201" s="59"/>
      <c r="W201" s="59"/>
      <c r="X201" s="59"/>
      <c r="Y201" s="59"/>
      <c r="Z201" s="59"/>
      <c r="AA201" s="59"/>
    </row>
    <row r="202" spans="1:27">
      <c r="V202" s="59"/>
      <c r="W202" s="59"/>
      <c r="X202" s="59"/>
      <c r="Y202" s="59"/>
      <c r="Z202" s="59"/>
      <c r="AA202" s="59"/>
    </row>
    <row r="203" spans="1:27">
      <c r="V203" s="59"/>
      <c r="W203" s="59"/>
      <c r="X203" s="59"/>
      <c r="Y203" s="59"/>
      <c r="Z203" s="59"/>
      <c r="AA203" s="59"/>
    </row>
    <row r="204" spans="1:27">
      <c r="V204" s="59"/>
      <c r="W204" s="59"/>
      <c r="X204" s="59"/>
      <c r="Y204" s="59"/>
      <c r="Z204" s="59"/>
      <c r="AA204" s="59"/>
    </row>
    <row r="205" spans="1:27">
      <c r="V205" s="59"/>
      <c r="W205" s="59"/>
      <c r="X205" s="59"/>
      <c r="Y205" s="59"/>
      <c r="Z205" s="59"/>
      <c r="AA205" s="59"/>
    </row>
    <row r="206" spans="1:27">
      <c r="V206" s="59"/>
      <c r="W206" s="59"/>
      <c r="X206" s="59"/>
      <c r="Y206" s="59"/>
      <c r="Z206" s="59"/>
      <c r="AA206" s="59"/>
    </row>
    <row r="207" spans="1:27">
      <c r="V207" s="59"/>
      <c r="W207" s="59"/>
      <c r="X207" s="59"/>
      <c r="Y207" s="59"/>
      <c r="Z207" s="59"/>
      <c r="AA207" s="59"/>
    </row>
    <row r="208" spans="1:27">
      <c r="V208" s="59"/>
      <c r="W208" s="59"/>
      <c r="X208" s="59"/>
      <c r="Y208" s="59"/>
      <c r="Z208" s="59"/>
      <c r="AA208" s="59"/>
    </row>
    <row r="209" spans="22:27">
      <c r="V209" s="59"/>
      <c r="W209" s="59"/>
      <c r="X209" s="59"/>
      <c r="Y209" s="59"/>
      <c r="Z209" s="59"/>
      <c r="AA209" s="59"/>
    </row>
    <row r="210" spans="22:27">
      <c r="V210" s="59"/>
      <c r="W210" s="59"/>
      <c r="X210" s="59"/>
      <c r="Y210" s="59"/>
      <c r="Z210" s="59"/>
      <c r="AA210" s="59"/>
    </row>
    <row r="211" spans="22:27">
      <c r="V211" s="59"/>
      <c r="W211" s="59"/>
      <c r="X211" s="59"/>
      <c r="Y211" s="59"/>
      <c r="Z211" s="59"/>
      <c r="AA211" s="59"/>
    </row>
    <row r="212" spans="22:27">
      <c r="V212" s="59"/>
      <c r="W212" s="59"/>
      <c r="X212" s="59"/>
      <c r="Y212" s="59"/>
      <c r="Z212" s="59"/>
      <c r="AA212" s="59"/>
    </row>
    <row r="213" spans="22:27">
      <c r="V213" s="59"/>
      <c r="W213" s="59"/>
      <c r="X213" s="59"/>
      <c r="Y213" s="59"/>
      <c r="Z213" s="59"/>
      <c r="AA213" s="59"/>
    </row>
    <row r="214" spans="22:27">
      <c r="V214" s="59"/>
      <c r="W214" s="59"/>
      <c r="X214" s="59"/>
      <c r="Y214" s="59"/>
      <c r="Z214" s="59"/>
      <c r="AA214" s="59"/>
    </row>
    <row r="215" spans="22:27">
      <c r="V215" s="59"/>
      <c r="W215" s="59"/>
      <c r="X215" s="59"/>
      <c r="Y215" s="59"/>
      <c r="Z215" s="59"/>
      <c r="AA215" s="59"/>
    </row>
    <row r="216" spans="22:27">
      <c r="V216" s="59"/>
      <c r="W216" s="59"/>
      <c r="X216" s="59"/>
      <c r="Y216" s="59"/>
      <c r="Z216" s="59"/>
      <c r="AA216" s="59"/>
    </row>
    <row r="217" spans="22:27">
      <c r="V217" s="59"/>
      <c r="W217" s="59"/>
      <c r="X217" s="59"/>
      <c r="Y217" s="59"/>
      <c r="Z217" s="59"/>
      <c r="AA217" s="59"/>
    </row>
    <row r="218" spans="22:27">
      <c r="V218" s="59"/>
      <c r="W218" s="59"/>
      <c r="X218" s="59"/>
      <c r="Y218" s="59"/>
      <c r="Z218" s="59"/>
      <c r="AA218" s="59"/>
    </row>
    <row r="219" spans="22:27">
      <c r="V219" s="59"/>
      <c r="W219" s="59"/>
      <c r="X219" s="59"/>
      <c r="Y219" s="59"/>
      <c r="Z219" s="59"/>
      <c r="AA219" s="59"/>
    </row>
    <row r="220" spans="22:27">
      <c r="V220" s="59"/>
      <c r="W220" s="59"/>
      <c r="X220" s="59"/>
      <c r="Y220" s="59"/>
      <c r="Z220" s="59"/>
      <c r="AA220" s="59"/>
    </row>
    <row r="221" spans="22:27">
      <c r="V221" s="59"/>
      <c r="W221" s="59"/>
      <c r="X221" s="59"/>
      <c r="Y221" s="59"/>
      <c r="Z221" s="59"/>
      <c r="AA221" s="59"/>
    </row>
    <row r="222" spans="22:27">
      <c r="V222" s="59"/>
      <c r="W222" s="59"/>
      <c r="X222" s="59"/>
      <c r="Y222" s="59"/>
      <c r="Z222" s="59"/>
      <c r="AA222" s="59"/>
    </row>
    <row r="223" spans="22:27">
      <c r="V223" s="59"/>
      <c r="W223" s="59"/>
      <c r="X223" s="59"/>
      <c r="Y223" s="59"/>
      <c r="Z223" s="59"/>
      <c r="AA223" s="59"/>
    </row>
    <row r="224" spans="22:27">
      <c r="V224" s="59"/>
      <c r="W224" s="59"/>
      <c r="X224" s="59"/>
      <c r="Y224" s="59"/>
      <c r="Z224" s="59"/>
      <c r="AA224" s="59"/>
    </row>
    <row r="225" spans="22:27">
      <c r="V225" s="59"/>
      <c r="W225" s="59"/>
      <c r="X225" s="59"/>
      <c r="Y225" s="59"/>
      <c r="Z225" s="59"/>
      <c r="AA225" s="59"/>
    </row>
    <row r="226" spans="22:27">
      <c r="V226" s="59"/>
      <c r="W226" s="59"/>
      <c r="X226" s="59"/>
      <c r="Y226" s="59"/>
      <c r="Z226" s="59"/>
      <c r="AA226" s="59"/>
    </row>
    <row r="227" spans="22:27">
      <c r="V227" s="59"/>
      <c r="W227" s="59"/>
      <c r="X227" s="59"/>
      <c r="Y227" s="59"/>
      <c r="Z227" s="59"/>
      <c r="AA227" s="59"/>
    </row>
    <row r="228" spans="22:27">
      <c r="V228" s="59"/>
      <c r="W228" s="59"/>
      <c r="X228" s="59"/>
      <c r="Y228" s="59"/>
      <c r="Z228" s="59"/>
      <c r="AA228" s="59"/>
    </row>
    <row r="229" spans="22:27">
      <c r="V229" s="59"/>
      <c r="W229" s="59"/>
      <c r="X229" s="59"/>
      <c r="Y229" s="59"/>
      <c r="Z229" s="59"/>
      <c r="AA229" s="59"/>
    </row>
    <row r="230" spans="22:27">
      <c r="V230" s="59"/>
      <c r="W230" s="59"/>
      <c r="X230" s="59"/>
      <c r="Y230" s="59"/>
      <c r="Z230" s="59"/>
      <c r="AA230" s="59"/>
    </row>
    <row r="231" spans="22:27">
      <c r="V231" s="59"/>
      <c r="W231" s="59"/>
      <c r="X231" s="59"/>
      <c r="Y231" s="59"/>
      <c r="Z231" s="59"/>
      <c r="AA231" s="59"/>
    </row>
    <row r="232" spans="22:27">
      <c r="V232" s="59"/>
      <c r="W232" s="59"/>
      <c r="X232" s="59"/>
      <c r="Y232" s="59"/>
      <c r="Z232" s="59"/>
      <c r="AA232" s="59"/>
    </row>
    <row r="233" spans="22:27">
      <c r="V233" s="59"/>
      <c r="W233" s="59"/>
      <c r="X233" s="59"/>
      <c r="Y233" s="59"/>
      <c r="Z233" s="59"/>
      <c r="AA233" s="59"/>
    </row>
    <row r="234" spans="22:27">
      <c r="V234" s="59"/>
      <c r="W234" s="59"/>
      <c r="X234" s="59"/>
      <c r="Y234" s="59"/>
      <c r="Z234" s="59"/>
      <c r="AA234" s="59"/>
    </row>
    <row r="235" spans="22:27">
      <c r="V235" s="59"/>
      <c r="W235" s="59"/>
      <c r="X235" s="59"/>
      <c r="Y235" s="59"/>
      <c r="Z235" s="59"/>
      <c r="AA235" s="59"/>
    </row>
    <row r="236" spans="22:27">
      <c r="V236" s="59"/>
      <c r="W236" s="59"/>
      <c r="X236" s="59"/>
      <c r="Y236" s="59"/>
      <c r="Z236" s="59"/>
      <c r="AA236" s="59"/>
    </row>
    <row r="237" spans="22:27">
      <c r="V237" s="59"/>
      <c r="W237" s="59"/>
      <c r="X237" s="59"/>
      <c r="Y237" s="59"/>
      <c r="Z237" s="59"/>
      <c r="AA237" s="59"/>
    </row>
    <row r="238" spans="22:27">
      <c r="V238" s="59"/>
      <c r="W238" s="59"/>
      <c r="X238" s="59"/>
      <c r="Y238" s="59"/>
      <c r="Z238" s="59"/>
      <c r="AA238" s="59"/>
    </row>
    <row r="239" spans="22:27">
      <c r="V239" s="59"/>
      <c r="W239" s="59"/>
      <c r="X239" s="59"/>
      <c r="Y239" s="59"/>
      <c r="Z239" s="59"/>
      <c r="AA239" s="59"/>
    </row>
    <row r="240" spans="22:27">
      <c r="V240" s="59"/>
      <c r="W240" s="59"/>
      <c r="X240" s="59"/>
      <c r="Y240" s="59"/>
      <c r="Z240" s="59"/>
      <c r="AA240" s="59"/>
    </row>
    <row r="241" spans="22:27">
      <c r="V241" s="59"/>
      <c r="W241" s="59"/>
      <c r="X241" s="59"/>
      <c r="Y241" s="59"/>
      <c r="Z241" s="59"/>
      <c r="AA241" s="59"/>
    </row>
    <row r="242" spans="22:27">
      <c r="V242" s="59"/>
      <c r="W242" s="59"/>
      <c r="X242" s="59"/>
      <c r="Y242" s="59"/>
      <c r="Z242" s="59"/>
      <c r="AA242" s="59"/>
    </row>
    <row r="243" spans="22:27">
      <c r="V243" s="59"/>
      <c r="W243" s="59"/>
      <c r="X243" s="59"/>
      <c r="Y243" s="59"/>
      <c r="Z243" s="59"/>
      <c r="AA243" s="59"/>
    </row>
    <row r="244" spans="22:27">
      <c r="V244" s="59"/>
      <c r="W244" s="59"/>
      <c r="X244" s="59"/>
      <c r="Y244" s="59"/>
      <c r="Z244" s="59"/>
      <c r="AA244" s="59"/>
    </row>
    <row r="245" spans="22:27">
      <c r="V245" s="59"/>
      <c r="W245" s="59"/>
      <c r="X245" s="59"/>
      <c r="Y245" s="59"/>
      <c r="Z245" s="59"/>
      <c r="AA245" s="59"/>
    </row>
    <row r="246" spans="22:27">
      <c r="V246" s="59"/>
      <c r="W246" s="59"/>
      <c r="X246" s="59"/>
      <c r="Y246" s="59"/>
      <c r="Z246" s="59"/>
      <c r="AA246" s="59"/>
    </row>
    <row r="247" spans="22:27">
      <c r="V247" s="59"/>
      <c r="W247" s="59"/>
      <c r="X247" s="59"/>
      <c r="Y247" s="59"/>
      <c r="Z247" s="59"/>
      <c r="AA247" s="59"/>
    </row>
    <row r="248" spans="22:27">
      <c r="V248" s="59"/>
      <c r="W248" s="59"/>
      <c r="X248" s="59"/>
      <c r="Y248" s="59"/>
      <c r="Z248" s="59"/>
      <c r="AA248" s="59"/>
    </row>
    <row r="249" spans="22:27">
      <c r="V249" s="59"/>
      <c r="W249" s="59"/>
      <c r="X249" s="59"/>
      <c r="Y249" s="59"/>
      <c r="Z249" s="59"/>
      <c r="AA249" s="59"/>
    </row>
    <row r="250" spans="22:27">
      <c r="V250" s="59"/>
      <c r="W250" s="59"/>
      <c r="X250" s="59"/>
      <c r="Y250" s="59"/>
      <c r="Z250" s="59"/>
      <c r="AA250" s="59"/>
    </row>
    <row r="251" spans="22:27">
      <c r="V251" s="59"/>
      <c r="W251" s="59"/>
      <c r="X251" s="59"/>
      <c r="Y251" s="59"/>
      <c r="Z251" s="59"/>
      <c r="AA251" s="59"/>
    </row>
    <row r="252" spans="22:27">
      <c r="V252" s="59"/>
      <c r="W252" s="59"/>
      <c r="X252" s="59"/>
      <c r="Y252" s="59"/>
      <c r="Z252" s="59"/>
      <c r="AA252" s="59"/>
    </row>
    <row r="253" spans="22:27">
      <c r="V253" s="59"/>
      <c r="W253" s="59"/>
      <c r="X253" s="59"/>
      <c r="Y253" s="59"/>
      <c r="Z253" s="59"/>
      <c r="AA253" s="59"/>
    </row>
    <row r="254" spans="22:27">
      <c r="V254" s="59"/>
      <c r="W254" s="59"/>
      <c r="X254" s="59"/>
      <c r="Y254" s="59"/>
      <c r="Z254" s="59"/>
      <c r="AA254" s="59"/>
    </row>
    <row r="255" spans="22:27">
      <c r="V255" s="59"/>
      <c r="W255" s="59"/>
      <c r="X255" s="59"/>
      <c r="Y255" s="59"/>
      <c r="Z255" s="59"/>
      <c r="AA255" s="59"/>
    </row>
    <row r="256" spans="22:27">
      <c r="V256" s="59"/>
      <c r="W256" s="59"/>
      <c r="X256" s="59"/>
      <c r="Y256" s="59"/>
      <c r="Z256" s="59"/>
      <c r="AA256" s="59"/>
    </row>
    <row r="257" spans="22:27">
      <c r="V257" s="59"/>
      <c r="W257" s="59"/>
      <c r="X257" s="59"/>
      <c r="Y257" s="59"/>
      <c r="Z257" s="59"/>
      <c r="AA257" s="59"/>
    </row>
    <row r="258" spans="22:27">
      <c r="V258" s="59"/>
      <c r="W258" s="59"/>
      <c r="X258" s="59"/>
      <c r="Y258" s="59"/>
      <c r="Z258" s="59"/>
      <c r="AA258" s="59"/>
    </row>
    <row r="259" spans="22:27">
      <c r="V259" s="59"/>
      <c r="W259" s="59"/>
      <c r="X259" s="59"/>
      <c r="Y259" s="59"/>
      <c r="Z259" s="59"/>
      <c r="AA259" s="59"/>
    </row>
    <row r="260" spans="22:27">
      <c r="V260" s="59"/>
      <c r="W260" s="59"/>
      <c r="X260" s="59"/>
      <c r="Y260" s="59"/>
      <c r="Z260" s="59"/>
      <c r="AA260" s="59"/>
    </row>
    <row r="261" spans="22:27">
      <c r="V261" s="59"/>
      <c r="W261" s="59"/>
      <c r="X261" s="59"/>
      <c r="Y261" s="59"/>
      <c r="Z261" s="59"/>
      <c r="AA261" s="59"/>
    </row>
    <row r="262" spans="22:27">
      <c r="V262" s="59"/>
      <c r="W262" s="59"/>
      <c r="X262" s="59"/>
      <c r="Y262" s="59"/>
      <c r="Z262" s="59"/>
      <c r="AA262" s="59"/>
    </row>
    <row r="263" spans="22:27">
      <c r="V263" s="59"/>
      <c r="W263" s="59"/>
      <c r="X263" s="59"/>
      <c r="Y263" s="59"/>
      <c r="Z263" s="59"/>
      <c r="AA263" s="59"/>
    </row>
    <row r="264" spans="22:27">
      <c r="V264" s="59"/>
      <c r="W264" s="59"/>
      <c r="X264" s="59"/>
      <c r="Y264" s="59"/>
      <c r="Z264" s="59"/>
      <c r="AA264" s="59"/>
    </row>
    <row r="265" spans="22:27">
      <c r="V265" s="59"/>
      <c r="W265" s="59"/>
      <c r="X265" s="59"/>
      <c r="Y265" s="59"/>
      <c r="Z265" s="59"/>
      <c r="AA265" s="59"/>
    </row>
    <row r="266" spans="22:27">
      <c r="V266" s="59"/>
      <c r="W266" s="59"/>
      <c r="X266" s="59"/>
      <c r="Y266" s="59"/>
      <c r="Z266" s="59"/>
      <c r="AA266" s="59"/>
    </row>
    <row r="267" spans="22:27">
      <c r="V267" s="59"/>
      <c r="W267" s="59"/>
      <c r="X267" s="59"/>
      <c r="Y267" s="59"/>
      <c r="Z267" s="59"/>
      <c r="AA267" s="59"/>
    </row>
    <row r="268" spans="22:27">
      <c r="V268" s="59"/>
      <c r="W268" s="59"/>
      <c r="X268" s="59"/>
      <c r="Y268" s="59"/>
      <c r="Z268" s="59"/>
      <c r="AA268" s="59"/>
    </row>
    <row r="269" spans="22:27">
      <c r="V269" s="59"/>
      <c r="W269" s="59"/>
      <c r="X269" s="59"/>
      <c r="Y269" s="59"/>
      <c r="Z269" s="59"/>
      <c r="AA269" s="59"/>
    </row>
    <row r="270" spans="22:27">
      <c r="V270" s="59"/>
      <c r="W270" s="59"/>
      <c r="X270" s="59"/>
      <c r="Y270" s="59"/>
      <c r="Z270" s="59"/>
      <c r="AA270" s="59"/>
    </row>
    <row r="271" spans="22:27">
      <c r="V271" s="59"/>
      <c r="W271" s="59"/>
      <c r="X271" s="59"/>
      <c r="Y271" s="59"/>
      <c r="Z271" s="59"/>
      <c r="AA271" s="59"/>
    </row>
    <row r="272" spans="22:27">
      <c r="V272" s="59"/>
      <c r="W272" s="59"/>
      <c r="X272" s="59"/>
      <c r="Y272" s="59"/>
      <c r="Z272" s="59"/>
      <c r="AA272" s="59"/>
    </row>
    <row r="273" spans="22:27">
      <c r="V273" s="59"/>
      <c r="W273" s="59"/>
      <c r="X273" s="59"/>
      <c r="Y273" s="59"/>
      <c r="Z273" s="59"/>
      <c r="AA273" s="59"/>
    </row>
    <row r="274" spans="22:27">
      <c r="V274" s="59"/>
      <c r="W274" s="59"/>
      <c r="X274" s="59"/>
      <c r="Y274" s="59"/>
      <c r="Z274" s="59"/>
      <c r="AA274" s="59"/>
    </row>
    <row r="275" spans="22:27">
      <c r="V275" s="59"/>
      <c r="W275" s="59"/>
      <c r="X275" s="59"/>
      <c r="Y275" s="59"/>
      <c r="Z275" s="59"/>
      <c r="AA275" s="59"/>
    </row>
    <row r="276" spans="22:27">
      <c r="V276" s="59"/>
      <c r="W276" s="59"/>
      <c r="X276" s="59"/>
      <c r="Y276" s="59"/>
      <c r="Z276" s="59"/>
      <c r="AA276" s="59"/>
    </row>
    <row r="277" spans="22:27">
      <c r="V277" s="59"/>
      <c r="W277" s="59"/>
      <c r="X277" s="59"/>
      <c r="Y277" s="59"/>
      <c r="Z277" s="59"/>
      <c r="AA277" s="59"/>
    </row>
    <row r="278" spans="22:27">
      <c r="V278" s="59"/>
      <c r="W278" s="59"/>
      <c r="X278" s="59"/>
      <c r="Y278" s="59"/>
      <c r="Z278" s="59"/>
      <c r="AA278" s="59"/>
    </row>
    <row r="279" spans="22:27">
      <c r="V279" s="59"/>
      <c r="W279" s="59"/>
      <c r="X279" s="59"/>
      <c r="Y279" s="59"/>
      <c r="Z279" s="59"/>
      <c r="AA279" s="59"/>
    </row>
    <row r="280" spans="22:27">
      <c r="V280" s="59"/>
      <c r="W280" s="59"/>
      <c r="X280" s="59"/>
      <c r="Y280" s="59"/>
      <c r="Z280" s="59"/>
      <c r="AA280" s="59"/>
    </row>
    <row r="281" spans="22:27">
      <c r="V281" s="59"/>
      <c r="W281" s="59"/>
      <c r="X281" s="59"/>
      <c r="Y281" s="59"/>
      <c r="Z281" s="59"/>
      <c r="AA281" s="59"/>
    </row>
    <row r="282" spans="22:27">
      <c r="V282" s="59"/>
      <c r="W282" s="59"/>
      <c r="X282" s="59"/>
      <c r="Y282" s="59"/>
      <c r="Z282" s="59"/>
      <c r="AA282" s="59"/>
    </row>
    <row r="283" spans="22:27">
      <c r="V283" s="59"/>
      <c r="W283" s="59"/>
      <c r="X283" s="59"/>
      <c r="Y283" s="59"/>
      <c r="Z283" s="59"/>
      <c r="AA283" s="59"/>
    </row>
    <row r="284" spans="22:27">
      <c r="V284" s="59"/>
      <c r="W284" s="59"/>
      <c r="X284" s="59"/>
      <c r="Y284" s="59"/>
      <c r="Z284" s="59"/>
      <c r="AA284" s="59"/>
    </row>
    <row r="285" spans="22:27">
      <c r="V285" s="59"/>
      <c r="W285" s="59"/>
      <c r="X285" s="59"/>
      <c r="Y285" s="59"/>
      <c r="Z285" s="59"/>
      <c r="AA285" s="59"/>
    </row>
    <row r="286" spans="22:27">
      <c r="V286" s="59"/>
      <c r="W286" s="59"/>
      <c r="X286" s="59"/>
      <c r="Y286" s="59"/>
      <c r="Z286" s="59"/>
      <c r="AA286" s="59"/>
    </row>
    <row r="287" spans="22:27">
      <c r="V287" s="59"/>
      <c r="W287" s="59"/>
      <c r="X287" s="59"/>
      <c r="Y287" s="59"/>
      <c r="Z287" s="59"/>
      <c r="AA287" s="59"/>
    </row>
    <row r="288" spans="22:27">
      <c r="V288" s="59"/>
      <c r="W288" s="59"/>
      <c r="X288" s="59"/>
      <c r="Y288" s="59"/>
      <c r="Z288" s="59"/>
      <c r="AA288" s="59"/>
    </row>
    <row r="289" spans="22:27">
      <c r="V289" s="59"/>
      <c r="W289" s="59"/>
      <c r="X289" s="59"/>
      <c r="Y289" s="59"/>
      <c r="Z289" s="59"/>
      <c r="AA289" s="59"/>
    </row>
    <row r="290" spans="22:27">
      <c r="V290" s="59"/>
      <c r="W290" s="59"/>
      <c r="X290" s="59"/>
      <c r="Y290" s="59"/>
      <c r="Z290" s="59"/>
      <c r="AA290" s="59"/>
    </row>
    <row r="291" spans="22:27">
      <c r="V291" s="59"/>
      <c r="W291" s="59"/>
      <c r="X291" s="59"/>
      <c r="Y291" s="59"/>
      <c r="Z291" s="59"/>
      <c r="AA291" s="59"/>
    </row>
    <row r="292" spans="22:27">
      <c r="V292" s="59"/>
      <c r="W292" s="59"/>
      <c r="X292" s="59"/>
      <c r="Y292" s="59"/>
      <c r="Z292" s="59"/>
      <c r="AA292" s="59"/>
    </row>
    <row r="293" spans="22:27">
      <c r="V293" s="59"/>
      <c r="W293" s="59"/>
      <c r="X293" s="59"/>
      <c r="Y293" s="59"/>
      <c r="Z293" s="59"/>
      <c r="AA293" s="59"/>
    </row>
    <row r="294" spans="22:27">
      <c r="V294" s="59"/>
      <c r="W294" s="59"/>
      <c r="X294" s="59"/>
      <c r="Y294" s="59"/>
      <c r="Z294" s="59"/>
      <c r="AA294" s="59"/>
    </row>
    <row r="295" spans="22:27">
      <c r="V295" s="59"/>
      <c r="W295" s="59"/>
      <c r="X295" s="59"/>
      <c r="Y295" s="59"/>
      <c r="Z295" s="59"/>
      <c r="AA295" s="59"/>
    </row>
    <row r="296" spans="22:27">
      <c r="V296" s="59"/>
      <c r="W296" s="59"/>
      <c r="X296" s="59"/>
      <c r="Y296" s="59"/>
      <c r="Z296" s="59"/>
      <c r="AA296" s="59"/>
    </row>
    <row r="297" spans="22:27">
      <c r="V297" s="59"/>
      <c r="W297" s="59"/>
      <c r="X297" s="59"/>
      <c r="Y297" s="59"/>
      <c r="Z297" s="59"/>
      <c r="AA297" s="59"/>
    </row>
    <row r="298" spans="22:27">
      <c r="V298" s="59"/>
      <c r="W298" s="59"/>
      <c r="X298" s="59"/>
      <c r="Y298" s="59"/>
      <c r="Z298" s="59"/>
      <c r="AA298" s="59"/>
    </row>
    <row r="299" spans="22:27">
      <c r="V299" s="59"/>
      <c r="W299" s="59"/>
      <c r="X299" s="59"/>
      <c r="Y299" s="59"/>
      <c r="Z299" s="59"/>
      <c r="AA299" s="59"/>
    </row>
    <row r="300" spans="22:27">
      <c r="V300" s="59"/>
      <c r="W300" s="59"/>
      <c r="X300" s="59"/>
      <c r="Y300" s="59"/>
      <c r="Z300" s="59"/>
      <c r="AA300" s="59"/>
    </row>
    <row r="301" spans="22:27">
      <c r="V301" s="59"/>
      <c r="W301" s="59"/>
      <c r="X301" s="59"/>
      <c r="Y301" s="59"/>
      <c r="Z301" s="59"/>
      <c r="AA301" s="59"/>
    </row>
    <row r="302" spans="22:27">
      <c r="V302" s="59"/>
      <c r="W302" s="59"/>
      <c r="X302" s="59"/>
      <c r="Y302" s="59"/>
      <c r="Z302" s="59"/>
      <c r="AA302" s="59"/>
    </row>
    <row r="303" spans="22:27">
      <c r="V303" s="59"/>
      <c r="W303" s="59"/>
      <c r="X303" s="59"/>
      <c r="Y303" s="59"/>
      <c r="Z303" s="59"/>
      <c r="AA303" s="59"/>
    </row>
    <row r="304" spans="22:27">
      <c r="V304" s="59"/>
      <c r="W304" s="59"/>
      <c r="X304" s="59"/>
      <c r="Y304" s="59"/>
      <c r="Z304" s="59"/>
      <c r="AA304" s="59"/>
    </row>
    <row r="305" spans="22:27">
      <c r="V305" s="59"/>
      <c r="W305" s="59"/>
      <c r="X305" s="59"/>
      <c r="Y305" s="59"/>
      <c r="Z305" s="59"/>
      <c r="AA305" s="59"/>
    </row>
    <row r="306" spans="22:27">
      <c r="V306" s="59"/>
      <c r="W306" s="59"/>
      <c r="X306" s="59"/>
      <c r="Y306" s="59"/>
      <c r="Z306" s="59"/>
      <c r="AA306" s="59"/>
    </row>
    <row r="307" spans="22:27">
      <c r="V307" s="59"/>
      <c r="W307" s="59"/>
      <c r="X307" s="59"/>
      <c r="Y307" s="59"/>
      <c r="Z307" s="59"/>
      <c r="AA307" s="59"/>
    </row>
    <row r="308" spans="22:27">
      <c r="V308" s="59"/>
      <c r="W308" s="59"/>
      <c r="X308" s="59"/>
      <c r="Y308" s="59"/>
      <c r="Z308" s="59"/>
      <c r="AA308" s="59"/>
    </row>
    <row r="309" spans="22:27">
      <c r="V309" s="59"/>
      <c r="W309" s="59"/>
      <c r="X309" s="59"/>
      <c r="Y309" s="59"/>
      <c r="Z309" s="59"/>
      <c r="AA309" s="59"/>
    </row>
    <row r="310" spans="22:27">
      <c r="V310" s="59"/>
      <c r="W310" s="59"/>
      <c r="X310" s="59"/>
      <c r="Y310" s="59"/>
      <c r="Z310" s="59"/>
      <c r="AA310" s="59"/>
    </row>
    <row r="311" spans="22:27">
      <c r="V311" s="59"/>
      <c r="W311" s="59"/>
      <c r="X311" s="59"/>
      <c r="Y311" s="59"/>
      <c r="Z311" s="59"/>
      <c r="AA311" s="59"/>
    </row>
    <row r="312" spans="22:27">
      <c r="V312" s="59"/>
      <c r="W312" s="59"/>
      <c r="X312" s="59"/>
      <c r="Y312" s="59"/>
      <c r="Z312" s="59"/>
      <c r="AA312" s="59"/>
    </row>
    <row r="313" spans="22:27">
      <c r="V313" s="59"/>
      <c r="W313" s="59"/>
      <c r="X313" s="59"/>
      <c r="Y313" s="59"/>
      <c r="Z313" s="59"/>
      <c r="AA313" s="59"/>
    </row>
    <row r="314" spans="22:27">
      <c r="V314" s="59"/>
      <c r="W314" s="59"/>
      <c r="X314" s="59"/>
      <c r="Y314" s="59"/>
      <c r="Z314" s="59"/>
      <c r="AA314" s="59"/>
    </row>
    <row r="315" spans="22:27">
      <c r="V315" s="59"/>
      <c r="W315" s="59"/>
      <c r="X315" s="59"/>
      <c r="Y315" s="59"/>
      <c r="Z315" s="59"/>
      <c r="AA315" s="59"/>
    </row>
    <row r="316" spans="22:27">
      <c r="V316" s="59"/>
      <c r="W316" s="59"/>
      <c r="X316" s="59"/>
      <c r="Y316" s="59"/>
      <c r="Z316" s="59"/>
      <c r="AA316" s="59"/>
    </row>
    <row r="317" spans="22:27">
      <c r="V317" s="59"/>
      <c r="W317" s="59"/>
      <c r="X317" s="59"/>
      <c r="Y317" s="59"/>
      <c r="Z317" s="59"/>
      <c r="AA317" s="59"/>
    </row>
    <row r="318" spans="22:27">
      <c r="V318" s="59"/>
      <c r="W318" s="59"/>
      <c r="X318" s="59"/>
      <c r="Y318" s="59"/>
      <c r="Z318" s="59"/>
      <c r="AA318" s="59"/>
    </row>
    <row r="319" spans="22:27">
      <c r="V319" s="59"/>
      <c r="W319" s="59"/>
      <c r="X319" s="59"/>
      <c r="Y319" s="59"/>
      <c r="Z319" s="59"/>
      <c r="AA319" s="59"/>
    </row>
    <row r="320" spans="22:27">
      <c r="V320" s="59"/>
      <c r="W320" s="59"/>
      <c r="X320" s="59"/>
      <c r="Y320" s="59"/>
      <c r="Z320" s="59"/>
      <c r="AA320" s="59"/>
    </row>
    <row r="321" spans="22:27">
      <c r="V321" s="59"/>
      <c r="W321" s="59"/>
      <c r="X321" s="59"/>
      <c r="Y321" s="59"/>
      <c r="Z321" s="59"/>
      <c r="AA321" s="59"/>
    </row>
    <row r="322" spans="22:27">
      <c r="V322" s="59"/>
      <c r="W322" s="59"/>
      <c r="X322" s="59"/>
      <c r="Y322" s="59"/>
      <c r="Z322" s="59"/>
      <c r="AA322" s="59"/>
    </row>
    <row r="323" spans="22:27">
      <c r="V323" s="59"/>
      <c r="W323" s="59"/>
      <c r="X323" s="59"/>
      <c r="Y323" s="59"/>
      <c r="Z323" s="59"/>
      <c r="AA323" s="59"/>
    </row>
    <row r="324" spans="22:27">
      <c r="V324" s="59"/>
      <c r="W324" s="59"/>
      <c r="X324" s="59"/>
      <c r="Y324" s="59"/>
      <c r="Z324" s="59"/>
      <c r="AA324" s="59"/>
    </row>
    <row r="325" spans="22:27">
      <c r="V325" s="59"/>
      <c r="W325" s="59"/>
      <c r="X325" s="59"/>
      <c r="Y325" s="59"/>
      <c r="Z325" s="59"/>
      <c r="AA325" s="59"/>
    </row>
    <row r="326" spans="22:27">
      <c r="V326" s="59"/>
      <c r="W326" s="59"/>
      <c r="X326" s="59"/>
      <c r="Y326" s="59"/>
      <c r="Z326" s="59"/>
      <c r="AA326" s="59"/>
    </row>
    <row r="327" spans="22:27">
      <c r="V327" s="59"/>
      <c r="W327" s="59"/>
      <c r="X327" s="59"/>
      <c r="Y327" s="59"/>
      <c r="Z327" s="59"/>
      <c r="AA327" s="59"/>
    </row>
    <row r="328" spans="22:27">
      <c r="V328" s="59"/>
      <c r="W328" s="59"/>
      <c r="X328" s="59"/>
      <c r="Y328" s="59"/>
      <c r="Z328" s="59"/>
      <c r="AA328" s="59"/>
    </row>
    <row r="329" spans="22:27">
      <c r="V329" s="59"/>
      <c r="W329" s="59"/>
      <c r="X329" s="59"/>
      <c r="Y329" s="59"/>
      <c r="Z329" s="59"/>
      <c r="AA329" s="59"/>
    </row>
    <row r="330" spans="22:27">
      <c r="V330" s="59"/>
      <c r="W330" s="59"/>
      <c r="X330" s="59"/>
      <c r="Y330" s="59"/>
      <c r="Z330" s="59"/>
      <c r="AA330" s="59"/>
    </row>
    <row r="331" spans="22:27">
      <c r="V331" s="59"/>
      <c r="W331" s="59"/>
      <c r="X331" s="59"/>
      <c r="Y331" s="59"/>
      <c r="Z331" s="59"/>
      <c r="AA331" s="59"/>
    </row>
    <row r="332" spans="22:27">
      <c r="V332" s="59"/>
      <c r="W332" s="59"/>
      <c r="X332" s="59"/>
      <c r="Y332" s="59"/>
      <c r="Z332" s="59"/>
      <c r="AA332" s="59"/>
    </row>
    <row r="333" spans="22:27">
      <c r="V333" s="59"/>
      <c r="W333" s="59"/>
      <c r="X333" s="59"/>
      <c r="Y333" s="59"/>
      <c r="Z333" s="59"/>
      <c r="AA333" s="59"/>
    </row>
    <row r="334" spans="22:27">
      <c r="V334" s="59"/>
      <c r="W334" s="59"/>
      <c r="X334" s="59"/>
      <c r="Y334" s="59"/>
      <c r="Z334" s="59"/>
      <c r="AA334" s="59"/>
    </row>
    <row r="335" spans="22:27">
      <c r="V335" s="59"/>
      <c r="W335" s="59"/>
      <c r="X335" s="59"/>
      <c r="Y335" s="59"/>
      <c r="Z335" s="59"/>
      <c r="AA335" s="59"/>
    </row>
    <row r="336" spans="22:27">
      <c r="V336" s="59"/>
      <c r="W336" s="59"/>
      <c r="X336" s="59"/>
      <c r="Y336" s="59"/>
      <c r="Z336" s="59"/>
      <c r="AA336" s="59"/>
    </row>
    <row r="337" spans="22:27">
      <c r="V337" s="59"/>
      <c r="W337" s="59"/>
      <c r="X337" s="59"/>
      <c r="Y337" s="59"/>
      <c r="Z337" s="59"/>
      <c r="AA337" s="59"/>
    </row>
    <row r="338" spans="22:27">
      <c r="V338" s="59"/>
      <c r="W338" s="59"/>
      <c r="X338" s="59"/>
      <c r="Y338" s="59"/>
      <c r="Z338" s="59"/>
      <c r="AA338" s="59"/>
    </row>
    <row r="339" spans="22:27">
      <c r="V339" s="59"/>
      <c r="W339" s="59"/>
      <c r="X339" s="59"/>
      <c r="Y339" s="59"/>
      <c r="Z339" s="59"/>
      <c r="AA339" s="59"/>
    </row>
    <row r="340" spans="22:27">
      <c r="V340" s="59"/>
      <c r="W340" s="59"/>
      <c r="X340" s="59"/>
      <c r="Y340" s="59"/>
      <c r="Z340" s="59"/>
      <c r="AA340" s="59"/>
    </row>
    <row r="341" spans="22:27">
      <c r="V341" s="59"/>
      <c r="W341" s="59"/>
      <c r="X341" s="59"/>
      <c r="Y341" s="59"/>
      <c r="Z341" s="59"/>
      <c r="AA341" s="59"/>
    </row>
    <row r="342" spans="22:27">
      <c r="V342" s="59"/>
      <c r="W342" s="59"/>
      <c r="X342" s="59"/>
      <c r="Y342" s="59"/>
      <c r="Z342" s="59"/>
      <c r="AA342" s="59"/>
    </row>
    <row r="343" spans="22:27">
      <c r="V343" s="59"/>
      <c r="W343" s="59"/>
      <c r="X343" s="59"/>
      <c r="Y343" s="59"/>
      <c r="Z343" s="59"/>
      <c r="AA343" s="59"/>
    </row>
    <row r="344" spans="22:27">
      <c r="V344" s="59"/>
      <c r="W344" s="59"/>
      <c r="X344" s="59"/>
      <c r="Y344" s="59"/>
      <c r="Z344" s="59"/>
      <c r="AA344" s="59"/>
    </row>
    <row r="345" spans="22:27">
      <c r="V345" s="59"/>
      <c r="W345" s="59"/>
      <c r="X345" s="59"/>
      <c r="Y345" s="59"/>
      <c r="Z345" s="59"/>
      <c r="AA345" s="59"/>
    </row>
    <row r="346" spans="22:27">
      <c r="V346" s="59"/>
      <c r="W346" s="59"/>
      <c r="X346" s="59"/>
      <c r="Y346" s="59"/>
      <c r="Z346" s="59"/>
      <c r="AA346" s="59"/>
    </row>
    <row r="347" spans="22:27">
      <c r="V347" s="59"/>
      <c r="W347" s="59"/>
      <c r="X347" s="59"/>
      <c r="Y347" s="59"/>
      <c r="Z347" s="59"/>
      <c r="AA347" s="59"/>
    </row>
    <row r="348" spans="22:27">
      <c r="V348" s="59"/>
      <c r="W348" s="59"/>
      <c r="X348" s="59"/>
      <c r="Y348" s="59"/>
      <c r="Z348" s="59"/>
      <c r="AA348" s="59"/>
    </row>
    <row r="349" spans="22:27">
      <c r="V349" s="59"/>
      <c r="W349" s="59"/>
      <c r="X349" s="59"/>
      <c r="Y349" s="59"/>
      <c r="Z349" s="59"/>
      <c r="AA349" s="59"/>
    </row>
    <row r="350" spans="22:27">
      <c r="V350" s="59"/>
      <c r="W350" s="59"/>
      <c r="X350" s="59"/>
      <c r="Y350" s="59"/>
      <c r="Z350" s="59"/>
      <c r="AA350" s="59"/>
    </row>
    <row r="351" spans="22:27">
      <c r="V351" s="59"/>
      <c r="W351" s="59"/>
      <c r="X351" s="59"/>
      <c r="Y351" s="59"/>
      <c r="Z351" s="59"/>
      <c r="AA351" s="59"/>
    </row>
    <row r="352" spans="22:27">
      <c r="V352" s="59"/>
      <c r="W352" s="59"/>
      <c r="X352" s="59"/>
      <c r="Y352" s="59"/>
      <c r="Z352" s="59"/>
      <c r="AA352" s="59"/>
    </row>
    <row r="353" spans="22:27">
      <c r="V353" s="59"/>
      <c r="W353" s="59"/>
      <c r="X353" s="59"/>
      <c r="Y353" s="59"/>
      <c r="Z353" s="59"/>
      <c r="AA353" s="59"/>
    </row>
    <row r="354" spans="22:27">
      <c r="V354" s="59"/>
      <c r="W354" s="59"/>
      <c r="X354" s="59"/>
      <c r="Y354" s="59"/>
      <c r="Z354" s="59"/>
      <c r="AA354" s="59"/>
    </row>
    <row r="355" spans="22:27">
      <c r="V355" s="59"/>
      <c r="W355" s="59"/>
      <c r="X355" s="59"/>
      <c r="Y355" s="59"/>
      <c r="Z355" s="59"/>
      <c r="AA355" s="59"/>
    </row>
    <row r="356" spans="22:27">
      <c r="V356" s="59"/>
      <c r="W356" s="59"/>
      <c r="X356" s="59"/>
      <c r="Y356" s="59"/>
      <c r="Z356" s="59"/>
      <c r="AA356" s="59"/>
    </row>
    <row r="357" spans="22:27">
      <c r="V357" s="59"/>
      <c r="W357" s="59"/>
      <c r="X357" s="59"/>
      <c r="Y357" s="59"/>
      <c r="Z357" s="59"/>
      <c r="AA357" s="59"/>
    </row>
    <row r="358" spans="22:27">
      <c r="V358" s="59"/>
      <c r="W358" s="59"/>
      <c r="X358" s="59"/>
      <c r="Y358" s="59"/>
      <c r="Z358" s="59"/>
      <c r="AA358" s="59"/>
    </row>
    <row r="359" spans="22:27">
      <c r="V359" s="59"/>
      <c r="W359" s="59"/>
      <c r="X359" s="59"/>
      <c r="Y359" s="59"/>
      <c r="Z359" s="59"/>
      <c r="AA359" s="59"/>
    </row>
    <row r="360" spans="22:27">
      <c r="V360" s="59"/>
      <c r="W360" s="59"/>
      <c r="X360" s="59"/>
      <c r="Y360" s="59"/>
      <c r="Z360" s="59"/>
      <c r="AA360" s="59"/>
    </row>
    <row r="361" spans="22:27">
      <c r="V361" s="59"/>
      <c r="W361" s="59"/>
      <c r="X361" s="59"/>
      <c r="Y361" s="59"/>
      <c r="Z361" s="59"/>
      <c r="AA361" s="59"/>
    </row>
    <row r="362" spans="22:27">
      <c r="V362" s="59"/>
      <c r="W362" s="59"/>
      <c r="X362" s="59"/>
      <c r="Y362" s="59"/>
      <c r="Z362" s="59"/>
      <c r="AA362" s="59"/>
    </row>
    <row r="363" spans="22:27">
      <c r="V363" s="59"/>
      <c r="W363" s="59"/>
      <c r="X363" s="59"/>
      <c r="Y363" s="59"/>
      <c r="Z363" s="59"/>
      <c r="AA363" s="59"/>
    </row>
    <row r="364" spans="22:27">
      <c r="V364" s="59"/>
      <c r="W364" s="59"/>
      <c r="X364" s="59"/>
      <c r="Y364" s="59"/>
      <c r="Z364" s="59"/>
      <c r="AA364" s="59"/>
    </row>
    <row r="365" spans="22:27">
      <c r="V365" s="59"/>
      <c r="W365" s="59"/>
      <c r="X365" s="59"/>
      <c r="Y365" s="59"/>
      <c r="Z365" s="59"/>
      <c r="AA365" s="59"/>
    </row>
    <row r="366" spans="22:27">
      <c r="V366" s="59"/>
      <c r="W366" s="59"/>
      <c r="X366" s="59"/>
      <c r="Y366" s="59"/>
      <c r="Z366" s="59"/>
      <c r="AA366" s="59"/>
    </row>
    <row r="367" spans="22:27">
      <c r="V367" s="59"/>
      <c r="W367" s="59"/>
      <c r="X367" s="59"/>
      <c r="Y367" s="59"/>
      <c r="Z367" s="59"/>
      <c r="AA367" s="59"/>
    </row>
    <row r="368" spans="22:27">
      <c r="V368" s="59"/>
      <c r="W368" s="59"/>
      <c r="X368" s="59"/>
      <c r="Y368" s="59"/>
      <c r="Z368" s="59"/>
      <c r="AA368" s="59"/>
    </row>
    <row r="369" spans="22:27">
      <c r="V369" s="59"/>
      <c r="W369" s="59"/>
      <c r="X369" s="59"/>
      <c r="Y369" s="59"/>
      <c r="Z369" s="59"/>
      <c r="AA369" s="59"/>
    </row>
    <row r="370" spans="22:27">
      <c r="V370" s="59"/>
      <c r="W370" s="59"/>
      <c r="X370" s="59"/>
      <c r="Y370" s="59"/>
      <c r="Z370" s="59"/>
      <c r="AA370" s="59"/>
    </row>
    <row r="371" spans="22:27">
      <c r="V371" s="59"/>
      <c r="W371" s="59"/>
      <c r="X371" s="59"/>
      <c r="Y371" s="59"/>
      <c r="Z371" s="59"/>
      <c r="AA371" s="59"/>
    </row>
    <row r="372" spans="22:27">
      <c r="V372" s="59"/>
      <c r="W372" s="59"/>
      <c r="X372" s="59"/>
      <c r="Y372" s="59"/>
      <c r="Z372" s="59"/>
      <c r="AA372" s="59"/>
    </row>
    <row r="373" spans="22:27">
      <c r="V373" s="59"/>
      <c r="W373" s="59"/>
      <c r="X373" s="59"/>
      <c r="Y373" s="59"/>
      <c r="Z373" s="59"/>
      <c r="AA373" s="59"/>
    </row>
    <row r="374" spans="22:27">
      <c r="V374" s="59"/>
      <c r="W374" s="59"/>
      <c r="X374" s="59"/>
      <c r="Y374" s="59"/>
      <c r="Z374" s="59"/>
      <c r="AA374" s="59"/>
    </row>
    <row r="375" spans="22:27">
      <c r="V375" s="59"/>
      <c r="W375" s="59"/>
      <c r="X375" s="59"/>
      <c r="Y375" s="59"/>
      <c r="Z375" s="59"/>
      <c r="AA375" s="59"/>
    </row>
    <row r="376" spans="22:27">
      <c r="V376" s="59"/>
      <c r="W376" s="59"/>
      <c r="X376" s="59"/>
      <c r="Y376" s="59"/>
      <c r="Z376" s="59"/>
      <c r="AA376" s="59"/>
    </row>
    <row r="377" spans="22:27">
      <c r="V377" s="59"/>
      <c r="W377" s="59"/>
      <c r="X377" s="59"/>
      <c r="Y377" s="59"/>
      <c r="Z377" s="59"/>
      <c r="AA377" s="59"/>
    </row>
    <row r="378" spans="22:27">
      <c r="V378" s="59"/>
      <c r="W378" s="59"/>
      <c r="X378" s="59"/>
      <c r="Y378" s="59"/>
      <c r="Z378" s="59"/>
      <c r="AA378" s="59"/>
    </row>
    <row r="379" spans="22:27">
      <c r="V379" s="59"/>
      <c r="W379" s="59"/>
      <c r="X379" s="59"/>
      <c r="Y379" s="59"/>
      <c r="Z379" s="59"/>
      <c r="AA379" s="59"/>
    </row>
    <row r="380" spans="22:27">
      <c r="V380" s="59"/>
      <c r="W380" s="59"/>
      <c r="X380" s="59"/>
      <c r="Y380" s="59"/>
      <c r="Z380" s="59"/>
      <c r="AA380" s="59"/>
    </row>
    <row r="381" spans="22:27">
      <c r="V381" s="59"/>
      <c r="W381" s="59"/>
      <c r="X381" s="59"/>
      <c r="Y381" s="59"/>
      <c r="Z381" s="59"/>
      <c r="AA381" s="59"/>
    </row>
    <row r="382" spans="22:27">
      <c r="V382" s="59"/>
      <c r="W382" s="59"/>
      <c r="X382" s="59"/>
      <c r="Y382" s="59"/>
      <c r="Z382" s="59"/>
      <c r="AA382" s="59"/>
    </row>
    <row r="383" spans="22:27">
      <c r="V383" s="59"/>
      <c r="W383" s="59"/>
      <c r="X383" s="59"/>
      <c r="Y383" s="59"/>
      <c r="Z383" s="59"/>
      <c r="AA383" s="59"/>
    </row>
    <row r="384" spans="22:27">
      <c r="V384" s="59"/>
      <c r="W384" s="59"/>
      <c r="X384" s="59"/>
      <c r="Y384" s="59"/>
      <c r="Z384" s="59"/>
      <c r="AA384" s="59"/>
    </row>
    <row r="385" spans="22:27">
      <c r="V385" s="59"/>
      <c r="W385" s="59"/>
      <c r="X385" s="59"/>
      <c r="Y385" s="59"/>
      <c r="Z385" s="59"/>
      <c r="AA385" s="59"/>
    </row>
    <row r="386" spans="22:27">
      <c r="V386" s="59"/>
      <c r="W386" s="59"/>
      <c r="X386" s="59"/>
      <c r="Y386" s="59"/>
      <c r="Z386" s="59"/>
      <c r="AA386" s="59"/>
    </row>
    <row r="387" spans="22:27">
      <c r="V387" s="59"/>
      <c r="W387" s="59"/>
      <c r="X387" s="59"/>
      <c r="Y387" s="59"/>
      <c r="Z387" s="59"/>
      <c r="AA387" s="59"/>
    </row>
    <row r="388" spans="22:27">
      <c r="V388" s="59"/>
      <c r="W388" s="59"/>
      <c r="X388" s="59"/>
      <c r="Y388" s="59"/>
      <c r="Z388" s="59"/>
      <c r="AA388" s="59"/>
    </row>
    <row r="389" spans="22:27">
      <c r="V389" s="59"/>
      <c r="W389" s="59"/>
      <c r="X389" s="59"/>
      <c r="Y389" s="59"/>
      <c r="Z389" s="59"/>
      <c r="AA389" s="59"/>
    </row>
    <row r="390" spans="22:27">
      <c r="V390" s="59"/>
      <c r="W390" s="59"/>
      <c r="X390" s="59"/>
      <c r="Y390" s="59"/>
      <c r="Z390" s="59"/>
      <c r="AA390" s="59"/>
    </row>
    <row r="391" spans="22:27">
      <c r="V391" s="59"/>
      <c r="W391" s="59"/>
      <c r="X391" s="59"/>
      <c r="Y391" s="59"/>
      <c r="Z391" s="59"/>
      <c r="AA391" s="59"/>
    </row>
    <row r="392" spans="22:27">
      <c r="V392" s="59"/>
      <c r="W392" s="59"/>
      <c r="X392" s="59"/>
      <c r="Y392" s="59"/>
      <c r="Z392" s="59"/>
      <c r="AA392" s="59"/>
    </row>
    <row r="393" spans="22:27">
      <c r="V393" s="59"/>
      <c r="W393" s="59"/>
      <c r="X393" s="59"/>
      <c r="Y393" s="59"/>
      <c r="Z393" s="59"/>
      <c r="AA393" s="59"/>
    </row>
    <row r="394" spans="22:27">
      <c r="V394" s="59"/>
      <c r="W394" s="59"/>
      <c r="X394" s="59"/>
      <c r="Y394" s="59"/>
      <c r="Z394" s="59"/>
      <c r="AA394" s="59"/>
    </row>
    <row r="395" spans="22:27">
      <c r="V395" s="59"/>
      <c r="W395" s="59"/>
      <c r="X395" s="59"/>
      <c r="Y395" s="59"/>
      <c r="Z395" s="59"/>
      <c r="AA395" s="59"/>
    </row>
    <row r="396" spans="22:27">
      <c r="V396" s="59"/>
      <c r="W396" s="59"/>
      <c r="X396" s="59"/>
      <c r="Y396" s="59"/>
      <c r="Z396" s="59"/>
      <c r="AA396" s="59"/>
    </row>
    <row r="397" spans="22:27">
      <c r="V397" s="59"/>
      <c r="W397" s="59"/>
      <c r="X397" s="59"/>
      <c r="Y397" s="59"/>
      <c r="Z397" s="59"/>
      <c r="AA397" s="59"/>
    </row>
    <row r="398" spans="22:27">
      <c r="V398" s="59"/>
      <c r="W398" s="59"/>
      <c r="X398" s="59"/>
      <c r="Y398" s="59"/>
      <c r="Z398" s="59"/>
      <c r="AA398" s="59"/>
    </row>
    <row r="399" spans="22:27">
      <c r="V399" s="59"/>
      <c r="W399" s="59"/>
      <c r="X399" s="59"/>
      <c r="Y399" s="59"/>
      <c r="Z399" s="59"/>
      <c r="AA399" s="59"/>
    </row>
    <row r="400" spans="22:27">
      <c r="V400" s="59"/>
      <c r="W400" s="59"/>
      <c r="X400" s="59"/>
      <c r="Y400" s="59"/>
      <c r="Z400" s="59"/>
      <c r="AA400" s="59"/>
    </row>
    <row r="401" spans="22:27">
      <c r="V401" s="59"/>
      <c r="W401" s="59"/>
      <c r="X401" s="59"/>
      <c r="Y401" s="59"/>
      <c r="Z401" s="59"/>
      <c r="AA401" s="59"/>
    </row>
    <row r="402" spans="22:27">
      <c r="V402" s="59"/>
      <c r="W402" s="59"/>
      <c r="X402" s="59"/>
      <c r="Y402" s="59"/>
      <c r="Z402" s="59"/>
      <c r="AA402" s="59"/>
    </row>
    <row r="403" spans="22:27">
      <c r="V403" s="59"/>
      <c r="W403" s="59"/>
      <c r="X403" s="59"/>
      <c r="Y403" s="59"/>
      <c r="Z403" s="59"/>
      <c r="AA403" s="59"/>
    </row>
    <row r="404" spans="22:27">
      <c r="V404" s="59"/>
      <c r="W404" s="59"/>
      <c r="X404" s="59"/>
      <c r="Y404" s="59"/>
      <c r="Z404" s="59"/>
      <c r="AA404" s="59"/>
    </row>
    <row r="405" spans="22:27">
      <c r="V405" s="59"/>
      <c r="W405" s="59"/>
      <c r="X405" s="59"/>
      <c r="Y405" s="59"/>
      <c r="Z405" s="59"/>
      <c r="AA405" s="59"/>
    </row>
    <row r="406" spans="22:27">
      <c r="V406" s="59"/>
      <c r="W406" s="59"/>
      <c r="X406" s="59"/>
      <c r="Y406" s="59"/>
      <c r="Z406" s="59"/>
      <c r="AA406" s="59"/>
    </row>
    <row r="407" spans="22:27">
      <c r="V407" s="59"/>
      <c r="W407" s="59"/>
      <c r="X407" s="59"/>
      <c r="Y407" s="59"/>
      <c r="Z407" s="59"/>
      <c r="AA407" s="59"/>
    </row>
    <row r="408" spans="22:27">
      <c r="V408" s="59"/>
      <c r="W408" s="59"/>
      <c r="X408" s="59"/>
      <c r="Y408" s="59"/>
      <c r="Z408" s="59"/>
      <c r="AA408" s="59"/>
    </row>
    <row r="409" spans="22:27">
      <c r="V409" s="59"/>
      <c r="W409" s="59"/>
      <c r="X409" s="59"/>
      <c r="Y409" s="59"/>
      <c r="Z409" s="59"/>
      <c r="AA409" s="59"/>
    </row>
    <row r="410" spans="22:27">
      <c r="V410" s="59"/>
      <c r="W410" s="59"/>
      <c r="X410" s="59"/>
      <c r="Y410" s="59"/>
      <c r="Z410" s="59"/>
      <c r="AA410" s="59"/>
    </row>
    <row r="411" spans="22:27">
      <c r="V411" s="59"/>
      <c r="W411" s="59"/>
      <c r="X411" s="59"/>
      <c r="Y411" s="59"/>
      <c r="Z411" s="59"/>
      <c r="AA411" s="59"/>
    </row>
    <row r="412" spans="22:27">
      <c r="V412" s="59"/>
      <c r="W412" s="59"/>
      <c r="X412" s="59"/>
      <c r="Y412" s="59"/>
      <c r="Z412" s="59"/>
      <c r="AA412" s="59"/>
    </row>
    <row r="413" spans="22:27">
      <c r="V413" s="59"/>
      <c r="W413" s="59"/>
      <c r="X413" s="59"/>
      <c r="Y413" s="59"/>
      <c r="Z413" s="59"/>
      <c r="AA413" s="59"/>
    </row>
    <row r="414" spans="22:27">
      <c r="V414" s="59"/>
      <c r="W414" s="59"/>
      <c r="X414" s="59"/>
      <c r="Y414" s="59"/>
      <c r="Z414" s="59"/>
      <c r="AA414" s="59"/>
    </row>
    <row r="415" spans="22:27">
      <c r="V415" s="59"/>
      <c r="W415" s="59"/>
      <c r="X415" s="59"/>
      <c r="Y415" s="59"/>
      <c r="Z415" s="59"/>
      <c r="AA415" s="59"/>
    </row>
    <row r="416" spans="22:27">
      <c r="V416" s="59"/>
      <c r="W416" s="59"/>
      <c r="X416" s="59"/>
      <c r="Y416" s="59"/>
      <c r="Z416" s="59"/>
      <c r="AA416" s="59"/>
    </row>
    <row r="417" spans="22:27">
      <c r="V417" s="59"/>
      <c r="W417" s="59"/>
      <c r="X417" s="59"/>
      <c r="Y417" s="59"/>
      <c r="Z417" s="59"/>
      <c r="AA417" s="59"/>
    </row>
    <row r="418" spans="22:27">
      <c r="V418" s="59"/>
      <c r="W418" s="59"/>
      <c r="X418" s="59"/>
      <c r="Y418" s="59"/>
      <c r="Z418" s="59"/>
      <c r="AA418" s="59"/>
    </row>
    <row r="419" spans="22:27">
      <c r="V419" s="59"/>
      <c r="W419" s="59"/>
      <c r="X419" s="59"/>
      <c r="Y419" s="59"/>
      <c r="Z419" s="59"/>
      <c r="AA419" s="59"/>
    </row>
    <row r="420" spans="22:27">
      <c r="V420" s="59"/>
      <c r="W420" s="59"/>
      <c r="X420" s="59"/>
      <c r="Y420" s="59"/>
      <c r="Z420" s="59"/>
      <c r="AA420" s="59"/>
    </row>
    <row r="421" spans="22:27">
      <c r="V421" s="59"/>
      <c r="W421" s="59"/>
      <c r="X421" s="59"/>
      <c r="Y421" s="59"/>
      <c r="Z421" s="59"/>
      <c r="AA421" s="59"/>
    </row>
    <row r="422" spans="22:27">
      <c r="V422" s="59"/>
      <c r="W422" s="59"/>
      <c r="X422" s="59"/>
      <c r="Y422" s="59"/>
      <c r="Z422" s="59"/>
      <c r="AA422" s="59"/>
    </row>
    <row r="423" spans="22:27">
      <c r="V423" s="59"/>
      <c r="W423" s="59"/>
      <c r="X423" s="59"/>
      <c r="Y423" s="59"/>
      <c r="Z423" s="59"/>
      <c r="AA423" s="59"/>
    </row>
    <row r="424" spans="22:27">
      <c r="V424" s="59"/>
      <c r="W424" s="59"/>
      <c r="X424" s="59"/>
      <c r="Y424" s="59"/>
      <c r="Z424" s="59"/>
      <c r="AA424" s="59"/>
    </row>
    <row r="425" spans="22:27">
      <c r="V425" s="59"/>
      <c r="W425" s="59"/>
      <c r="X425" s="59"/>
      <c r="Y425" s="59"/>
      <c r="Z425" s="59"/>
      <c r="AA425" s="59"/>
    </row>
    <row r="426" spans="22:27">
      <c r="V426" s="59"/>
      <c r="W426" s="59"/>
      <c r="X426" s="59"/>
      <c r="Y426" s="59"/>
      <c r="Z426" s="59"/>
      <c r="AA426" s="59"/>
    </row>
    <row r="427" spans="22:27">
      <c r="V427" s="59"/>
      <c r="W427" s="59"/>
      <c r="X427" s="59"/>
      <c r="Y427" s="59"/>
      <c r="Z427" s="59"/>
      <c r="AA427" s="59"/>
    </row>
    <row r="428" spans="22:27">
      <c r="V428" s="59"/>
      <c r="W428" s="59"/>
      <c r="X428" s="59"/>
      <c r="Y428" s="59"/>
      <c r="Z428" s="59"/>
      <c r="AA428" s="59"/>
    </row>
    <row r="429" spans="22:27">
      <c r="V429" s="59"/>
      <c r="W429" s="59"/>
      <c r="X429" s="59"/>
      <c r="Y429" s="59"/>
      <c r="Z429" s="59"/>
      <c r="AA429" s="59"/>
    </row>
    <row r="430" spans="22:27">
      <c r="V430" s="59"/>
      <c r="W430" s="59"/>
      <c r="X430" s="59"/>
      <c r="Y430" s="59"/>
      <c r="Z430" s="59"/>
      <c r="AA430" s="59"/>
    </row>
    <row r="431" spans="22:27">
      <c r="V431" s="59"/>
      <c r="W431" s="59"/>
      <c r="X431" s="59"/>
      <c r="Y431" s="59"/>
      <c r="Z431" s="59"/>
      <c r="AA431" s="59"/>
    </row>
    <row r="432" spans="22:27">
      <c r="V432" s="59"/>
      <c r="W432" s="59"/>
      <c r="X432" s="59"/>
      <c r="Y432" s="59"/>
      <c r="Z432" s="59"/>
      <c r="AA432" s="59"/>
    </row>
    <row r="433" spans="22:27">
      <c r="V433" s="59"/>
      <c r="W433" s="59"/>
      <c r="X433" s="59"/>
      <c r="Y433" s="59"/>
      <c r="Z433" s="59"/>
      <c r="AA433" s="59"/>
    </row>
    <row r="434" spans="22:27">
      <c r="V434" s="59"/>
      <c r="W434" s="59"/>
      <c r="X434" s="59"/>
      <c r="Y434" s="59"/>
      <c r="Z434" s="59"/>
      <c r="AA434" s="59"/>
    </row>
    <row r="435" spans="22:27">
      <c r="V435" s="59"/>
      <c r="W435" s="59"/>
      <c r="X435" s="59"/>
      <c r="Y435" s="59"/>
      <c r="Z435" s="59"/>
      <c r="AA435" s="59"/>
    </row>
    <row r="436" spans="22:27">
      <c r="V436" s="59"/>
      <c r="W436" s="59"/>
      <c r="X436" s="59"/>
      <c r="Y436" s="59"/>
      <c r="Z436" s="59"/>
      <c r="AA436" s="59"/>
    </row>
    <row r="437" spans="22:27">
      <c r="V437" s="59"/>
      <c r="W437" s="59"/>
      <c r="X437" s="59"/>
      <c r="Y437" s="59"/>
      <c r="Z437" s="59"/>
      <c r="AA437" s="59"/>
    </row>
    <row r="438" spans="22:27">
      <c r="V438" s="59"/>
      <c r="W438" s="59"/>
      <c r="X438" s="59"/>
      <c r="Y438" s="59"/>
      <c r="Z438" s="59"/>
      <c r="AA438" s="59"/>
    </row>
    <row r="439" spans="22:27">
      <c r="V439" s="59"/>
      <c r="W439" s="59"/>
      <c r="X439" s="59"/>
      <c r="Y439" s="59"/>
      <c r="Z439" s="59"/>
      <c r="AA439" s="59"/>
    </row>
    <row r="440" spans="22:27">
      <c r="V440" s="59"/>
      <c r="W440" s="59"/>
      <c r="X440" s="59"/>
      <c r="Y440" s="59"/>
      <c r="Z440" s="59"/>
      <c r="AA440" s="59"/>
    </row>
    <row r="441" spans="22:27">
      <c r="V441" s="59"/>
      <c r="W441" s="59"/>
      <c r="X441" s="59"/>
      <c r="Y441" s="59"/>
      <c r="Z441" s="59"/>
      <c r="AA441" s="59"/>
    </row>
    <row r="442" spans="22:27">
      <c r="V442" s="59"/>
      <c r="W442" s="59"/>
      <c r="X442" s="59"/>
      <c r="Y442" s="59"/>
      <c r="Z442" s="59"/>
      <c r="AA442" s="59"/>
    </row>
    <row r="443" spans="22:27">
      <c r="V443" s="59"/>
      <c r="W443" s="59"/>
      <c r="X443" s="59"/>
      <c r="Y443" s="59"/>
      <c r="Z443" s="59"/>
      <c r="AA443" s="59"/>
    </row>
    <row r="444" spans="22:27">
      <c r="V444" s="59"/>
      <c r="W444" s="59"/>
      <c r="X444" s="59"/>
      <c r="Y444" s="59"/>
      <c r="Z444" s="59"/>
      <c r="AA444" s="59"/>
    </row>
    <row r="445" spans="22:27">
      <c r="V445" s="59"/>
      <c r="W445" s="59"/>
      <c r="X445" s="59"/>
      <c r="Y445" s="59"/>
      <c r="Z445" s="59"/>
      <c r="AA445" s="59"/>
    </row>
    <row r="446" spans="22:27">
      <c r="V446" s="59"/>
      <c r="W446" s="59"/>
      <c r="X446" s="59"/>
      <c r="Y446" s="59"/>
      <c r="Z446" s="59"/>
      <c r="AA446" s="59"/>
    </row>
    <row r="447" spans="22:27">
      <c r="V447" s="59"/>
      <c r="W447" s="59"/>
      <c r="X447" s="59"/>
      <c r="Y447" s="59"/>
      <c r="Z447" s="59"/>
      <c r="AA447" s="59"/>
    </row>
    <row r="448" spans="22:27">
      <c r="V448" s="59"/>
      <c r="W448" s="59"/>
      <c r="X448" s="59"/>
      <c r="Y448" s="59"/>
      <c r="Z448" s="59"/>
      <c r="AA448" s="59"/>
    </row>
    <row r="449" spans="22:27">
      <c r="V449" s="59"/>
      <c r="W449" s="59"/>
      <c r="X449" s="59"/>
      <c r="Y449" s="59"/>
      <c r="Z449" s="59"/>
      <c r="AA449" s="59"/>
    </row>
    <row r="450" spans="22:27">
      <c r="V450" s="59"/>
      <c r="W450" s="59"/>
      <c r="X450" s="59"/>
      <c r="Y450" s="59"/>
      <c r="Z450" s="59"/>
      <c r="AA450" s="59"/>
    </row>
    <row r="451" spans="22:27">
      <c r="V451" s="59"/>
      <c r="W451" s="59"/>
      <c r="X451" s="59"/>
      <c r="Y451" s="59"/>
      <c r="Z451" s="59"/>
      <c r="AA451" s="59"/>
    </row>
    <row r="452" spans="22:27">
      <c r="V452" s="59"/>
      <c r="W452" s="59"/>
      <c r="X452" s="59"/>
      <c r="Y452" s="59"/>
      <c r="Z452" s="59"/>
      <c r="AA452" s="59"/>
    </row>
    <row r="453" spans="22:27">
      <c r="V453" s="59"/>
      <c r="W453" s="59"/>
      <c r="X453" s="59"/>
      <c r="Y453" s="59"/>
      <c r="Z453" s="59"/>
      <c r="AA453" s="59"/>
    </row>
    <row r="454" spans="22:27">
      <c r="V454" s="59"/>
      <c r="W454" s="59"/>
      <c r="X454" s="59"/>
      <c r="Y454" s="59"/>
      <c r="Z454" s="59"/>
      <c r="AA454" s="59"/>
    </row>
    <row r="455" spans="22:27">
      <c r="V455" s="59"/>
      <c r="W455" s="59"/>
      <c r="X455" s="59"/>
      <c r="Y455" s="59"/>
      <c r="Z455" s="59"/>
      <c r="AA455" s="59"/>
    </row>
    <row r="456" spans="22:27">
      <c r="V456" s="59"/>
      <c r="W456" s="59"/>
      <c r="X456" s="59"/>
      <c r="Y456" s="59"/>
      <c r="Z456" s="59"/>
      <c r="AA456" s="59"/>
    </row>
    <row r="457" spans="22:27">
      <c r="V457" s="59"/>
      <c r="W457" s="59"/>
      <c r="X457" s="59"/>
      <c r="Y457" s="59"/>
      <c r="Z457" s="59"/>
      <c r="AA457" s="59"/>
    </row>
    <row r="458" spans="22:27">
      <c r="V458" s="59"/>
      <c r="W458" s="59"/>
      <c r="X458" s="59"/>
      <c r="Y458" s="59"/>
      <c r="Z458" s="59"/>
      <c r="AA458" s="59"/>
    </row>
    <row r="459" spans="22:27">
      <c r="V459" s="59"/>
      <c r="W459" s="59"/>
      <c r="X459" s="59"/>
      <c r="Y459" s="59"/>
      <c r="Z459" s="59"/>
      <c r="AA459" s="59"/>
    </row>
    <row r="460" spans="22:27">
      <c r="V460" s="59"/>
      <c r="W460" s="59"/>
      <c r="X460" s="59"/>
      <c r="Y460" s="59"/>
      <c r="Z460" s="59"/>
      <c r="AA460" s="59"/>
    </row>
    <row r="461" spans="22:27">
      <c r="V461" s="59"/>
      <c r="W461" s="59"/>
      <c r="X461" s="59"/>
      <c r="Y461" s="59"/>
      <c r="Z461" s="59"/>
      <c r="AA461" s="59"/>
    </row>
    <row r="462" spans="22:27">
      <c r="V462" s="59"/>
      <c r="W462" s="59"/>
      <c r="X462" s="59"/>
      <c r="Y462" s="59"/>
      <c r="Z462" s="59"/>
      <c r="AA462" s="59"/>
    </row>
    <row r="463" spans="22:27">
      <c r="V463" s="59"/>
      <c r="W463" s="59"/>
      <c r="X463" s="59"/>
      <c r="Y463" s="59"/>
      <c r="Z463" s="59"/>
      <c r="AA463" s="59"/>
    </row>
    <row r="464" spans="22:27">
      <c r="V464" s="59"/>
      <c r="W464" s="59"/>
      <c r="X464" s="59"/>
      <c r="Y464" s="59"/>
      <c r="Z464" s="59"/>
      <c r="AA464" s="59"/>
    </row>
    <row r="465" spans="22:27">
      <c r="V465" s="59"/>
      <c r="W465" s="59"/>
      <c r="X465" s="59"/>
      <c r="Y465" s="59"/>
      <c r="Z465" s="59"/>
      <c r="AA465" s="59"/>
    </row>
    <row r="466" spans="22:27">
      <c r="V466" s="59"/>
      <c r="W466" s="59"/>
      <c r="X466" s="59"/>
      <c r="Y466" s="59"/>
      <c r="Z466" s="59"/>
      <c r="AA466" s="59"/>
    </row>
    <row r="467" spans="22:27">
      <c r="V467" s="59"/>
      <c r="W467" s="59"/>
      <c r="X467" s="59"/>
      <c r="Y467" s="59"/>
      <c r="Z467" s="59"/>
      <c r="AA467" s="59"/>
    </row>
    <row r="468" spans="22:27">
      <c r="V468" s="59"/>
      <c r="W468" s="59"/>
      <c r="X468" s="59"/>
      <c r="Y468" s="59"/>
      <c r="Z468" s="59"/>
      <c r="AA468" s="59"/>
    </row>
    <row r="469" spans="22:27">
      <c r="V469" s="59"/>
      <c r="W469" s="59"/>
      <c r="X469" s="59"/>
      <c r="Y469" s="59"/>
      <c r="Z469" s="59"/>
      <c r="AA469" s="59"/>
    </row>
    <row r="470" spans="22:27">
      <c r="V470" s="59"/>
      <c r="W470" s="59"/>
      <c r="X470" s="59"/>
      <c r="Y470" s="59"/>
      <c r="Z470" s="59"/>
      <c r="AA470" s="59"/>
    </row>
    <row r="471" spans="22:27">
      <c r="V471" s="59"/>
      <c r="W471" s="59"/>
      <c r="X471" s="59"/>
      <c r="Y471" s="59"/>
      <c r="Z471" s="59"/>
      <c r="AA471" s="59"/>
    </row>
    <row r="472" spans="22:27">
      <c r="V472" s="59"/>
      <c r="W472" s="59"/>
      <c r="X472" s="59"/>
      <c r="Y472" s="59"/>
      <c r="Z472" s="59"/>
      <c r="AA472" s="59"/>
    </row>
    <row r="473" spans="22:27">
      <c r="V473" s="59"/>
      <c r="W473" s="59"/>
      <c r="X473" s="59"/>
      <c r="Y473" s="59"/>
      <c r="Z473" s="59"/>
      <c r="AA473" s="59"/>
    </row>
    <row r="474" spans="22:27">
      <c r="V474" s="59"/>
      <c r="W474" s="59"/>
      <c r="X474" s="59"/>
      <c r="Y474" s="59"/>
      <c r="Z474" s="59"/>
      <c r="AA474" s="59"/>
    </row>
    <row r="475" spans="22:27">
      <c r="V475" s="59"/>
      <c r="W475" s="59"/>
      <c r="X475" s="59"/>
      <c r="Y475" s="59"/>
      <c r="Z475" s="59"/>
      <c r="AA475" s="59"/>
    </row>
    <row r="476" spans="22:27">
      <c r="V476" s="59"/>
      <c r="W476" s="59"/>
      <c r="X476" s="59"/>
      <c r="Y476" s="59"/>
      <c r="Z476" s="59"/>
      <c r="AA476" s="59"/>
    </row>
    <row r="477" spans="22:27">
      <c r="V477" s="59"/>
      <c r="W477" s="59"/>
      <c r="X477" s="59"/>
      <c r="Y477" s="59"/>
      <c r="Z477" s="59"/>
      <c r="AA477" s="59"/>
    </row>
    <row r="478" spans="22:27">
      <c r="V478" s="59"/>
      <c r="W478" s="59"/>
      <c r="X478" s="59"/>
      <c r="Y478" s="59"/>
      <c r="Z478" s="59"/>
      <c r="AA478" s="59"/>
    </row>
    <row r="479" spans="22:27">
      <c r="V479" s="59"/>
      <c r="W479" s="59"/>
      <c r="X479" s="59"/>
      <c r="Y479" s="59"/>
      <c r="Z479" s="59"/>
      <c r="AA479" s="59"/>
    </row>
    <row r="480" spans="22:27">
      <c r="V480" s="59"/>
      <c r="W480" s="59"/>
      <c r="X480" s="59"/>
      <c r="Y480" s="59"/>
      <c r="Z480" s="59"/>
      <c r="AA480" s="59"/>
    </row>
    <row r="481" spans="22:27">
      <c r="V481" s="59"/>
      <c r="W481" s="59"/>
      <c r="X481" s="59"/>
      <c r="Y481" s="59"/>
      <c r="Z481" s="59"/>
      <c r="AA481" s="59"/>
    </row>
    <row r="482" spans="22:27">
      <c r="V482" s="59"/>
      <c r="W482" s="59"/>
      <c r="X482" s="59"/>
      <c r="Y482" s="59"/>
      <c r="Z482" s="59"/>
      <c r="AA482" s="59"/>
    </row>
    <row r="483" spans="22:27">
      <c r="V483" s="59"/>
      <c r="W483" s="59"/>
      <c r="X483" s="59"/>
      <c r="Y483" s="59"/>
      <c r="Z483" s="59"/>
      <c r="AA483" s="59"/>
    </row>
    <row r="484" spans="22:27">
      <c r="V484" s="59"/>
      <c r="W484" s="59"/>
      <c r="X484" s="59"/>
      <c r="Y484" s="59"/>
      <c r="Z484" s="59"/>
      <c r="AA484" s="59"/>
    </row>
    <row r="485" spans="22:27">
      <c r="V485" s="59"/>
      <c r="W485" s="59"/>
      <c r="X485" s="59"/>
      <c r="Y485" s="59"/>
      <c r="Z485" s="59"/>
      <c r="AA485" s="59"/>
    </row>
    <row r="486" spans="22:27">
      <c r="V486" s="59"/>
      <c r="W486" s="59"/>
      <c r="X486" s="59"/>
      <c r="Y486" s="59"/>
      <c r="Z486" s="59"/>
      <c r="AA486" s="59"/>
    </row>
    <row r="487" spans="22:27">
      <c r="V487" s="59"/>
      <c r="W487" s="59"/>
      <c r="X487" s="59"/>
      <c r="Y487" s="59"/>
      <c r="Z487" s="59"/>
      <c r="AA487" s="59"/>
    </row>
    <row r="488" spans="22:27">
      <c r="V488" s="59"/>
      <c r="W488" s="59"/>
      <c r="X488" s="59"/>
      <c r="Y488" s="59"/>
      <c r="Z488" s="59"/>
      <c r="AA488" s="59"/>
    </row>
    <row r="489" spans="22:27">
      <c r="V489" s="59"/>
      <c r="W489" s="59"/>
      <c r="X489" s="59"/>
      <c r="Y489" s="59"/>
      <c r="Z489" s="59"/>
      <c r="AA489" s="59"/>
    </row>
    <row r="490" spans="22:27">
      <c r="V490" s="59"/>
      <c r="W490" s="59"/>
      <c r="X490" s="59"/>
      <c r="Y490" s="59"/>
      <c r="Z490" s="59"/>
      <c r="AA490" s="59"/>
    </row>
    <row r="491" spans="22:27">
      <c r="V491" s="59"/>
      <c r="W491" s="59"/>
      <c r="X491" s="59"/>
      <c r="Y491" s="59"/>
      <c r="Z491" s="59"/>
      <c r="AA491" s="59"/>
    </row>
  </sheetData>
  <sheetProtection formatCells="0" formatRows="0" insertRows="0"/>
  <mergeCells count="224">
    <mergeCell ref="A197:G197"/>
    <mergeCell ref="H197:I197"/>
    <mergeCell ref="J197:K197"/>
    <mergeCell ref="L197:N197"/>
    <mergeCell ref="O197:P197"/>
    <mergeCell ref="Q197:R197"/>
    <mergeCell ref="T197:U197"/>
    <mergeCell ref="B195:G195"/>
    <mergeCell ref="H195:I195"/>
    <mergeCell ref="J195:K195"/>
    <mergeCell ref="L195:N195"/>
    <mergeCell ref="O195:P195"/>
    <mergeCell ref="Q195:R195"/>
    <mergeCell ref="T195:U195"/>
    <mergeCell ref="B196:G196"/>
    <mergeCell ref="H196:I196"/>
    <mergeCell ref="J196:K196"/>
    <mergeCell ref="L196:N196"/>
    <mergeCell ref="O196:P196"/>
    <mergeCell ref="Q196:R196"/>
    <mergeCell ref="T196:U196"/>
    <mergeCell ref="A193:A194"/>
    <mergeCell ref="B193:G194"/>
    <mergeCell ref="H193:I194"/>
    <mergeCell ref="J193:P193"/>
    <mergeCell ref="Q193:R194"/>
    <mergeCell ref="S193:U193"/>
    <mergeCell ref="J194:K194"/>
    <mergeCell ref="L194:N194"/>
    <mergeCell ref="O194:P194"/>
    <mergeCell ref="T194:U194"/>
    <mergeCell ref="B183:I183"/>
    <mergeCell ref="A184:I184"/>
    <mergeCell ref="A185:J186"/>
    <mergeCell ref="B182:I182"/>
    <mergeCell ref="A192:B192"/>
    <mergeCell ref="R185:U186"/>
    <mergeCell ref="K186:N186"/>
    <mergeCell ref="O186:Q186"/>
    <mergeCell ref="B180:I180"/>
    <mergeCell ref="A181:U181"/>
    <mergeCell ref="A174:U174"/>
    <mergeCell ref="A154:J155"/>
    <mergeCell ref="R154:U155"/>
    <mergeCell ref="O175:Q175"/>
    <mergeCell ref="A177:U177"/>
    <mergeCell ref="B178:I178"/>
    <mergeCell ref="B179:I179"/>
    <mergeCell ref="R175:T175"/>
    <mergeCell ref="A175:A176"/>
    <mergeCell ref="B175:I176"/>
    <mergeCell ref="J175:J176"/>
    <mergeCell ref="K175:N175"/>
    <mergeCell ref="U175:U176"/>
    <mergeCell ref="B151:I151"/>
    <mergeCell ref="B152:I152"/>
    <mergeCell ref="B149:I149"/>
    <mergeCell ref="A153:I153"/>
    <mergeCell ref="K155:N155"/>
    <mergeCell ref="O155:Q155"/>
    <mergeCell ref="B146:I146"/>
    <mergeCell ref="B145:I145"/>
    <mergeCell ref="B150:I150"/>
    <mergeCell ref="A141:U141"/>
    <mergeCell ref="B142:I142"/>
    <mergeCell ref="B143:I143"/>
    <mergeCell ref="B147:I147"/>
    <mergeCell ref="A148:U148"/>
    <mergeCell ref="B144:I144"/>
    <mergeCell ref="A139:A140"/>
    <mergeCell ref="A138:U138"/>
    <mergeCell ref="J139:J140"/>
    <mergeCell ref="K139:N139"/>
    <mergeCell ref="O139:Q139"/>
    <mergeCell ref="B139:I140"/>
    <mergeCell ref="R139:T139"/>
    <mergeCell ref="U139:U140"/>
    <mergeCell ref="K94:N94"/>
    <mergeCell ref="O94:Q94"/>
    <mergeCell ref="R93:U94"/>
    <mergeCell ref="A92:I92"/>
    <mergeCell ref="A93:J94"/>
    <mergeCell ref="B87:I87"/>
    <mergeCell ref="U83:U84"/>
    <mergeCell ref="B83:I84"/>
    <mergeCell ref="A97:U97"/>
    <mergeCell ref="A85:U85"/>
    <mergeCell ref="A88:U88"/>
    <mergeCell ref="B91:I91"/>
    <mergeCell ref="B90:I90"/>
    <mergeCell ref="B89:I89"/>
    <mergeCell ref="J83:J84"/>
    <mergeCell ref="K83:N83"/>
    <mergeCell ref="O83:Q83"/>
    <mergeCell ref="A83:A84"/>
    <mergeCell ref="R83:T83"/>
    <mergeCell ref="B77:I77"/>
    <mergeCell ref="A1:K1"/>
    <mergeCell ref="A3:K3"/>
    <mergeCell ref="K47:N47"/>
    <mergeCell ref="N19:U19"/>
    <mergeCell ref="N1:U1"/>
    <mergeCell ref="N14:U14"/>
    <mergeCell ref="A4:K5"/>
    <mergeCell ref="A35:U35"/>
    <mergeCell ref="A19:K19"/>
    <mergeCell ref="A17:K17"/>
    <mergeCell ref="N3:O3"/>
    <mergeCell ref="N5:O5"/>
    <mergeCell ref="D26:F26"/>
    <mergeCell ref="A18:K18"/>
    <mergeCell ref="O47:Q47"/>
    <mergeCell ref="R47:T47"/>
    <mergeCell ref="S3:U3"/>
    <mergeCell ref="S4:U4"/>
    <mergeCell ref="S5:U5"/>
    <mergeCell ref="U70:U71"/>
    <mergeCell ref="B64:I64"/>
    <mergeCell ref="B70:I71"/>
    <mergeCell ref="B62:I62"/>
    <mergeCell ref="B53:I53"/>
    <mergeCell ref="B51:I51"/>
    <mergeCell ref="B52:I52"/>
    <mergeCell ref="B42:I42"/>
    <mergeCell ref="B40:I40"/>
    <mergeCell ref="B41:I41"/>
    <mergeCell ref="B44:I44"/>
    <mergeCell ref="B49:I49"/>
    <mergeCell ref="B50:I50"/>
    <mergeCell ref="B43:I43"/>
    <mergeCell ref="B47:I48"/>
    <mergeCell ref="U38:U39"/>
    <mergeCell ref="O38:Q38"/>
    <mergeCell ref="K38:N38"/>
    <mergeCell ref="U47:U48"/>
    <mergeCell ref="R38:T38"/>
    <mergeCell ref="A46:U46"/>
    <mergeCell ref="J47:J48"/>
    <mergeCell ref="A47:A48"/>
    <mergeCell ref="A38:A39"/>
    <mergeCell ref="A2:K2"/>
    <mergeCell ref="A6:K6"/>
    <mergeCell ref="P5:R5"/>
    <mergeCell ref="P6:R6"/>
    <mergeCell ref="P3:R3"/>
    <mergeCell ref="P4:R4"/>
    <mergeCell ref="N4:O4"/>
    <mergeCell ref="A10:K10"/>
    <mergeCell ref="N6:O6"/>
    <mergeCell ref="A7:K7"/>
    <mergeCell ref="A8:K8"/>
    <mergeCell ref="A9:K9"/>
    <mergeCell ref="N15:U15"/>
    <mergeCell ref="S6:U6"/>
    <mergeCell ref="N8:U11"/>
    <mergeCell ref="A15:K15"/>
    <mergeCell ref="J38:J39"/>
    <mergeCell ref="A37:U37"/>
    <mergeCell ref="N25:U31"/>
    <mergeCell ref="A20:K23"/>
    <mergeCell ref="N21:U23"/>
    <mergeCell ref="I26:K26"/>
    <mergeCell ref="B26:C26"/>
    <mergeCell ref="H26:H27"/>
    <mergeCell ref="A25:G25"/>
    <mergeCell ref="G26:G27"/>
    <mergeCell ref="A13:K13"/>
    <mergeCell ref="A14:K14"/>
    <mergeCell ref="A16:K16"/>
    <mergeCell ref="B38:I39"/>
    <mergeCell ref="N17:U17"/>
    <mergeCell ref="N18:U18"/>
    <mergeCell ref="N13:U13"/>
    <mergeCell ref="N16:U16"/>
    <mergeCell ref="A11:K11"/>
    <mergeCell ref="A12:K12"/>
    <mergeCell ref="O104:Q104"/>
    <mergeCell ref="B111:I111"/>
    <mergeCell ref="B61:I61"/>
    <mergeCell ref="A57:U57"/>
    <mergeCell ref="J58:J59"/>
    <mergeCell ref="K58:N58"/>
    <mergeCell ref="A104:A105"/>
    <mergeCell ref="B104:I105"/>
    <mergeCell ref="J104:J105"/>
    <mergeCell ref="O58:Q58"/>
    <mergeCell ref="R58:T58"/>
    <mergeCell ref="U58:U59"/>
    <mergeCell ref="B72:I72"/>
    <mergeCell ref="B73:I73"/>
    <mergeCell ref="B74:I74"/>
    <mergeCell ref="B75:I75"/>
    <mergeCell ref="B76:I76"/>
    <mergeCell ref="A58:A59"/>
    <mergeCell ref="B58:I59"/>
    <mergeCell ref="A82:U82"/>
    <mergeCell ref="O70:Q70"/>
    <mergeCell ref="R70:T70"/>
    <mergeCell ref="A70:A71"/>
    <mergeCell ref="B60:I60"/>
    <mergeCell ref="B63:I63"/>
    <mergeCell ref="A69:U69"/>
    <mergeCell ref="J70:J71"/>
    <mergeCell ref="K70:N70"/>
    <mergeCell ref="A118:J119"/>
    <mergeCell ref="R118:U119"/>
    <mergeCell ref="O119:Q119"/>
    <mergeCell ref="K119:N119"/>
    <mergeCell ref="A117:I117"/>
    <mergeCell ref="B116:I116"/>
    <mergeCell ref="R104:T104"/>
    <mergeCell ref="B108:I108"/>
    <mergeCell ref="B109:I109"/>
    <mergeCell ref="B107:I107"/>
    <mergeCell ref="A106:U106"/>
    <mergeCell ref="U104:U105"/>
    <mergeCell ref="B110:I110"/>
    <mergeCell ref="A113:U113"/>
    <mergeCell ref="B114:I114"/>
    <mergeCell ref="B112:I112"/>
    <mergeCell ref="A103:U103"/>
    <mergeCell ref="A102:U102"/>
    <mergeCell ref="B115:I115"/>
    <mergeCell ref="K104:N104"/>
  </mergeCells>
  <phoneticPr fontId="6" type="noConversion"/>
  <dataValidations disablePrompts="1" count="7">
    <dataValidation type="list" allowBlank="1" showInputMessage="1" showErrorMessage="1" sqref="U114:U115 U107:U111 U149:U151 U182 U142:U146 U178:U179 U86:U87 U89:U91 U49:U52 U72:U76 U40:U43 U60:U63">
      <formula1>$P$36:$T$36</formula1>
    </dataValidation>
    <dataValidation type="list" allowBlank="1" showInputMessage="1" showErrorMessage="1" sqref="U112 U180 U147">
      <formula1>$Q$36:$T$36</formula1>
    </dataValidation>
    <dataValidation type="list" allowBlank="1" showInputMessage="1" showErrorMessage="1" sqref="B182:I182 B142:I142">
      <formula1>$B$38:$B$97</formula1>
    </dataValidation>
    <dataValidation type="list" allowBlank="1" showInputMessage="1" showErrorMessage="1" sqref="B107:I111 B178:I179 B149:I151 B143:I146 B114:I115">
      <formula1>$B$38:$B$107</formula1>
    </dataValidation>
    <dataValidation type="list" allowBlank="1" showInputMessage="1" showErrorMessage="1" sqref="S49:S52 S86:S87 S60:S63 S89:S91 S40:S43 S72:S76">
      <formula1>$S$39</formula1>
    </dataValidation>
    <dataValidation type="list" allowBlank="1" showInputMessage="1" showErrorMessage="1" sqref="R72:R76 R86:R87 R60:R63 R49:R52 R89:R91 R40:R43">
      <formula1>$R$39</formula1>
    </dataValidation>
    <dataValidation type="list" allowBlank="1" showInputMessage="1" showErrorMessage="1" sqref="T49:T52 T86:T87 T60:T63 T40:T43 T72:T76 T89:T91">
      <formula1>$T$39</formula1>
    </dataValidation>
  </dataValidations>
  <pageMargins left="0.1181091426071741" right="0.1181091426071741" top="0.74803040244969377" bottom="0.74803040244969377" header="0.31496062992125984" footer="0.31496062992125984"/>
  <pageSetup paperSize="9" orientation="landscape" blackAndWhite="1" r:id="rId1"/>
  <headerFooter>
    <oddFooter>&amp;LRECTOR,
Acad.Prof.univ.dr. Ioan Aurel POP&amp;CPag. &amp;P/&amp;N&amp;RDECAN,
Prof. univ. dr. Adrian Olimpiu PETRUȘEL</oddFooter>
  </headerFooter>
  <ignoredErrors>
    <ignoredError sqref="R44" formula="1"/>
    <ignoredError sqref="K9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APetrusel</cp:lastModifiedBy>
  <cp:lastPrinted>2015-06-05T12:15:47Z</cp:lastPrinted>
  <dcterms:created xsi:type="dcterms:W3CDTF">2013-06-27T08:19:59Z</dcterms:created>
  <dcterms:modified xsi:type="dcterms:W3CDTF">2015-06-05T12:15:50Z</dcterms:modified>
</cp:coreProperties>
</file>