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<sst xmlns="http://schemas.openxmlformats.org/spreadsheetml/2006/main" count="384" uniqueCount="138">
  <si>
    <t>Şi:</t>
  </si>
  <si>
    <t xml:space="preserve">Pentru încadrarea în învăţământul preuniversitar, este necesară absolvirea masteratului didactic. 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</si>
  <si>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</si>
  <si>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</si>
  <si>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</si>
  <si>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</si>
  <si>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</si>
  <si>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</si>
  <si>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</si>
  <si>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</si>
  <si>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</si>
  <si>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</si>
  <si>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</si>
  <si>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</si>
  <si>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</si>
  <si>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</si>
  <si>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</si>
  <si>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</si>
  <si>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</si>
  <si>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</si>
  <si>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</si>
  <si>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</si>
  <si>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</si>
  <si>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</si>
  <si>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</si>
  <si>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</si>
  <si>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</si>
  <si>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</si>
  <si>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</si>
  <si>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</si>
  <si>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LP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</si>
  <si>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</si>
  <si>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</si>
  <si>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</si>
  <si>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</si>
  <si>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</si>
  <si>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</si>
  <si>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</si>
  <si>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</si>
  <si>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</si>
  <si>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</si>
  <si>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</si>
  <si>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</si>
  <si>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</si>
  <si>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</si>
  <si>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</si>
  <si>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</si>
  <si>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</si>
  <si>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%</t>
  </si>
  <si>
    <t>TOTAL CREDITE / ORE PE SĂPTĂMÂNĂ / EVALUĂRI / PROCENT DIN TOTAL DISCIPLINE</t>
  </si>
  <si>
    <t xml:space="preserve">TOTAL ORE FIZICE / TOTAL ORE ALOCATE STUDIULUI </t>
  </si>
  <si>
    <t xml:space="preserve">Anexă la Planul de Învățământ specializarea / programul de studiu: </t>
  </si>
  <si>
    <t>DCOU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</si>
  <si>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</si>
  <si>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</si>
  <si>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</si>
  <si>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</si>
  <si>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</si>
  <si>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</si>
  <si>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</si>
  <si>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</si>
  <si>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</si>
  <si>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</si>
  <si>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</si>
  <si>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</si>
  <si>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</si>
  <si>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4 (12 săptămâni)</t>
  </si>
  <si>
    <t>Semestrul  4 (12 săptămâni)</t>
  </si>
  <si>
    <t>PLAN DE ÎNVĂŢĂMÂNT  valabil începând din anul universitar 2014-2015</t>
  </si>
  <si>
    <t>P</t>
  </si>
  <si>
    <t>FACULTATEA DE MATEMATICA SI INFORMATICA</t>
  </si>
  <si>
    <r>
      <rPr>
        <b/>
        <sz val="10"/>
        <color indexed="8"/>
        <rFont val="Times New Roman"/>
        <family val="1"/>
      </rPr>
      <t xml:space="preserve">  104 </t>
    </r>
    <r>
      <rPr>
        <sz val="10"/>
        <color indexed="8"/>
        <rFont val="Times New Roman"/>
        <family val="1"/>
      </rPr>
      <t>de credite la disciplinele obligatorii;</t>
    </r>
  </si>
  <si>
    <r>
      <rPr>
        <b/>
        <sz val="10"/>
        <color indexed="8"/>
        <rFont val="Times New Roman"/>
        <family val="1"/>
      </rPr>
      <t xml:space="preserve">   16</t>
    </r>
    <r>
      <rPr>
        <sz val="10"/>
        <color indexed="8"/>
        <rFont val="Times New Roman"/>
        <family val="1"/>
      </rPr>
      <t xml:space="preserve"> credite la disciplinele opţionale;</t>
    </r>
  </si>
  <si>
    <t>MMR8036</t>
  </si>
  <si>
    <t>Baze de date în Internet</t>
  </si>
  <si>
    <t>MMR8012</t>
  </si>
  <si>
    <t>Tehnologii si platforme Java pentru aplicatii distribuite</t>
  </si>
  <si>
    <t>MME8013</t>
  </si>
  <si>
    <t>Gestiunea proiectelor soft</t>
  </si>
  <si>
    <t>MMR3051</t>
  </si>
  <si>
    <t>Aritmetică modulară şi criptografie</t>
  </si>
  <si>
    <t>MMR8004</t>
  </si>
  <si>
    <t>Grid, Cluster si Cloud Computing</t>
  </si>
  <si>
    <t>MMR8001</t>
  </si>
  <si>
    <t>Protocoale de securitate în comunicaţii</t>
  </si>
  <si>
    <t>MMR8002</t>
  </si>
  <si>
    <t>Modele formale de concurenţă şi comunicaţii</t>
  </si>
  <si>
    <t>MMR9001</t>
  </si>
  <si>
    <t>Metodologia cercetării ştiinţifice de informatică</t>
  </si>
  <si>
    <t>MMR8057</t>
  </si>
  <si>
    <t>Capitole avansate de baze de date</t>
  </si>
  <si>
    <t>MMR3401</t>
  </si>
  <si>
    <t>Finalizarea lucrării de disertaţie</t>
  </si>
  <si>
    <t>Curs opţional 2</t>
  </si>
  <si>
    <t>Curs opţional 1</t>
  </si>
  <si>
    <t>MME8056</t>
  </si>
  <si>
    <t>Data mining</t>
  </si>
  <si>
    <t>MMR8029</t>
  </si>
  <si>
    <t>MMR8016</t>
  </si>
  <si>
    <t>MMR8058</t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</si>
  <si>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TheState Univ. Rutgers, New Jersey, Universite de la Mediteraniee Marseille, Alpen Adria Univ. Klagenfurt
Planul reflectă recomandările Association of Computing Machinery şi IEEE Computer Society
</t>
    </r>
  </si>
  <si>
    <t>Servicii web si tehnologii middleware</t>
  </si>
  <si>
    <t>MMR8007</t>
  </si>
  <si>
    <t>Algoritmi distribuiti si tehnici avansate in sisteme distribuite</t>
  </si>
  <si>
    <t>Paradigme de programare nesecventiala cu aplicatii in realitatea virtuala</t>
  </si>
  <si>
    <t>MMX9401</t>
  </si>
  <si>
    <t>MMR8014</t>
  </si>
  <si>
    <t>Multimedia streaming</t>
  </si>
  <si>
    <t>MMR8015</t>
  </si>
  <si>
    <t>Retele dinamice si sisteme de operare specializate</t>
  </si>
  <si>
    <t>MMR9005</t>
  </si>
  <si>
    <t>Proiect de cercetare în sisteme distribuite</t>
  </si>
  <si>
    <t>MMX9402</t>
  </si>
  <si>
    <t>MME8008</t>
  </si>
  <si>
    <t>Programare bazata pe reguli</t>
  </si>
  <si>
    <t>MME8055</t>
  </si>
  <si>
    <t>E-learning</t>
  </si>
  <si>
    <t>Comert electronic</t>
  </si>
  <si>
    <t>CURS OPȚIONAL 1 (An II, Semestrul 3)</t>
  </si>
  <si>
    <t>CURS OPȚIONAL 2 (An II, Semestrul 4)</t>
  </si>
  <si>
    <t>CURS OPȚIONAL 3 (An I, Semestrul 1)</t>
  </si>
  <si>
    <t>CURS OPȚIONAL 4 (An I, Semestrul 2)</t>
  </si>
  <si>
    <t>MME8090</t>
  </si>
  <si>
    <t>Inginerie soft bazata pe agenti</t>
  </si>
  <si>
    <t>MME8091</t>
  </si>
  <si>
    <t>Complexitate in probleme din lumea reala</t>
  </si>
  <si>
    <r>
      <rPr>
        <b/>
        <sz val="10"/>
        <color indexed="8"/>
        <rFont val="Times New Roman"/>
        <family val="1"/>
      </rPr>
      <t>Sem. 3</t>
    </r>
    <r>
      <rPr>
        <sz val="10"/>
        <color indexed="8"/>
        <rFont val="Times New Roman"/>
        <family val="1"/>
      </rPr>
      <t>: Se alege  o disciplină din pachetul: MME8056, MME8008</t>
    </r>
  </si>
  <si>
    <r>
      <rPr>
        <b/>
        <sz val="10"/>
        <color indexed="8"/>
        <rFont val="Times New Roman"/>
        <family val="1"/>
      </rPr>
      <t>Sem. 4</t>
    </r>
    <r>
      <rPr>
        <sz val="10"/>
        <color indexed="8"/>
        <rFont val="Times New Roman"/>
        <family val="1"/>
      </rPr>
      <t>: Se alege  o disciplină din pachetul: MME8055, MMR8057, MMR8058, MME8090, MME8091</t>
    </r>
  </si>
  <si>
    <r>
      <rPr>
        <b/>
        <sz val="10"/>
        <color indexed="8"/>
        <rFont val="Times New Roman"/>
        <family val="1"/>
      </rPr>
      <t xml:space="preserve">10 </t>
    </r>
    <r>
      <rPr>
        <sz val="10"/>
        <color indexed="8"/>
        <rFont val="Times New Roman"/>
        <family val="1"/>
      </rPr>
      <t>de credite la examenul de disertatie</t>
    </r>
  </si>
  <si>
    <t>"NOTA. Disciplina Finalizarea lucrarii de disertatie se desfasoara pe
parcursul semestrului si 2 saptamani comasate in finalul semestrului  (6
ore/zi, 5 zile/saptamana)"          
"NOTA. Disciplina Finalizarea lucrarii de dizertatie se desfasoara pe
parcursul semestrului si 2 saptamani comasate in finalul semestrului  (6
ore/zi, 5 zile/saptamana)"         
NOTA. Disciplina Finalizarea lucrarii de dizertatie se desfasoara pe</t>
  </si>
  <si>
    <t>Domeniul: Informatică</t>
  </si>
  <si>
    <t>Specializarea/Programul de studiu: SISTEME DISTRIBUITE ÎN INTERNET</t>
  </si>
  <si>
    <t>Titlul absolventului: Master's Degree</t>
  </si>
  <si>
    <t>Limba de predare: ROMÂNĂ</t>
  </si>
  <si>
    <t>I. CERINŢE PENTRU OBŢINEREA DIPLOMEI DE MASTER</t>
  </si>
  <si>
    <r>
      <rPr>
        <b/>
        <sz val="10"/>
        <rFont val="Times New Roman"/>
        <family val="1"/>
      </rPr>
      <t>IV.EXAMENUL DE DISERTAȚIE</t>
    </r>
    <r>
      <rPr>
        <sz val="10"/>
        <rFont val="Times New Roman"/>
        <family val="1"/>
      </rPr>
      <t xml:space="preserve"> - perioada 25 iunie - 10 iulie                                                                                                                                                                                                                                                                 Proba 1: Prezentarea şi susţinerea lucrării de disertație - 10 credite
</t>
    </r>
  </si>
  <si>
    <t>DISCIPLINE DE SPECIALITATE (DS)</t>
  </si>
  <si>
    <t>DISCIPLINE COMPLEMENTARE (DC)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</si>
</sst>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6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32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1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1" fontId="3" fillId="0" borderId="11" xfId="0" applyNumberFormat="1" applyFont="1" applyBorder="1" applyAlignment="1" applyProtection="1">
      <alignment horizontal="center" vertical="center"/>
      <protection/>
    </xf>
    <xf numFmtId="2" fontId="2" fillId="32" borderId="11" xfId="0" applyNumberFormat="1" applyFont="1" applyFill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 horizontal="center" vertical="center" wrapText="1"/>
      <protection locked="0"/>
    </xf>
    <xf numFmtId="1" fontId="2" fillId="32" borderId="11" xfId="0" applyNumberFormat="1" applyFont="1" applyFill="1" applyBorder="1" applyAlignment="1" applyProtection="1">
      <alignment horizontal="center" vertical="center"/>
      <protection locked="0"/>
    </xf>
    <xf numFmtId="1" fontId="2" fillId="32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32" borderId="11" xfId="0" applyFont="1" applyFill="1" applyBorder="1" applyAlignment="1" applyProtection="1">
      <alignment horizontal="left" vertical="center"/>
      <protection locked="0"/>
    </xf>
    <xf numFmtId="1" fontId="2" fillId="32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2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left" vertical="center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left" vertical="center"/>
    </xf>
    <xf numFmtId="10" fontId="3" fillId="3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9" fillId="32" borderId="1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1" fontId="3" fillId="0" borderId="0" xfId="0" applyNumberFormat="1" applyFont="1" applyBorder="1" applyAlignment="1" applyProtection="1">
      <alignment horizontal="center" vertical="center"/>
      <protection/>
    </xf>
    <xf numFmtId="1" fontId="10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43" fillId="0" borderId="0" xfId="0" applyFont="1" applyAlignment="1" applyProtection="1">
      <alignment/>
      <protection locked="0"/>
    </xf>
    <xf numFmtId="2" fontId="2" fillId="0" borderId="18" xfId="0" applyNumberFormat="1" applyFont="1" applyBorder="1" applyAlignment="1" applyProtection="1">
      <alignment horizontal="center" vertical="center"/>
      <protection/>
    </xf>
    <xf numFmtId="2" fontId="2" fillId="0" borderId="12" xfId="0" applyNumberFormat="1" applyFont="1" applyBorder="1" applyAlignment="1" applyProtection="1">
      <alignment horizontal="center" vertical="center"/>
      <protection/>
    </xf>
    <xf numFmtId="2" fontId="2" fillId="0" borderId="19" xfId="0" applyNumberFormat="1" applyFont="1" applyBorder="1" applyAlignment="1" applyProtection="1">
      <alignment horizontal="center" vertical="center"/>
      <protection/>
    </xf>
    <xf numFmtId="2" fontId="2" fillId="0" borderId="20" xfId="0" applyNumberFormat="1" applyFont="1" applyBorder="1" applyAlignment="1" applyProtection="1">
      <alignment horizontal="center" vertical="center"/>
      <protection/>
    </xf>
    <xf numFmtId="2" fontId="2" fillId="0" borderId="21" xfId="0" applyNumberFormat="1" applyFont="1" applyBorder="1" applyAlignment="1" applyProtection="1">
      <alignment horizontal="center" vertical="center"/>
      <protection/>
    </xf>
    <xf numFmtId="2" fontId="2" fillId="0" borderId="22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1" fontId="3" fillId="0" borderId="23" xfId="0" applyNumberFormat="1" applyFont="1" applyBorder="1" applyAlignment="1" applyProtection="1">
      <alignment horizontal="center" vertical="center"/>
      <protection locked="0"/>
    </xf>
    <xf numFmtId="1" fontId="3" fillId="0" borderId="24" xfId="0" applyNumberFormat="1" applyFont="1" applyBorder="1" applyAlignment="1" applyProtection="1">
      <alignment horizontal="center" vertical="center"/>
      <protection locked="0"/>
    </xf>
    <xf numFmtId="1" fontId="2" fillId="32" borderId="10" xfId="0" applyNumberFormat="1" applyFont="1" applyFill="1" applyBorder="1" applyAlignment="1" applyProtection="1">
      <alignment horizontal="left" vertical="center"/>
      <protection locked="0"/>
    </xf>
    <xf numFmtId="1" fontId="2" fillId="32" borderId="23" xfId="0" applyNumberFormat="1" applyFont="1" applyFill="1" applyBorder="1" applyAlignment="1" applyProtection="1">
      <alignment horizontal="left" vertical="center"/>
      <protection locked="0"/>
    </xf>
    <xf numFmtId="1" fontId="2" fillId="32" borderId="24" xfId="0" applyNumberFormat="1" applyFont="1" applyFill="1" applyBorder="1" applyAlignment="1" applyProtection="1">
      <alignment horizontal="left" vertical="center"/>
      <protection locked="0"/>
    </xf>
    <xf numFmtId="1" fontId="2" fillId="32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2" fillId="32" borderId="10" xfId="0" applyFont="1" applyFill="1" applyBorder="1" applyAlignment="1" applyProtection="1">
      <alignment horizontal="left" vertical="center"/>
      <protection locked="0"/>
    </xf>
    <xf numFmtId="0" fontId="2" fillId="32" borderId="23" xfId="0" applyFont="1" applyFill="1" applyBorder="1" applyAlignment="1" applyProtection="1">
      <alignment horizontal="left" vertical="center"/>
      <protection locked="0"/>
    </xf>
    <xf numFmtId="0" fontId="2" fillId="32" borderId="24" xfId="0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" fontId="2" fillId="32" borderId="10" xfId="0" applyNumberFormat="1" applyFont="1" applyFill="1" applyBorder="1" applyAlignment="1" applyProtection="1">
      <alignment horizontal="left" vertical="center" wrapText="1"/>
      <protection locked="0"/>
    </xf>
    <xf numFmtId="1" fontId="2" fillId="32" borderId="23" xfId="0" applyNumberFormat="1" applyFont="1" applyFill="1" applyBorder="1" applyAlignment="1" applyProtection="1">
      <alignment horizontal="left" vertical="center" wrapText="1"/>
      <protection locked="0"/>
    </xf>
    <xf numFmtId="1" fontId="2" fillId="32" borderId="2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2" fillId="32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0" fontId="2" fillId="32" borderId="23" xfId="0" applyFont="1" applyFill="1" applyBorder="1" applyAlignment="1" applyProtection="1">
      <alignment horizontal="center" vertical="center" wrapText="1"/>
      <protection locked="0"/>
    </xf>
    <xf numFmtId="0" fontId="2" fillId="32" borderId="24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/>
      <protection locked="0"/>
    </xf>
    <xf numFmtId="0" fontId="2" fillId="32" borderId="11" xfId="0" applyFont="1" applyFill="1" applyBorder="1" applyAlignment="1" applyProtection="1">
      <alignment horizontal="left" vertical="center"/>
      <protection locked="0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0" fontId="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 applyProtection="1">
      <alignment horizontal="center" vertical="center"/>
      <protection/>
    </xf>
    <xf numFmtId="1" fontId="3" fillId="0" borderId="23" xfId="0" applyNumberFormat="1" applyFont="1" applyBorder="1" applyAlignment="1" applyProtection="1">
      <alignment horizontal="center" vertical="center"/>
      <protection/>
    </xf>
    <xf numFmtId="1" fontId="3" fillId="0" borderId="24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1" fontId="10" fillId="0" borderId="10" xfId="0" applyNumberFormat="1" applyFont="1" applyBorder="1" applyAlignment="1" applyProtection="1">
      <alignment horizontal="center"/>
      <protection/>
    </xf>
    <xf numFmtId="1" fontId="10" fillId="0" borderId="23" xfId="0" applyNumberFormat="1" applyFont="1" applyBorder="1" applyAlignment="1" applyProtection="1">
      <alignment horizontal="center"/>
      <protection/>
    </xf>
    <xf numFmtId="1" fontId="10" fillId="0" borderId="24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top"/>
      <protection/>
    </xf>
    <xf numFmtId="0" fontId="2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top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9" fontId="3" fillId="0" borderId="10" xfId="0" applyNumberFormat="1" applyFont="1" applyBorder="1" applyAlignment="1" applyProtection="1">
      <alignment horizontal="center" vertical="center"/>
      <protection/>
    </xf>
    <xf numFmtId="9" fontId="3" fillId="0" borderId="24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23" xfId="0" applyFont="1" applyFill="1" applyBorder="1" applyAlignment="1" applyProtection="1">
      <alignment horizontal="center" vertical="center"/>
      <protection locked="0"/>
    </xf>
    <xf numFmtId="0" fontId="2" fillId="32" borderId="24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9" fontId="2" fillId="0" borderId="10" xfId="0" applyNumberFormat="1" applyFont="1" applyBorder="1" applyAlignment="1" applyProtection="1">
      <alignment horizontal="center"/>
      <protection/>
    </xf>
    <xf numFmtId="9" fontId="2" fillId="0" borderId="24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8"/>
  <sheetViews>
    <sheetView tabSelected="1" view="pageLayout" workbookViewId="0" topLeftCell="A201">
      <selection activeCell="A207" sqref="A207:A208"/>
    </sheetView>
  </sheetViews>
  <sheetFormatPr defaultColWidth="9.140625" defaultRowHeight="15"/>
  <cols>
    <col min="1" max="1" width="9.28125" style="1" customWidth="1"/>
    <col min="2" max="2" width="7.140625" style="1" customWidth="1"/>
    <col min="3" max="3" width="7.28125" style="1" customWidth="1"/>
    <col min="4" max="5" width="4.7109375" style="1" customWidth="1"/>
    <col min="6" max="6" width="4.57421875" style="1" customWidth="1"/>
    <col min="7" max="7" width="8.140625" style="1" customWidth="1"/>
    <col min="8" max="8" width="8.28125" style="1" customWidth="1"/>
    <col min="9" max="9" width="5.8515625" style="1" customWidth="1"/>
    <col min="10" max="10" width="7.28125" style="1" customWidth="1"/>
    <col min="11" max="11" width="5.7109375" style="1" customWidth="1"/>
    <col min="12" max="13" width="6.140625" style="1" customWidth="1"/>
    <col min="14" max="14" width="5.57421875" style="1" customWidth="1"/>
    <col min="15" max="19" width="6.00390625" style="1" customWidth="1"/>
    <col min="20" max="20" width="12.7109375" style="1" customWidth="1"/>
    <col min="21" max="21" width="10.7109375" style="1" customWidth="1"/>
    <col min="22" max="16384" width="9.140625" style="1" customWidth="1"/>
  </cols>
  <sheetData>
    <row r="1" spans="1:20" ht="15.75" customHeight="1">
      <c r="A1" s="127" t="s">
        <v>68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M1" s="129" t="s">
        <v>19</v>
      </c>
      <c r="N1" s="129"/>
      <c r="O1" s="129"/>
      <c r="P1" s="129"/>
      <c r="Q1" s="129"/>
      <c r="R1" s="129"/>
      <c r="S1" s="129"/>
      <c r="T1" s="129"/>
    </row>
    <row r="2" spans="1:11" ht="6.7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20" ht="18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M3" s="122"/>
      <c r="N3" s="123"/>
      <c r="O3" s="89" t="s">
        <v>35</v>
      </c>
      <c r="P3" s="90"/>
      <c r="Q3" s="91"/>
      <c r="R3" s="89" t="s">
        <v>36</v>
      </c>
      <c r="S3" s="90"/>
      <c r="T3" s="91"/>
    </row>
    <row r="4" spans="1:20" ht="17.25" customHeight="1">
      <c r="A4" s="130" t="s">
        <v>70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M4" s="124" t="s">
        <v>14</v>
      </c>
      <c r="N4" s="125"/>
      <c r="O4" s="119">
        <v>16</v>
      </c>
      <c r="P4" s="120"/>
      <c r="Q4" s="121"/>
      <c r="R4" s="119">
        <v>16</v>
      </c>
      <c r="S4" s="120"/>
      <c r="T4" s="121"/>
    </row>
    <row r="5" spans="1:20" ht="16.5" customHeight="1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M5" s="124" t="s">
        <v>15</v>
      </c>
      <c r="N5" s="125"/>
      <c r="O5" s="119">
        <v>15</v>
      </c>
      <c r="P5" s="120"/>
      <c r="Q5" s="121"/>
      <c r="R5" s="119">
        <v>17</v>
      </c>
      <c r="S5" s="120"/>
      <c r="T5" s="121"/>
    </row>
    <row r="6" spans="1:20" ht="15" customHeight="1">
      <c r="A6" s="131" t="s">
        <v>130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M6" s="126"/>
      <c r="N6" s="126"/>
      <c r="O6" s="110"/>
      <c r="P6" s="110"/>
      <c r="Q6" s="110"/>
      <c r="R6" s="110"/>
      <c r="S6" s="110"/>
      <c r="T6" s="110"/>
    </row>
    <row r="7" spans="1:11" ht="18" customHeight="1">
      <c r="A7" s="111" t="s">
        <v>131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</row>
    <row r="8" spans="1:20" ht="18.75" customHeight="1">
      <c r="A8" s="116" t="s">
        <v>133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M8" s="111" t="s">
        <v>135</v>
      </c>
      <c r="N8" s="111"/>
      <c r="O8" s="111"/>
      <c r="P8" s="111"/>
      <c r="Q8" s="111"/>
      <c r="R8" s="111"/>
      <c r="S8" s="111"/>
      <c r="T8" s="111"/>
    </row>
    <row r="9" spans="1:20" ht="15" customHeight="1">
      <c r="A9" s="116" t="s">
        <v>132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M9" s="111"/>
      <c r="N9" s="111"/>
      <c r="O9" s="111"/>
      <c r="P9" s="111"/>
      <c r="Q9" s="111"/>
      <c r="R9" s="111"/>
      <c r="S9" s="111"/>
      <c r="T9" s="111"/>
    </row>
    <row r="10" spans="1:20" ht="16.5" customHeight="1">
      <c r="A10" s="109" t="s">
        <v>63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M10" s="111"/>
      <c r="N10" s="111"/>
      <c r="O10" s="111"/>
      <c r="P10" s="111"/>
      <c r="Q10" s="111"/>
      <c r="R10" s="111"/>
      <c r="S10" s="111"/>
      <c r="T10" s="111"/>
    </row>
    <row r="11" spans="1:20" ht="12.75">
      <c r="A11" s="109" t="s">
        <v>17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M11" s="111"/>
      <c r="N11" s="111"/>
      <c r="O11" s="111"/>
      <c r="P11" s="111"/>
      <c r="Q11" s="111"/>
      <c r="R11" s="111"/>
      <c r="S11" s="111"/>
      <c r="T11" s="111"/>
    </row>
    <row r="12" spans="1:18" ht="10.5" customHeight="1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M12" s="2"/>
      <c r="N12" s="2"/>
      <c r="O12" s="2"/>
      <c r="P12" s="2"/>
      <c r="Q12" s="2"/>
      <c r="R12" s="2"/>
    </row>
    <row r="13" spans="1:20" ht="12.75">
      <c r="A13" s="117" t="s">
        <v>134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M13" s="114" t="s">
        <v>20</v>
      </c>
      <c r="N13" s="114"/>
      <c r="O13" s="114"/>
      <c r="P13" s="114"/>
      <c r="Q13" s="114"/>
      <c r="R13" s="114"/>
      <c r="S13" s="114"/>
      <c r="T13" s="114"/>
    </row>
    <row r="14" spans="1:20" ht="12.75">
      <c r="A14" s="118" t="s">
        <v>64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M14" s="115"/>
      <c r="N14" s="115"/>
      <c r="O14" s="115"/>
      <c r="P14" s="115"/>
      <c r="Q14" s="115"/>
      <c r="R14" s="115"/>
      <c r="S14" s="115"/>
      <c r="T14" s="115"/>
    </row>
    <row r="15" spans="1:20" ht="12.75">
      <c r="A15" s="109" t="s">
        <v>71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M15" s="115"/>
      <c r="N15" s="115"/>
      <c r="O15" s="115"/>
      <c r="P15" s="115"/>
      <c r="Q15" s="115"/>
      <c r="R15" s="115"/>
      <c r="S15" s="115"/>
      <c r="T15" s="115"/>
    </row>
    <row r="16" spans="1:20" ht="26.25" customHeight="1">
      <c r="A16" s="109" t="s">
        <v>72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M16" s="115" t="s">
        <v>126</v>
      </c>
      <c r="N16" s="115"/>
      <c r="O16" s="115"/>
      <c r="P16" s="115"/>
      <c r="Q16" s="115"/>
      <c r="R16" s="115"/>
      <c r="S16" s="115"/>
      <c r="T16" s="115"/>
    </row>
    <row r="17" spans="1:20" ht="12.75">
      <c r="A17" s="109" t="s">
        <v>0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M17" s="74"/>
      <c r="N17" s="74"/>
      <c r="O17" s="74"/>
      <c r="P17" s="74"/>
      <c r="Q17" s="74"/>
      <c r="R17" s="74"/>
      <c r="S17" s="74"/>
      <c r="T17" s="74"/>
    </row>
    <row r="18" spans="1:20" ht="24.75" customHeight="1">
      <c r="A18" s="109" t="s">
        <v>128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M18" s="74" t="s">
        <v>127</v>
      </c>
      <c r="N18" s="74"/>
      <c r="O18" s="74"/>
      <c r="P18" s="74"/>
      <c r="Q18" s="74"/>
      <c r="R18" s="74"/>
      <c r="S18" s="74"/>
      <c r="T18" s="74"/>
    </row>
    <row r="19" spans="1:20" ht="50.25" customHeight="1">
      <c r="A19" s="108" t="s">
        <v>129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M19" s="74"/>
      <c r="N19" s="74"/>
      <c r="O19" s="74"/>
      <c r="P19" s="74"/>
      <c r="Q19" s="74"/>
      <c r="R19" s="74"/>
      <c r="S19" s="74"/>
      <c r="T19" s="74"/>
    </row>
    <row r="20" spans="1:18" ht="7.5" customHeight="1">
      <c r="A20" s="108" t="s">
        <v>1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M20" s="2"/>
      <c r="N20" s="2"/>
      <c r="O20" s="2"/>
      <c r="P20" s="2"/>
      <c r="Q20" s="2"/>
      <c r="R20" s="2"/>
    </row>
    <row r="21" spans="1:20" ht="15" customHeight="1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M21" s="113"/>
      <c r="N21" s="113"/>
      <c r="O21" s="113"/>
      <c r="P21" s="113"/>
      <c r="Q21" s="113"/>
      <c r="R21" s="113"/>
      <c r="S21" s="113"/>
      <c r="T21" s="113"/>
    </row>
    <row r="22" spans="1:20" ht="15" customHeight="1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M22" s="113"/>
      <c r="N22" s="113"/>
      <c r="O22" s="113"/>
      <c r="P22" s="113"/>
      <c r="Q22" s="113"/>
      <c r="R22" s="113"/>
      <c r="S22" s="113"/>
      <c r="T22" s="113"/>
    </row>
    <row r="23" spans="1:20" ht="13.5" customHeight="1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M23" s="113"/>
      <c r="N23" s="113"/>
      <c r="O23" s="113"/>
      <c r="P23" s="113"/>
      <c r="Q23" s="113"/>
      <c r="R23" s="113"/>
      <c r="S23" s="113"/>
      <c r="T23" s="113"/>
    </row>
    <row r="24" spans="1:18" ht="6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M24" s="3"/>
      <c r="N24" s="3"/>
      <c r="O24" s="3"/>
      <c r="P24" s="3"/>
      <c r="Q24" s="3"/>
      <c r="R24" s="3"/>
    </row>
    <row r="25" spans="1:20" ht="12.75">
      <c r="A25" s="132" t="s">
        <v>16</v>
      </c>
      <c r="B25" s="132"/>
      <c r="C25" s="132"/>
      <c r="D25" s="132"/>
      <c r="E25" s="132"/>
      <c r="F25" s="132"/>
      <c r="G25" s="132"/>
      <c r="M25" s="112" t="s">
        <v>100</v>
      </c>
      <c r="N25" s="112"/>
      <c r="O25" s="112"/>
      <c r="P25" s="112"/>
      <c r="Q25" s="112"/>
      <c r="R25" s="112"/>
      <c r="S25" s="112"/>
      <c r="T25" s="112"/>
    </row>
    <row r="26" spans="1:20" ht="26.25" customHeight="1">
      <c r="A26" s="4"/>
      <c r="B26" s="89" t="s">
        <v>2</v>
      </c>
      <c r="C26" s="91"/>
      <c r="D26" s="89" t="s">
        <v>3</v>
      </c>
      <c r="E26" s="90"/>
      <c r="F26" s="91"/>
      <c r="G26" s="82" t="s">
        <v>18</v>
      </c>
      <c r="H26" s="82" t="s">
        <v>10</v>
      </c>
      <c r="I26" s="89" t="s">
        <v>4</v>
      </c>
      <c r="J26" s="90"/>
      <c r="K26" s="91"/>
      <c r="M26" s="112"/>
      <c r="N26" s="112"/>
      <c r="O26" s="112"/>
      <c r="P26" s="112"/>
      <c r="Q26" s="112"/>
      <c r="R26" s="112"/>
      <c r="S26" s="112"/>
      <c r="T26" s="112"/>
    </row>
    <row r="27" spans="1:20" ht="14.25" customHeight="1">
      <c r="A27" s="4"/>
      <c r="B27" s="5" t="s">
        <v>5</v>
      </c>
      <c r="C27" s="5" t="s">
        <v>6</v>
      </c>
      <c r="D27" s="5" t="s">
        <v>7</v>
      </c>
      <c r="E27" s="5" t="s">
        <v>8</v>
      </c>
      <c r="F27" s="5" t="s">
        <v>9</v>
      </c>
      <c r="G27" s="81"/>
      <c r="H27" s="81"/>
      <c r="I27" s="5" t="s">
        <v>11</v>
      </c>
      <c r="J27" s="5" t="s">
        <v>12</v>
      </c>
      <c r="K27" s="5" t="s">
        <v>13</v>
      </c>
      <c r="M27" s="112"/>
      <c r="N27" s="112"/>
      <c r="O27" s="112"/>
      <c r="P27" s="112"/>
      <c r="Q27" s="112"/>
      <c r="R27" s="112"/>
      <c r="S27" s="112"/>
      <c r="T27" s="112"/>
    </row>
    <row r="28" spans="1:20" ht="17.25" customHeight="1">
      <c r="A28" s="6" t="s">
        <v>14</v>
      </c>
      <c r="B28" s="7">
        <v>14</v>
      </c>
      <c r="C28" s="7">
        <v>14</v>
      </c>
      <c r="D28" s="24">
        <v>3</v>
      </c>
      <c r="E28" s="24">
        <v>3</v>
      </c>
      <c r="F28" s="24">
        <v>2</v>
      </c>
      <c r="G28" s="24"/>
      <c r="H28" s="38"/>
      <c r="I28" s="24">
        <v>3</v>
      </c>
      <c r="J28" s="24">
        <v>1</v>
      </c>
      <c r="K28" s="47">
        <v>12</v>
      </c>
      <c r="L28" s="57"/>
      <c r="M28" s="112"/>
      <c r="N28" s="112"/>
      <c r="O28" s="112"/>
      <c r="P28" s="112"/>
      <c r="Q28" s="112"/>
      <c r="R28" s="112"/>
      <c r="S28" s="112"/>
      <c r="T28" s="112"/>
    </row>
    <row r="29" spans="1:20" ht="15" customHeight="1">
      <c r="A29" s="6" t="s">
        <v>15</v>
      </c>
      <c r="B29" s="7">
        <v>14</v>
      </c>
      <c r="C29" s="7">
        <v>12</v>
      </c>
      <c r="D29" s="24">
        <v>3</v>
      </c>
      <c r="E29" s="24">
        <v>3</v>
      </c>
      <c r="F29" s="24">
        <v>2</v>
      </c>
      <c r="G29" s="24">
        <v>2</v>
      </c>
      <c r="H29" s="24"/>
      <c r="I29" s="24">
        <v>3</v>
      </c>
      <c r="J29" s="24">
        <v>1</v>
      </c>
      <c r="K29" s="47">
        <v>12</v>
      </c>
      <c r="L29" s="57"/>
      <c r="M29" s="112"/>
      <c r="N29" s="112"/>
      <c r="O29" s="112"/>
      <c r="P29" s="112"/>
      <c r="Q29" s="112"/>
      <c r="R29" s="112"/>
      <c r="S29" s="112"/>
      <c r="T29" s="112"/>
    </row>
    <row r="30" spans="1:20" ht="15.75" customHeight="1">
      <c r="A30" s="33"/>
      <c r="B30" s="32"/>
      <c r="C30" s="32"/>
      <c r="D30" s="32"/>
      <c r="E30" s="32"/>
      <c r="F30" s="32"/>
      <c r="G30" s="32"/>
      <c r="H30" s="32"/>
      <c r="I30" s="32"/>
      <c r="J30" s="32"/>
      <c r="K30" s="34"/>
      <c r="L30" s="57"/>
      <c r="M30" s="112"/>
      <c r="N30" s="112"/>
      <c r="O30" s="112"/>
      <c r="P30" s="112"/>
      <c r="Q30" s="112"/>
      <c r="R30" s="112"/>
      <c r="S30" s="112"/>
      <c r="T30" s="112"/>
    </row>
    <row r="31" spans="1:20" ht="15.75" customHeight="1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50"/>
      <c r="M31" s="46"/>
      <c r="N31" s="46"/>
      <c r="O31" s="46"/>
      <c r="P31" s="46"/>
      <c r="Q31" s="46"/>
      <c r="R31" s="46"/>
      <c r="S31" s="46"/>
      <c r="T31" s="46"/>
    </row>
    <row r="32" spans="1:20" ht="15.75" customHeight="1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50"/>
      <c r="M32" s="46"/>
      <c r="N32" s="46"/>
      <c r="O32" s="46"/>
      <c r="P32" s="46"/>
      <c r="Q32" s="46"/>
      <c r="R32" s="46"/>
      <c r="S32" s="46"/>
      <c r="T32" s="46"/>
    </row>
    <row r="33" spans="1:20" ht="15.75" customHeight="1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50"/>
      <c r="M33" s="46"/>
      <c r="N33" s="46"/>
      <c r="O33" s="46"/>
      <c r="P33" s="46"/>
      <c r="Q33" s="46"/>
      <c r="R33" s="46"/>
      <c r="S33" s="46"/>
      <c r="T33" s="46"/>
    </row>
    <row r="34" spans="1:20" ht="15.75" customHeight="1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50"/>
      <c r="M34" s="46"/>
      <c r="N34" s="46"/>
      <c r="O34" s="46"/>
      <c r="P34" s="46"/>
      <c r="Q34" s="46"/>
      <c r="R34" s="46"/>
      <c r="S34" s="46"/>
      <c r="T34" s="46"/>
    </row>
    <row r="35" spans="1:21" ht="16.5" customHeight="1">
      <c r="A35" s="102" t="s">
        <v>21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</row>
    <row r="36" spans="15:21" ht="8.25" customHeight="1" hidden="1">
      <c r="O36" s="9"/>
      <c r="P36" s="10" t="s">
        <v>37</v>
      </c>
      <c r="Q36" s="10" t="s">
        <v>38</v>
      </c>
      <c r="R36" s="10" t="s">
        <v>39</v>
      </c>
      <c r="S36" s="10" t="s">
        <v>40</v>
      </c>
      <c r="T36" s="10" t="s">
        <v>52</v>
      </c>
      <c r="U36" s="10"/>
    </row>
    <row r="37" spans="1:21" ht="17.25" customHeight="1">
      <c r="A37" s="106" t="s">
        <v>43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</row>
    <row r="38" spans="1:21" ht="25.5" customHeight="1">
      <c r="A38" s="100" t="s">
        <v>27</v>
      </c>
      <c r="B38" s="92" t="s">
        <v>26</v>
      </c>
      <c r="C38" s="93"/>
      <c r="D38" s="93"/>
      <c r="E38" s="93"/>
      <c r="F38" s="93"/>
      <c r="G38" s="93"/>
      <c r="H38" s="93"/>
      <c r="I38" s="94"/>
      <c r="J38" s="82" t="s">
        <v>41</v>
      </c>
      <c r="K38" s="75" t="s">
        <v>24</v>
      </c>
      <c r="L38" s="78"/>
      <c r="M38" s="78"/>
      <c r="N38" s="79"/>
      <c r="O38" s="75" t="s">
        <v>42</v>
      </c>
      <c r="P38" s="76"/>
      <c r="Q38" s="77"/>
      <c r="R38" s="75" t="s">
        <v>23</v>
      </c>
      <c r="S38" s="78"/>
      <c r="T38" s="79"/>
      <c r="U38" s="80" t="s">
        <v>22</v>
      </c>
    </row>
    <row r="39" spans="1:21" ht="13.5" customHeight="1" thickBot="1">
      <c r="A39" s="101"/>
      <c r="B39" s="95"/>
      <c r="C39" s="96"/>
      <c r="D39" s="96"/>
      <c r="E39" s="96"/>
      <c r="F39" s="96"/>
      <c r="G39" s="96"/>
      <c r="H39" s="96"/>
      <c r="I39" s="97"/>
      <c r="J39" s="81"/>
      <c r="K39" s="5" t="s">
        <v>28</v>
      </c>
      <c r="L39" s="5" t="s">
        <v>29</v>
      </c>
      <c r="M39" s="5" t="s">
        <v>30</v>
      </c>
      <c r="N39" s="5" t="s">
        <v>69</v>
      </c>
      <c r="O39" s="5" t="s">
        <v>34</v>
      </c>
      <c r="P39" s="5" t="s">
        <v>7</v>
      </c>
      <c r="Q39" s="5" t="s">
        <v>31</v>
      </c>
      <c r="R39" s="5" t="s">
        <v>32</v>
      </c>
      <c r="S39" s="5" t="s">
        <v>28</v>
      </c>
      <c r="T39" s="5" t="s">
        <v>33</v>
      </c>
      <c r="U39" s="81"/>
    </row>
    <row r="40" spans="1:21" ht="13.5" thickBot="1">
      <c r="A40" s="44" t="s">
        <v>75</v>
      </c>
      <c r="B40" s="107" t="s">
        <v>76</v>
      </c>
      <c r="C40" s="87"/>
      <c r="D40" s="87"/>
      <c r="E40" s="87"/>
      <c r="F40" s="87"/>
      <c r="G40" s="87"/>
      <c r="H40" s="87"/>
      <c r="I40" s="88"/>
      <c r="J40" s="39">
        <v>8</v>
      </c>
      <c r="K40" s="39">
        <v>2</v>
      </c>
      <c r="L40" s="40">
        <v>1</v>
      </c>
      <c r="M40" s="40">
        <v>0</v>
      </c>
      <c r="N40" s="40">
        <v>1</v>
      </c>
      <c r="O40" s="17">
        <f>K40+L40+M40+N40</f>
        <v>4</v>
      </c>
      <c r="P40" s="18">
        <f>Q40-O40</f>
        <v>10</v>
      </c>
      <c r="Q40" s="18">
        <f>ROUND(PRODUCT(J40,25)/14,0)</f>
        <v>14</v>
      </c>
      <c r="R40" s="23" t="s">
        <v>32</v>
      </c>
      <c r="S40" s="11"/>
      <c r="T40" s="24"/>
      <c r="U40" s="11" t="s">
        <v>37</v>
      </c>
    </row>
    <row r="41" spans="1:21" ht="13.5" thickBot="1">
      <c r="A41" s="41" t="s">
        <v>73</v>
      </c>
      <c r="B41" s="107" t="s">
        <v>74</v>
      </c>
      <c r="C41" s="87"/>
      <c r="D41" s="87"/>
      <c r="E41" s="87"/>
      <c r="F41" s="87"/>
      <c r="G41" s="87"/>
      <c r="H41" s="87"/>
      <c r="I41" s="88"/>
      <c r="J41" s="42">
        <v>8</v>
      </c>
      <c r="K41" s="42">
        <v>2</v>
      </c>
      <c r="L41" s="43">
        <v>1</v>
      </c>
      <c r="M41" s="43">
        <v>0</v>
      </c>
      <c r="N41" s="43">
        <v>1</v>
      </c>
      <c r="O41" s="17">
        <f>K41+L41+M41+N41</f>
        <v>4</v>
      </c>
      <c r="P41" s="18">
        <f>Q41-O41</f>
        <v>10</v>
      </c>
      <c r="Q41" s="18">
        <f>ROUND(PRODUCT(J41,25)/14,0)</f>
        <v>14</v>
      </c>
      <c r="R41" s="23" t="s">
        <v>32</v>
      </c>
      <c r="S41" s="11"/>
      <c r="T41" s="24"/>
      <c r="U41" s="11" t="s">
        <v>37</v>
      </c>
    </row>
    <row r="42" spans="1:21" ht="13.5" thickBot="1">
      <c r="A42" s="41" t="s">
        <v>77</v>
      </c>
      <c r="B42" s="107" t="s">
        <v>78</v>
      </c>
      <c r="C42" s="87"/>
      <c r="D42" s="87"/>
      <c r="E42" s="87"/>
      <c r="F42" s="87"/>
      <c r="G42" s="87"/>
      <c r="H42" s="87"/>
      <c r="I42" s="88"/>
      <c r="J42" s="42">
        <v>7</v>
      </c>
      <c r="K42" s="42">
        <v>2</v>
      </c>
      <c r="L42" s="43">
        <v>1</v>
      </c>
      <c r="M42" s="43">
        <v>0</v>
      </c>
      <c r="N42" s="43">
        <v>1</v>
      </c>
      <c r="O42" s="17">
        <f>K42+L42+M42+N42</f>
        <v>4</v>
      </c>
      <c r="P42" s="18">
        <f>Q42-O42</f>
        <v>9</v>
      </c>
      <c r="Q42" s="18">
        <f>ROUND(PRODUCT(J42,25)/14,0)</f>
        <v>13</v>
      </c>
      <c r="R42" s="23" t="s">
        <v>32</v>
      </c>
      <c r="S42" s="11"/>
      <c r="T42" s="24"/>
      <c r="U42" s="11" t="s">
        <v>37</v>
      </c>
    </row>
    <row r="43" spans="1:21" ht="13.5" thickBot="1">
      <c r="A43" s="41" t="s">
        <v>79</v>
      </c>
      <c r="B43" s="107" t="s">
        <v>80</v>
      </c>
      <c r="C43" s="87"/>
      <c r="D43" s="87"/>
      <c r="E43" s="87"/>
      <c r="F43" s="87"/>
      <c r="G43" s="87"/>
      <c r="H43" s="87"/>
      <c r="I43" s="88"/>
      <c r="J43" s="42">
        <v>7</v>
      </c>
      <c r="K43" s="42">
        <v>2</v>
      </c>
      <c r="L43" s="43">
        <v>1</v>
      </c>
      <c r="M43" s="43">
        <v>0</v>
      </c>
      <c r="N43" s="43">
        <v>1</v>
      </c>
      <c r="O43" s="17">
        <f>K43+L43+M43+N43</f>
        <v>4</v>
      </c>
      <c r="P43" s="18">
        <f>Q43-O43</f>
        <v>9</v>
      </c>
      <c r="Q43" s="18">
        <f>ROUND(PRODUCT(J43,25)/14,0)</f>
        <v>13</v>
      </c>
      <c r="R43" s="23" t="s">
        <v>32</v>
      </c>
      <c r="S43" s="11"/>
      <c r="T43" s="24"/>
      <c r="U43" s="11" t="s">
        <v>40</v>
      </c>
    </row>
    <row r="44" spans="1:21" ht="12.75">
      <c r="A44" s="29"/>
      <c r="B44" s="86"/>
      <c r="C44" s="87"/>
      <c r="D44" s="87"/>
      <c r="E44" s="87"/>
      <c r="F44" s="87"/>
      <c r="G44" s="87"/>
      <c r="H44" s="87"/>
      <c r="I44" s="88"/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7">
        <f>K44+L44+M44+N44</f>
        <v>0</v>
      </c>
      <c r="P44" s="18">
        <f>Q44-O44</f>
        <v>0</v>
      </c>
      <c r="Q44" s="18">
        <f>ROUND(PRODUCT(J44,25)/14,0)</f>
        <v>0</v>
      </c>
      <c r="R44" s="23"/>
      <c r="S44" s="11"/>
      <c r="T44" s="24"/>
      <c r="U44" s="11"/>
    </row>
    <row r="45" spans="1:21" ht="12.75">
      <c r="A45" s="20" t="s">
        <v>25</v>
      </c>
      <c r="B45" s="83"/>
      <c r="C45" s="84"/>
      <c r="D45" s="84"/>
      <c r="E45" s="84"/>
      <c r="F45" s="84"/>
      <c r="G45" s="84"/>
      <c r="H45" s="84"/>
      <c r="I45" s="85"/>
      <c r="J45" s="20">
        <f aca="true" t="shared" si="0" ref="J45:Q45">SUM(J40:J44)</f>
        <v>30</v>
      </c>
      <c r="K45" s="20">
        <f t="shared" si="0"/>
        <v>8</v>
      </c>
      <c r="L45" s="20">
        <f t="shared" si="0"/>
        <v>4</v>
      </c>
      <c r="M45" s="20">
        <f t="shared" si="0"/>
        <v>0</v>
      </c>
      <c r="N45" s="20">
        <f t="shared" si="0"/>
        <v>4</v>
      </c>
      <c r="O45" s="20">
        <f t="shared" si="0"/>
        <v>16</v>
      </c>
      <c r="P45" s="20">
        <f t="shared" si="0"/>
        <v>38</v>
      </c>
      <c r="Q45" s="20">
        <f t="shared" si="0"/>
        <v>54</v>
      </c>
      <c r="R45" s="20">
        <f>COUNTIF(R40:R44,"E")</f>
        <v>4</v>
      </c>
      <c r="S45" s="20">
        <f>COUNTIF(S40:S44,"C")</f>
        <v>0</v>
      </c>
      <c r="T45" s="20">
        <f>COUNTIF(T40:T44,"VP")</f>
        <v>0</v>
      </c>
      <c r="U45" s="21"/>
    </row>
    <row r="46" ht="19.5" customHeight="1"/>
    <row r="47" spans="1:21" ht="16.5" customHeight="1">
      <c r="A47" s="106" t="s">
        <v>44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</row>
    <row r="48" spans="1:21" ht="26.25" customHeight="1">
      <c r="A48" s="100" t="s">
        <v>27</v>
      </c>
      <c r="B48" s="92" t="s">
        <v>26</v>
      </c>
      <c r="C48" s="93"/>
      <c r="D48" s="93"/>
      <c r="E48" s="93"/>
      <c r="F48" s="93"/>
      <c r="G48" s="93"/>
      <c r="H48" s="93"/>
      <c r="I48" s="94"/>
      <c r="J48" s="82" t="s">
        <v>41</v>
      </c>
      <c r="K48" s="75" t="s">
        <v>24</v>
      </c>
      <c r="L48" s="78"/>
      <c r="M48" s="78"/>
      <c r="N48" s="79"/>
      <c r="O48" s="75" t="s">
        <v>42</v>
      </c>
      <c r="P48" s="76"/>
      <c r="Q48" s="77"/>
      <c r="R48" s="75" t="s">
        <v>23</v>
      </c>
      <c r="S48" s="78"/>
      <c r="T48" s="79"/>
      <c r="U48" s="80" t="s">
        <v>22</v>
      </c>
    </row>
    <row r="49" spans="1:21" ht="12.75" customHeight="1" thickBot="1">
      <c r="A49" s="101"/>
      <c r="B49" s="95"/>
      <c r="C49" s="96"/>
      <c r="D49" s="96"/>
      <c r="E49" s="96"/>
      <c r="F49" s="96"/>
      <c r="G49" s="96"/>
      <c r="H49" s="96"/>
      <c r="I49" s="97"/>
      <c r="J49" s="81"/>
      <c r="K49" s="5" t="s">
        <v>28</v>
      </c>
      <c r="L49" s="5" t="s">
        <v>29</v>
      </c>
      <c r="M49" s="5" t="s">
        <v>30</v>
      </c>
      <c r="N49" s="5" t="s">
        <v>69</v>
      </c>
      <c r="O49" s="5" t="s">
        <v>34</v>
      </c>
      <c r="P49" s="5" t="s">
        <v>7</v>
      </c>
      <c r="Q49" s="5" t="s">
        <v>31</v>
      </c>
      <c r="R49" s="5" t="s">
        <v>32</v>
      </c>
      <c r="S49" s="5" t="s">
        <v>28</v>
      </c>
      <c r="T49" s="5" t="s">
        <v>33</v>
      </c>
      <c r="U49" s="81"/>
    </row>
    <row r="50" spans="1:21" ht="13.5" thickBot="1">
      <c r="A50" s="44" t="s">
        <v>102</v>
      </c>
      <c r="B50" s="86" t="s">
        <v>101</v>
      </c>
      <c r="C50" s="87"/>
      <c r="D50" s="87"/>
      <c r="E50" s="87"/>
      <c r="F50" s="87"/>
      <c r="G50" s="87"/>
      <c r="H50" s="87"/>
      <c r="I50" s="88"/>
      <c r="J50" s="39">
        <v>8</v>
      </c>
      <c r="K50" s="40">
        <v>2</v>
      </c>
      <c r="L50" s="40">
        <v>1</v>
      </c>
      <c r="M50" s="40">
        <v>0</v>
      </c>
      <c r="N50" s="40">
        <v>1</v>
      </c>
      <c r="O50" s="17">
        <f>K50+L50+M50+N50</f>
        <v>4</v>
      </c>
      <c r="P50" s="18">
        <f>Q50-O50</f>
        <v>10</v>
      </c>
      <c r="Q50" s="18">
        <f>ROUND(PRODUCT(J50,25)/14,0)</f>
        <v>14</v>
      </c>
      <c r="R50" s="23" t="s">
        <v>32</v>
      </c>
      <c r="S50" s="11"/>
      <c r="T50" s="24"/>
      <c r="U50" s="11" t="s">
        <v>39</v>
      </c>
    </row>
    <row r="51" spans="1:21" ht="13.5" thickBot="1">
      <c r="A51" s="41" t="s">
        <v>83</v>
      </c>
      <c r="B51" s="86" t="s">
        <v>84</v>
      </c>
      <c r="C51" s="87"/>
      <c r="D51" s="87"/>
      <c r="E51" s="87"/>
      <c r="F51" s="87"/>
      <c r="G51" s="87"/>
      <c r="H51" s="87"/>
      <c r="I51" s="88"/>
      <c r="J51" s="42">
        <v>8</v>
      </c>
      <c r="K51" s="43">
        <v>2</v>
      </c>
      <c r="L51" s="43">
        <v>1</v>
      </c>
      <c r="M51" s="43">
        <v>0</v>
      </c>
      <c r="N51" s="43">
        <v>1</v>
      </c>
      <c r="O51" s="17">
        <f>K51+L51+M51+N51</f>
        <v>4</v>
      </c>
      <c r="P51" s="18">
        <f>Q51-O51</f>
        <v>10</v>
      </c>
      <c r="Q51" s="18">
        <f>ROUND(PRODUCT(J51,25)/14,0)</f>
        <v>14</v>
      </c>
      <c r="R51" s="23" t="s">
        <v>32</v>
      </c>
      <c r="S51" s="11"/>
      <c r="T51" s="24"/>
      <c r="U51" s="11" t="s">
        <v>39</v>
      </c>
    </row>
    <row r="52" spans="1:21" ht="13.5" thickBot="1">
      <c r="A52" s="41" t="s">
        <v>81</v>
      </c>
      <c r="B52" s="86" t="s">
        <v>82</v>
      </c>
      <c r="C52" s="87"/>
      <c r="D52" s="87"/>
      <c r="E52" s="87"/>
      <c r="F52" s="87"/>
      <c r="G52" s="87"/>
      <c r="H52" s="87"/>
      <c r="I52" s="88"/>
      <c r="J52" s="42">
        <v>7</v>
      </c>
      <c r="K52" s="43">
        <v>2</v>
      </c>
      <c r="L52" s="43">
        <v>1</v>
      </c>
      <c r="M52" s="43">
        <v>0</v>
      </c>
      <c r="N52" s="43">
        <v>1</v>
      </c>
      <c r="O52" s="17">
        <f>K52+L52+M52+N52</f>
        <v>4</v>
      </c>
      <c r="P52" s="18">
        <f>Q52-O52</f>
        <v>9</v>
      </c>
      <c r="Q52" s="18">
        <f>ROUND(PRODUCT(J52,25)/14,0)</f>
        <v>13</v>
      </c>
      <c r="R52" s="23" t="s">
        <v>32</v>
      </c>
      <c r="S52" s="11"/>
      <c r="T52" s="24"/>
      <c r="U52" s="11" t="s">
        <v>39</v>
      </c>
    </row>
    <row r="53" spans="1:21" ht="13.5" thickBot="1">
      <c r="A53" s="41" t="s">
        <v>98</v>
      </c>
      <c r="B53" s="86" t="s">
        <v>103</v>
      </c>
      <c r="C53" s="87"/>
      <c r="D53" s="87"/>
      <c r="E53" s="87"/>
      <c r="F53" s="87"/>
      <c r="G53" s="87"/>
      <c r="H53" s="87"/>
      <c r="I53" s="88"/>
      <c r="J53" s="42">
        <v>7</v>
      </c>
      <c r="K53" s="43">
        <v>2</v>
      </c>
      <c r="L53" s="43">
        <v>1</v>
      </c>
      <c r="M53" s="43">
        <v>0</v>
      </c>
      <c r="N53" s="43">
        <v>1</v>
      </c>
      <c r="O53" s="17">
        <f>K53+L53+M53+N53</f>
        <v>4</v>
      </c>
      <c r="P53" s="18">
        <f>Q53-O53</f>
        <v>9</v>
      </c>
      <c r="Q53" s="18">
        <f>ROUND(PRODUCT(J53,25)/14,0)</f>
        <v>13</v>
      </c>
      <c r="R53" s="23" t="s">
        <v>32</v>
      </c>
      <c r="S53" s="11"/>
      <c r="T53" s="24"/>
      <c r="U53" s="11" t="s">
        <v>37</v>
      </c>
    </row>
    <row r="54" spans="1:21" ht="12.75">
      <c r="A54" s="29"/>
      <c r="B54" s="86"/>
      <c r="C54" s="87"/>
      <c r="D54" s="87"/>
      <c r="E54" s="87"/>
      <c r="F54" s="87"/>
      <c r="G54" s="87"/>
      <c r="H54" s="87"/>
      <c r="I54" s="88"/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7">
        <f>K54+L54+M54+N54</f>
        <v>0</v>
      </c>
      <c r="P54" s="18">
        <f>Q54-O54</f>
        <v>0</v>
      </c>
      <c r="Q54" s="18">
        <f>ROUND(PRODUCT(J54,25)/14,0)</f>
        <v>0</v>
      </c>
      <c r="R54" s="23"/>
      <c r="S54" s="11"/>
      <c r="T54" s="24"/>
      <c r="U54" s="11"/>
    </row>
    <row r="55" spans="1:21" ht="12.75">
      <c r="A55" s="20" t="s">
        <v>25</v>
      </c>
      <c r="B55" s="83"/>
      <c r="C55" s="84"/>
      <c r="D55" s="84"/>
      <c r="E55" s="84"/>
      <c r="F55" s="84"/>
      <c r="G55" s="84"/>
      <c r="H55" s="84"/>
      <c r="I55" s="85"/>
      <c r="J55" s="20">
        <f aca="true" t="shared" si="1" ref="J55:Q55">SUM(J50:J54)</f>
        <v>30</v>
      </c>
      <c r="K55" s="20">
        <f t="shared" si="1"/>
        <v>8</v>
      </c>
      <c r="L55" s="20">
        <f t="shared" si="1"/>
        <v>4</v>
      </c>
      <c r="M55" s="20">
        <f t="shared" si="1"/>
        <v>0</v>
      </c>
      <c r="N55" s="20">
        <f t="shared" si="1"/>
        <v>4</v>
      </c>
      <c r="O55" s="20">
        <f t="shared" si="1"/>
        <v>16</v>
      </c>
      <c r="P55" s="20">
        <f t="shared" si="1"/>
        <v>38</v>
      </c>
      <c r="Q55" s="20">
        <f t="shared" si="1"/>
        <v>54</v>
      </c>
      <c r="R55" s="20">
        <f>COUNTIF(R50:R54,"E")</f>
        <v>4</v>
      </c>
      <c r="S55" s="20">
        <f>COUNTIF(S50:S54,"C")</f>
        <v>0</v>
      </c>
      <c r="T55" s="20">
        <f>COUNTIF(T50:T54,"VP")</f>
        <v>0</v>
      </c>
      <c r="U55" s="21"/>
    </row>
    <row r="56" ht="11.25" customHeight="1"/>
    <row r="57" spans="2:20" ht="12.75">
      <c r="B57" s="8"/>
      <c r="C57" s="8"/>
      <c r="D57" s="8"/>
      <c r="E57" s="8"/>
      <c r="F57" s="8"/>
      <c r="G57" s="8"/>
      <c r="N57" s="8"/>
      <c r="O57" s="8"/>
      <c r="P57" s="8"/>
      <c r="Q57" s="8"/>
      <c r="R57" s="8"/>
      <c r="S57" s="8"/>
      <c r="T57" s="8"/>
    </row>
    <row r="59" spans="1:21" ht="18" customHeight="1">
      <c r="A59" s="106" t="s">
        <v>45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</row>
    <row r="60" spans="1:21" ht="25.5" customHeight="1">
      <c r="A60" s="100" t="s">
        <v>27</v>
      </c>
      <c r="B60" s="92" t="s">
        <v>26</v>
      </c>
      <c r="C60" s="93"/>
      <c r="D60" s="93"/>
      <c r="E60" s="93"/>
      <c r="F60" s="93"/>
      <c r="G60" s="93"/>
      <c r="H60" s="93"/>
      <c r="I60" s="94"/>
      <c r="J60" s="82" t="s">
        <v>41</v>
      </c>
      <c r="K60" s="75" t="s">
        <v>24</v>
      </c>
      <c r="L60" s="78"/>
      <c r="M60" s="78"/>
      <c r="N60" s="79"/>
      <c r="O60" s="75" t="s">
        <v>42</v>
      </c>
      <c r="P60" s="76"/>
      <c r="Q60" s="77"/>
      <c r="R60" s="75" t="s">
        <v>23</v>
      </c>
      <c r="S60" s="78"/>
      <c r="T60" s="79"/>
      <c r="U60" s="80" t="s">
        <v>22</v>
      </c>
    </row>
    <row r="61" spans="1:21" ht="16.5" customHeight="1" thickBot="1">
      <c r="A61" s="101"/>
      <c r="B61" s="95"/>
      <c r="C61" s="96"/>
      <c r="D61" s="96"/>
      <c r="E61" s="96"/>
      <c r="F61" s="96"/>
      <c r="G61" s="96"/>
      <c r="H61" s="96"/>
      <c r="I61" s="97"/>
      <c r="J61" s="81"/>
      <c r="K61" s="5" t="s">
        <v>28</v>
      </c>
      <c r="L61" s="5" t="s">
        <v>29</v>
      </c>
      <c r="M61" s="5" t="s">
        <v>30</v>
      </c>
      <c r="N61" s="5" t="s">
        <v>69</v>
      </c>
      <c r="O61" s="5" t="s">
        <v>34</v>
      </c>
      <c r="P61" s="5" t="s">
        <v>7</v>
      </c>
      <c r="Q61" s="5" t="s">
        <v>31</v>
      </c>
      <c r="R61" s="5" t="s">
        <v>32</v>
      </c>
      <c r="S61" s="5" t="s">
        <v>28</v>
      </c>
      <c r="T61" s="5" t="s">
        <v>33</v>
      </c>
      <c r="U61" s="81"/>
    </row>
    <row r="62" spans="1:21" ht="13.5" thickBot="1">
      <c r="A62" s="44" t="s">
        <v>85</v>
      </c>
      <c r="B62" s="86" t="s">
        <v>86</v>
      </c>
      <c r="C62" s="87"/>
      <c r="D62" s="87"/>
      <c r="E62" s="87"/>
      <c r="F62" s="87"/>
      <c r="G62" s="87"/>
      <c r="H62" s="87"/>
      <c r="I62" s="88"/>
      <c r="J62" s="39">
        <v>8</v>
      </c>
      <c r="K62" s="40">
        <v>2</v>
      </c>
      <c r="L62" s="40">
        <v>1</v>
      </c>
      <c r="M62" s="40">
        <v>0</v>
      </c>
      <c r="N62" s="40">
        <v>1</v>
      </c>
      <c r="O62" s="17">
        <f>K62+L62+M62+N62</f>
        <v>4</v>
      </c>
      <c r="P62" s="18">
        <f>Q62-O62</f>
        <v>10</v>
      </c>
      <c r="Q62" s="18">
        <f>ROUND(PRODUCT(J62,25)/14,0)</f>
        <v>14</v>
      </c>
      <c r="R62" s="23" t="s">
        <v>32</v>
      </c>
      <c r="S62" s="11"/>
      <c r="T62" s="24" t="s">
        <v>33</v>
      </c>
      <c r="U62" s="11" t="s">
        <v>37</v>
      </c>
    </row>
    <row r="63" spans="1:21" ht="13.5" thickBot="1">
      <c r="A63" s="41" t="s">
        <v>97</v>
      </c>
      <c r="B63" s="86" t="s">
        <v>104</v>
      </c>
      <c r="C63" s="87"/>
      <c r="D63" s="87"/>
      <c r="E63" s="87"/>
      <c r="F63" s="87"/>
      <c r="G63" s="87"/>
      <c r="H63" s="87"/>
      <c r="I63" s="88"/>
      <c r="J63" s="42">
        <v>8</v>
      </c>
      <c r="K63" s="43">
        <v>2</v>
      </c>
      <c r="L63" s="43">
        <v>1</v>
      </c>
      <c r="M63" s="43">
        <v>0</v>
      </c>
      <c r="N63" s="43">
        <v>1</v>
      </c>
      <c r="O63" s="17">
        <f>K63+L63+M63+N63</f>
        <v>4</v>
      </c>
      <c r="P63" s="18">
        <f>Q63-O63</f>
        <v>10</v>
      </c>
      <c r="Q63" s="18">
        <f>ROUND(PRODUCT(J63,25)/14,0)</f>
        <v>14</v>
      </c>
      <c r="R63" s="23" t="s">
        <v>32</v>
      </c>
      <c r="S63" s="11"/>
      <c r="T63" s="24"/>
      <c r="U63" s="11" t="s">
        <v>37</v>
      </c>
    </row>
    <row r="64" spans="1:21" ht="13.5" thickBot="1">
      <c r="A64" s="41" t="s">
        <v>87</v>
      </c>
      <c r="B64" s="86" t="s">
        <v>88</v>
      </c>
      <c r="C64" s="87"/>
      <c r="D64" s="87"/>
      <c r="E64" s="87"/>
      <c r="F64" s="87"/>
      <c r="G64" s="87"/>
      <c r="H64" s="87"/>
      <c r="I64" s="88"/>
      <c r="J64" s="42">
        <v>6</v>
      </c>
      <c r="K64" s="43">
        <v>2</v>
      </c>
      <c r="L64" s="43">
        <v>1</v>
      </c>
      <c r="M64" s="43">
        <v>0</v>
      </c>
      <c r="N64" s="43">
        <v>0</v>
      </c>
      <c r="O64" s="17">
        <f>K64+L64+M64+N64</f>
        <v>3</v>
      </c>
      <c r="P64" s="18">
        <f>Q64-O64</f>
        <v>8</v>
      </c>
      <c r="Q64" s="18">
        <f>ROUND(PRODUCT(J64,25)/14,0)</f>
        <v>11</v>
      </c>
      <c r="R64" s="23"/>
      <c r="S64" s="11" t="s">
        <v>28</v>
      </c>
      <c r="T64" s="24"/>
      <c r="U64" s="11" t="s">
        <v>40</v>
      </c>
    </row>
    <row r="65" spans="1:21" ht="13.5" thickBot="1">
      <c r="A65" s="41" t="s">
        <v>105</v>
      </c>
      <c r="B65" s="86" t="s">
        <v>94</v>
      </c>
      <c r="C65" s="87"/>
      <c r="D65" s="87"/>
      <c r="E65" s="87"/>
      <c r="F65" s="87"/>
      <c r="G65" s="87"/>
      <c r="H65" s="87"/>
      <c r="I65" s="88"/>
      <c r="J65" s="11">
        <v>8</v>
      </c>
      <c r="K65" s="11">
        <v>2</v>
      </c>
      <c r="L65" s="11">
        <v>1</v>
      </c>
      <c r="M65" s="11">
        <v>0</v>
      </c>
      <c r="N65" s="11">
        <v>1</v>
      </c>
      <c r="O65" s="17">
        <f>K65+L65+M65+N65</f>
        <v>4</v>
      </c>
      <c r="P65" s="18">
        <f>Q65-O65</f>
        <v>10</v>
      </c>
      <c r="Q65" s="18">
        <f>ROUND(PRODUCT(J65,25)/14,0)</f>
        <v>14</v>
      </c>
      <c r="R65" s="23" t="s">
        <v>32</v>
      </c>
      <c r="S65" s="11"/>
      <c r="T65" s="24"/>
      <c r="U65" s="11" t="s">
        <v>39</v>
      </c>
    </row>
    <row r="66" spans="1:21" ht="12.75">
      <c r="A66" s="29"/>
      <c r="B66" s="86"/>
      <c r="C66" s="87"/>
      <c r="D66" s="87"/>
      <c r="E66" s="87"/>
      <c r="F66" s="87"/>
      <c r="G66" s="87"/>
      <c r="H66" s="87"/>
      <c r="I66" s="88"/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7">
        <f>K66+L66+M66+N66</f>
        <v>0</v>
      </c>
      <c r="P66" s="18">
        <f>Q66-O66</f>
        <v>0</v>
      </c>
      <c r="Q66" s="18">
        <f>ROUND(PRODUCT(J66,25)/14,0)</f>
        <v>0</v>
      </c>
      <c r="R66" s="23"/>
      <c r="S66" s="11"/>
      <c r="T66" s="24"/>
      <c r="U66" s="11"/>
    </row>
    <row r="67" spans="1:21" ht="12.75">
      <c r="A67" s="20" t="s">
        <v>25</v>
      </c>
      <c r="B67" s="83"/>
      <c r="C67" s="84"/>
      <c r="D67" s="84"/>
      <c r="E67" s="84"/>
      <c r="F67" s="84"/>
      <c r="G67" s="84"/>
      <c r="H67" s="84"/>
      <c r="I67" s="85"/>
      <c r="J67" s="20">
        <f aca="true" t="shared" si="2" ref="J67:Q67">SUM(J62:J66)</f>
        <v>30</v>
      </c>
      <c r="K67" s="20">
        <f t="shared" si="2"/>
        <v>8</v>
      </c>
      <c r="L67" s="20">
        <f t="shared" si="2"/>
        <v>4</v>
      </c>
      <c r="M67" s="20">
        <f t="shared" si="2"/>
        <v>0</v>
      </c>
      <c r="N67" s="20">
        <f t="shared" si="2"/>
        <v>3</v>
      </c>
      <c r="O67" s="20">
        <f t="shared" si="2"/>
        <v>15</v>
      </c>
      <c r="P67" s="20">
        <f t="shared" si="2"/>
        <v>38</v>
      </c>
      <c r="Q67" s="20">
        <f t="shared" si="2"/>
        <v>53</v>
      </c>
      <c r="R67" s="20">
        <f>COUNTIF(R62:R66,"E")</f>
        <v>3</v>
      </c>
      <c r="S67" s="20">
        <f>COUNTIF(S62:S66,"C")</f>
        <v>1</v>
      </c>
      <c r="T67" s="20">
        <f>COUNTIF(T62:T66,"VP")</f>
        <v>1</v>
      </c>
      <c r="U67" s="21"/>
    </row>
    <row r="68" spans="1:21" ht="12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2"/>
    </row>
    <row r="69" spans="1:21" ht="12.7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2"/>
    </row>
    <row r="70" spans="1:21" ht="12.7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2"/>
    </row>
    <row r="71" ht="21.75" customHeight="1"/>
    <row r="72" spans="1:21" ht="18.75" customHeight="1">
      <c r="A72" s="106" t="s">
        <v>46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</row>
    <row r="73" spans="1:21" ht="24.75" customHeight="1">
      <c r="A73" s="100" t="s">
        <v>27</v>
      </c>
      <c r="B73" s="92" t="s">
        <v>26</v>
      </c>
      <c r="C73" s="93"/>
      <c r="D73" s="93"/>
      <c r="E73" s="93"/>
      <c r="F73" s="93"/>
      <c r="G73" s="93"/>
      <c r="H73" s="93"/>
      <c r="I73" s="94"/>
      <c r="J73" s="82" t="s">
        <v>41</v>
      </c>
      <c r="K73" s="75" t="s">
        <v>24</v>
      </c>
      <c r="L73" s="78"/>
      <c r="M73" s="78"/>
      <c r="N73" s="79"/>
      <c r="O73" s="75" t="s">
        <v>42</v>
      </c>
      <c r="P73" s="76"/>
      <c r="Q73" s="77"/>
      <c r="R73" s="75" t="s">
        <v>23</v>
      </c>
      <c r="S73" s="78"/>
      <c r="T73" s="79"/>
      <c r="U73" s="80" t="s">
        <v>22</v>
      </c>
    </row>
    <row r="74" spans="1:21" ht="12.75">
      <c r="A74" s="101"/>
      <c r="B74" s="95"/>
      <c r="C74" s="96"/>
      <c r="D74" s="96"/>
      <c r="E74" s="96"/>
      <c r="F74" s="96"/>
      <c r="G74" s="96"/>
      <c r="H74" s="96"/>
      <c r="I74" s="97"/>
      <c r="J74" s="81"/>
      <c r="K74" s="5" t="s">
        <v>28</v>
      </c>
      <c r="L74" s="5" t="s">
        <v>29</v>
      </c>
      <c r="M74" s="5" t="s">
        <v>30</v>
      </c>
      <c r="N74" s="5" t="s">
        <v>69</v>
      </c>
      <c r="O74" s="5" t="s">
        <v>34</v>
      </c>
      <c r="P74" s="5" t="s">
        <v>7</v>
      </c>
      <c r="Q74" s="5" t="s">
        <v>31</v>
      </c>
      <c r="R74" s="5" t="s">
        <v>32</v>
      </c>
      <c r="S74" s="5" t="s">
        <v>28</v>
      </c>
      <c r="T74" s="5" t="s">
        <v>33</v>
      </c>
      <c r="U74" s="81"/>
    </row>
    <row r="75" spans="1:21" ht="12.75">
      <c r="A75" s="29" t="s">
        <v>106</v>
      </c>
      <c r="B75" s="86" t="s">
        <v>107</v>
      </c>
      <c r="C75" s="87"/>
      <c r="D75" s="87"/>
      <c r="E75" s="87"/>
      <c r="F75" s="87"/>
      <c r="G75" s="87"/>
      <c r="H75" s="87"/>
      <c r="I75" s="88"/>
      <c r="J75" s="11">
        <v>7</v>
      </c>
      <c r="K75" s="11">
        <v>2</v>
      </c>
      <c r="L75" s="11">
        <v>1</v>
      </c>
      <c r="M75" s="11">
        <v>0</v>
      </c>
      <c r="N75" s="11">
        <v>1</v>
      </c>
      <c r="O75" s="17">
        <f>K75+L75+M75+N75</f>
        <v>4</v>
      </c>
      <c r="P75" s="18">
        <f>Q75-O75</f>
        <v>11</v>
      </c>
      <c r="Q75" s="18">
        <f>ROUND(PRODUCT(J75,25)/12,0)</f>
        <v>15</v>
      </c>
      <c r="R75" s="23" t="s">
        <v>32</v>
      </c>
      <c r="S75" s="11"/>
      <c r="T75" s="24"/>
      <c r="U75" s="11" t="s">
        <v>39</v>
      </c>
    </row>
    <row r="76" spans="1:21" ht="12.75">
      <c r="A76" s="29" t="s">
        <v>108</v>
      </c>
      <c r="B76" s="86" t="s">
        <v>109</v>
      </c>
      <c r="C76" s="87"/>
      <c r="D76" s="87"/>
      <c r="E76" s="87"/>
      <c r="F76" s="87"/>
      <c r="G76" s="87"/>
      <c r="H76" s="87"/>
      <c r="I76" s="88"/>
      <c r="J76" s="11">
        <v>7</v>
      </c>
      <c r="K76" s="11">
        <v>2</v>
      </c>
      <c r="L76" s="11">
        <v>1</v>
      </c>
      <c r="M76" s="11">
        <v>0</v>
      </c>
      <c r="N76" s="11">
        <v>1</v>
      </c>
      <c r="O76" s="17">
        <f>K76+L76+M76+N76</f>
        <v>4</v>
      </c>
      <c r="P76" s="18">
        <f>Q76-O76</f>
        <v>11</v>
      </c>
      <c r="Q76" s="18">
        <f>ROUND(PRODUCT(J76,25)/12,0)</f>
        <v>15</v>
      </c>
      <c r="R76" s="23" t="s">
        <v>32</v>
      </c>
      <c r="S76" s="11"/>
      <c r="T76" s="24"/>
      <c r="U76" s="11" t="s">
        <v>39</v>
      </c>
    </row>
    <row r="77" spans="1:21" ht="12.75">
      <c r="A77" s="29" t="s">
        <v>110</v>
      </c>
      <c r="B77" s="86" t="s">
        <v>111</v>
      </c>
      <c r="C77" s="87"/>
      <c r="D77" s="87"/>
      <c r="E77" s="87"/>
      <c r="F77" s="87"/>
      <c r="G77" s="87"/>
      <c r="H77" s="87"/>
      <c r="I77" s="88"/>
      <c r="J77" s="11">
        <v>4</v>
      </c>
      <c r="K77" s="11">
        <v>0</v>
      </c>
      <c r="L77" s="11">
        <v>0</v>
      </c>
      <c r="M77" s="11">
        <v>1</v>
      </c>
      <c r="N77" s="11">
        <v>2</v>
      </c>
      <c r="O77" s="17">
        <f>K77+L77+M77+N77</f>
        <v>3</v>
      </c>
      <c r="P77" s="18">
        <f>Q77-O77</f>
        <v>5</v>
      </c>
      <c r="Q77" s="18">
        <f>ROUND(PRODUCT(J77,25)/12,0)</f>
        <v>8</v>
      </c>
      <c r="R77" s="23"/>
      <c r="S77" s="11"/>
      <c r="T77" s="24" t="s">
        <v>33</v>
      </c>
      <c r="U77" s="11" t="s">
        <v>37</v>
      </c>
    </row>
    <row r="78" spans="1:21" ht="12.75">
      <c r="A78" s="29" t="s">
        <v>91</v>
      </c>
      <c r="B78" s="86" t="s">
        <v>92</v>
      </c>
      <c r="C78" s="87"/>
      <c r="D78" s="87"/>
      <c r="E78" s="87"/>
      <c r="F78" s="87"/>
      <c r="G78" s="87"/>
      <c r="H78" s="87"/>
      <c r="I78" s="88"/>
      <c r="J78" s="11">
        <v>4</v>
      </c>
      <c r="K78" s="11">
        <v>0</v>
      </c>
      <c r="L78" s="11">
        <v>0</v>
      </c>
      <c r="M78" s="11">
        <v>0</v>
      </c>
      <c r="N78" s="11">
        <v>2</v>
      </c>
      <c r="O78" s="17">
        <f>K78+L78+M78+N78</f>
        <v>2</v>
      </c>
      <c r="P78" s="18">
        <f>Q78-O78</f>
        <v>6</v>
      </c>
      <c r="Q78" s="18">
        <f>ROUND(PRODUCT(J78,25)/12,0)</f>
        <v>8</v>
      </c>
      <c r="R78" s="23"/>
      <c r="S78" s="11" t="s">
        <v>28</v>
      </c>
      <c r="T78" s="24"/>
      <c r="U78" s="11" t="s">
        <v>37</v>
      </c>
    </row>
    <row r="79" spans="1:21" ht="12.75">
      <c r="A79" s="29" t="s">
        <v>112</v>
      </c>
      <c r="B79" s="86" t="s">
        <v>93</v>
      </c>
      <c r="C79" s="87"/>
      <c r="D79" s="87"/>
      <c r="E79" s="87"/>
      <c r="F79" s="87"/>
      <c r="G79" s="87"/>
      <c r="H79" s="87"/>
      <c r="I79" s="88"/>
      <c r="J79" s="11">
        <v>8</v>
      </c>
      <c r="K79" s="11">
        <v>2</v>
      </c>
      <c r="L79" s="11">
        <v>1</v>
      </c>
      <c r="M79" s="11">
        <v>0</v>
      </c>
      <c r="N79" s="11">
        <v>1</v>
      </c>
      <c r="O79" s="17">
        <f>K79+L79+M79+N79</f>
        <v>4</v>
      </c>
      <c r="P79" s="18">
        <f>Q79-O79</f>
        <v>13</v>
      </c>
      <c r="Q79" s="18">
        <f>ROUND(PRODUCT(J79,25)/12,0)</f>
        <v>17</v>
      </c>
      <c r="R79" s="23" t="s">
        <v>32</v>
      </c>
      <c r="S79" s="11"/>
      <c r="T79" s="24"/>
      <c r="U79" s="11" t="s">
        <v>39</v>
      </c>
    </row>
    <row r="80" spans="1:21" ht="12.75">
      <c r="A80" s="20" t="s">
        <v>25</v>
      </c>
      <c r="B80" s="83"/>
      <c r="C80" s="84"/>
      <c r="D80" s="84"/>
      <c r="E80" s="84"/>
      <c r="F80" s="84"/>
      <c r="G80" s="84"/>
      <c r="H80" s="84"/>
      <c r="I80" s="85"/>
      <c r="J80" s="20">
        <f aca="true" t="shared" si="3" ref="J80:Q80">SUM(J75:J79)</f>
        <v>30</v>
      </c>
      <c r="K80" s="20">
        <f t="shared" si="3"/>
        <v>6</v>
      </c>
      <c r="L80" s="20">
        <f t="shared" si="3"/>
        <v>3</v>
      </c>
      <c r="M80" s="20">
        <f t="shared" si="3"/>
        <v>1</v>
      </c>
      <c r="N80" s="20">
        <f t="shared" si="3"/>
        <v>7</v>
      </c>
      <c r="O80" s="20">
        <f t="shared" si="3"/>
        <v>17</v>
      </c>
      <c r="P80" s="20">
        <f t="shared" si="3"/>
        <v>46</v>
      </c>
      <c r="Q80" s="20">
        <f t="shared" si="3"/>
        <v>63</v>
      </c>
      <c r="R80" s="20">
        <f>COUNTIF(R75:R79,"E")</f>
        <v>3</v>
      </c>
      <c r="S80" s="20">
        <f>COUNTIF(S75:S79,"C")</f>
        <v>1</v>
      </c>
      <c r="T80" s="20">
        <f>COUNTIF(T75:T79,"VP")</f>
        <v>1</v>
      </c>
      <c r="U80" s="21"/>
    </row>
    <row r="81" ht="9" customHeight="1"/>
    <row r="82" spans="2:20" ht="12.75">
      <c r="B82" s="2"/>
      <c r="C82" s="2"/>
      <c r="D82" s="2"/>
      <c r="E82" s="2"/>
      <c r="F82" s="2"/>
      <c r="G82" s="2"/>
      <c r="N82" s="8"/>
      <c r="O82" s="8"/>
      <c r="P82" s="8"/>
      <c r="Q82" s="8"/>
      <c r="R82" s="8"/>
      <c r="S82" s="8"/>
      <c r="T82" s="8"/>
    </row>
    <row r="83" spans="1:21" ht="19.5" customHeight="1">
      <c r="A83" s="98" t="s">
        <v>47</v>
      </c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ht="27.75" customHeight="1">
      <c r="A84" s="100" t="s">
        <v>27</v>
      </c>
      <c r="B84" s="92" t="s">
        <v>26</v>
      </c>
      <c r="C84" s="93"/>
      <c r="D84" s="93"/>
      <c r="E84" s="93"/>
      <c r="F84" s="93"/>
      <c r="G84" s="93"/>
      <c r="H84" s="93"/>
      <c r="I84" s="94"/>
      <c r="J84" s="82" t="s">
        <v>41</v>
      </c>
      <c r="K84" s="64" t="s">
        <v>24</v>
      </c>
      <c r="L84" s="64"/>
      <c r="M84" s="64"/>
      <c r="N84" s="64"/>
      <c r="O84" s="64" t="s">
        <v>42</v>
      </c>
      <c r="P84" s="99"/>
      <c r="Q84" s="99"/>
      <c r="R84" s="64" t="s">
        <v>23</v>
      </c>
      <c r="S84" s="64"/>
      <c r="T84" s="64"/>
      <c r="U84" s="64" t="s">
        <v>22</v>
      </c>
    </row>
    <row r="85" spans="1:21" ht="12.75" customHeight="1">
      <c r="A85" s="101"/>
      <c r="B85" s="95"/>
      <c r="C85" s="96"/>
      <c r="D85" s="96"/>
      <c r="E85" s="96"/>
      <c r="F85" s="96"/>
      <c r="G85" s="96"/>
      <c r="H85" s="96"/>
      <c r="I85" s="97"/>
      <c r="J85" s="81"/>
      <c r="K85" s="5" t="s">
        <v>28</v>
      </c>
      <c r="L85" s="5" t="s">
        <v>29</v>
      </c>
      <c r="M85" s="5" t="s">
        <v>30</v>
      </c>
      <c r="N85" s="5" t="s">
        <v>69</v>
      </c>
      <c r="O85" s="5" t="s">
        <v>34</v>
      </c>
      <c r="P85" s="5" t="s">
        <v>7</v>
      </c>
      <c r="Q85" s="5" t="s">
        <v>31</v>
      </c>
      <c r="R85" s="5" t="s">
        <v>32</v>
      </c>
      <c r="S85" s="5" t="s">
        <v>28</v>
      </c>
      <c r="T85" s="5" t="s">
        <v>33</v>
      </c>
      <c r="U85" s="64"/>
    </row>
    <row r="86" spans="1:21" ht="12.75">
      <c r="A86" s="65" t="s">
        <v>118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9"/>
    </row>
    <row r="87" spans="1:21" ht="12.75">
      <c r="A87" s="30" t="s">
        <v>95</v>
      </c>
      <c r="B87" s="70" t="s">
        <v>96</v>
      </c>
      <c r="C87" s="71"/>
      <c r="D87" s="71"/>
      <c r="E87" s="71"/>
      <c r="F87" s="71"/>
      <c r="G87" s="71"/>
      <c r="H87" s="71"/>
      <c r="I87" s="72"/>
      <c r="J87" s="25">
        <v>8</v>
      </c>
      <c r="K87" s="25">
        <v>2</v>
      </c>
      <c r="L87" s="25">
        <v>1</v>
      </c>
      <c r="M87" s="25">
        <v>0</v>
      </c>
      <c r="N87" s="25">
        <v>1</v>
      </c>
      <c r="O87" s="18">
        <f>K87+L87+M87+N87</f>
        <v>4</v>
      </c>
      <c r="P87" s="18">
        <f>Q87-O87</f>
        <v>10</v>
      </c>
      <c r="Q87" s="18">
        <f>Q88</f>
        <v>14</v>
      </c>
      <c r="R87" s="25" t="s">
        <v>32</v>
      </c>
      <c r="S87" s="25"/>
      <c r="T87" s="26"/>
      <c r="U87" s="11" t="s">
        <v>39</v>
      </c>
    </row>
    <row r="88" spans="1:21" ht="12.75">
      <c r="A88" s="30" t="s">
        <v>113</v>
      </c>
      <c r="B88" s="103" t="s">
        <v>114</v>
      </c>
      <c r="C88" s="104"/>
      <c r="D88" s="104"/>
      <c r="E88" s="104"/>
      <c r="F88" s="104"/>
      <c r="G88" s="104"/>
      <c r="H88" s="104"/>
      <c r="I88" s="105"/>
      <c r="J88" s="25">
        <v>8</v>
      </c>
      <c r="K88" s="25">
        <v>2</v>
      </c>
      <c r="L88" s="25">
        <v>1</v>
      </c>
      <c r="M88" s="25">
        <v>0</v>
      </c>
      <c r="N88" s="25">
        <v>1</v>
      </c>
      <c r="O88" s="18">
        <f>K88+L88+M88+N88</f>
        <v>4</v>
      </c>
      <c r="P88" s="18">
        <f>Q88-O88</f>
        <v>10</v>
      </c>
      <c r="Q88" s="18">
        <f>ROUND(PRODUCT(J88,25)/14,0)</f>
        <v>14</v>
      </c>
      <c r="R88" s="25" t="s">
        <v>32</v>
      </c>
      <c r="S88" s="25"/>
      <c r="T88" s="26"/>
      <c r="U88" s="11" t="s">
        <v>39</v>
      </c>
    </row>
    <row r="89" spans="1:21" ht="12.75">
      <c r="A89" s="30"/>
      <c r="B89" s="70"/>
      <c r="C89" s="71"/>
      <c r="D89" s="71"/>
      <c r="E89" s="71"/>
      <c r="F89" s="71"/>
      <c r="G89" s="71"/>
      <c r="H89" s="71"/>
      <c r="I89" s="72"/>
      <c r="J89" s="25"/>
      <c r="K89" s="25"/>
      <c r="L89" s="25"/>
      <c r="M89" s="25"/>
      <c r="N89" s="25"/>
      <c r="O89" s="18"/>
      <c r="P89" s="18"/>
      <c r="Q89" s="18"/>
      <c r="R89" s="25"/>
      <c r="S89" s="25"/>
      <c r="T89" s="26"/>
      <c r="U89" s="11"/>
    </row>
    <row r="90" spans="1:21" ht="12.75">
      <c r="A90" s="65" t="s">
        <v>119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7"/>
    </row>
    <row r="91" spans="1:21" ht="12.75">
      <c r="A91" s="30" t="s">
        <v>115</v>
      </c>
      <c r="B91" s="73" t="s">
        <v>116</v>
      </c>
      <c r="C91" s="73"/>
      <c r="D91" s="73"/>
      <c r="E91" s="73"/>
      <c r="F91" s="73"/>
      <c r="G91" s="73"/>
      <c r="H91" s="73"/>
      <c r="I91" s="73"/>
      <c r="J91" s="25">
        <v>8</v>
      </c>
      <c r="K91" s="25">
        <v>2</v>
      </c>
      <c r="L91" s="25">
        <v>1</v>
      </c>
      <c r="M91" s="25">
        <v>0</v>
      </c>
      <c r="N91" s="25">
        <v>1</v>
      </c>
      <c r="O91" s="18">
        <f>K91+L91+M91+N91</f>
        <v>4</v>
      </c>
      <c r="P91" s="18">
        <f>Q91-O91</f>
        <v>13</v>
      </c>
      <c r="Q91" s="18">
        <f>ROUND(PRODUCT(J91,25)/12,0)</f>
        <v>17</v>
      </c>
      <c r="R91" s="25" t="s">
        <v>32</v>
      </c>
      <c r="S91" s="25"/>
      <c r="T91" s="26"/>
      <c r="U91" s="11" t="s">
        <v>39</v>
      </c>
    </row>
    <row r="92" spans="1:21" ht="12.75">
      <c r="A92" s="30" t="s">
        <v>89</v>
      </c>
      <c r="B92" s="70" t="s">
        <v>90</v>
      </c>
      <c r="C92" s="71"/>
      <c r="D92" s="71"/>
      <c r="E92" s="71"/>
      <c r="F92" s="71"/>
      <c r="G92" s="71"/>
      <c r="H92" s="71"/>
      <c r="I92" s="72"/>
      <c r="J92" s="25">
        <v>8</v>
      </c>
      <c r="K92" s="25">
        <v>2</v>
      </c>
      <c r="L92" s="25">
        <v>1</v>
      </c>
      <c r="M92" s="25">
        <v>0</v>
      </c>
      <c r="N92" s="25">
        <v>1</v>
      </c>
      <c r="O92" s="18">
        <f>K92+L92+M92+N92</f>
        <v>4</v>
      </c>
      <c r="P92" s="18">
        <f>Q92-O92</f>
        <v>13</v>
      </c>
      <c r="Q92" s="18">
        <f>ROUND(PRODUCT(J92,25)/12,0)</f>
        <v>17</v>
      </c>
      <c r="R92" s="25" t="s">
        <v>32</v>
      </c>
      <c r="S92" s="25"/>
      <c r="T92" s="26"/>
      <c r="U92" s="11" t="s">
        <v>39</v>
      </c>
    </row>
    <row r="93" spans="1:21" ht="12.75">
      <c r="A93" s="30" t="s">
        <v>99</v>
      </c>
      <c r="B93" s="70" t="s">
        <v>117</v>
      </c>
      <c r="C93" s="71"/>
      <c r="D93" s="71"/>
      <c r="E93" s="71"/>
      <c r="F93" s="71"/>
      <c r="G93" s="71"/>
      <c r="H93" s="71"/>
      <c r="I93" s="72"/>
      <c r="J93" s="25">
        <v>8</v>
      </c>
      <c r="K93" s="25">
        <v>2</v>
      </c>
      <c r="L93" s="25">
        <v>1</v>
      </c>
      <c r="M93" s="25">
        <v>0</v>
      </c>
      <c r="N93" s="25">
        <v>1</v>
      </c>
      <c r="O93" s="18">
        <f>K93+L93+M93+N93</f>
        <v>4</v>
      </c>
      <c r="P93" s="18">
        <f>Q93-O93</f>
        <v>13</v>
      </c>
      <c r="Q93" s="18">
        <f>ROUND(PRODUCT(J93,25)/12,0)</f>
        <v>17</v>
      </c>
      <c r="R93" s="25" t="s">
        <v>32</v>
      </c>
      <c r="S93" s="25"/>
      <c r="T93" s="26"/>
      <c r="U93" s="11" t="s">
        <v>39</v>
      </c>
    </row>
    <row r="94" spans="1:21" ht="12.75">
      <c r="A94" s="30" t="s">
        <v>122</v>
      </c>
      <c r="B94" s="70" t="s">
        <v>123</v>
      </c>
      <c r="C94" s="71"/>
      <c r="D94" s="71"/>
      <c r="E94" s="71"/>
      <c r="F94" s="71"/>
      <c r="G94" s="71"/>
      <c r="H94" s="71"/>
      <c r="I94" s="72"/>
      <c r="J94" s="25">
        <v>8</v>
      </c>
      <c r="K94" s="25">
        <v>2</v>
      </c>
      <c r="L94" s="25">
        <v>1</v>
      </c>
      <c r="M94" s="25">
        <v>0</v>
      </c>
      <c r="N94" s="25">
        <v>1</v>
      </c>
      <c r="O94" s="18">
        <f>K94+L94+M94+N94</f>
        <v>4</v>
      </c>
      <c r="P94" s="18">
        <f>Q94-O94</f>
        <v>13</v>
      </c>
      <c r="Q94" s="18">
        <f>ROUND(PRODUCT(J94,25)/12,0)</f>
        <v>17</v>
      </c>
      <c r="R94" s="25" t="s">
        <v>32</v>
      </c>
      <c r="S94" s="25"/>
      <c r="T94" s="26"/>
      <c r="U94" s="11" t="s">
        <v>39</v>
      </c>
    </row>
    <row r="95" spans="1:21" ht="12.75">
      <c r="A95" s="30" t="s">
        <v>124</v>
      </c>
      <c r="B95" s="70" t="s">
        <v>125</v>
      </c>
      <c r="C95" s="71"/>
      <c r="D95" s="71"/>
      <c r="E95" s="71"/>
      <c r="F95" s="71"/>
      <c r="G95" s="71"/>
      <c r="H95" s="71"/>
      <c r="I95" s="72"/>
      <c r="J95" s="25">
        <v>8</v>
      </c>
      <c r="K95" s="25">
        <v>2</v>
      </c>
      <c r="L95" s="25">
        <v>1</v>
      </c>
      <c r="M95" s="25">
        <v>0</v>
      </c>
      <c r="N95" s="25">
        <v>1</v>
      </c>
      <c r="O95" s="18">
        <f>K95+L95+M95+N95</f>
        <v>4</v>
      </c>
      <c r="P95" s="18">
        <f>Q95-O95</f>
        <v>13</v>
      </c>
      <c r="Q95" s="18">
        <f>ROUND(PRODUCT(J95,25)/12,0)</f>
        <v>17</v>
      </c>
      <c r="R95" s="25" t="s">
        <v>32</v>
      </c>
      <c r="S95" s="25"/>
      <c r="T95" s="26"/>
      <c r="U95" s="11" t="s">
        <v>39</v>
      </c>
    </row>
    <row r="96" spans="1:21" ht="12.75">
      <c r="A96" s="30"/>
      <c r="B96" s="70"/>
      <c r="C96" s="71"/>
      <c r="D96" s="71"/>
      <c r="E96" s="71"/>
      <c r="F96" s="71"/>
      <c r="G96" s="71"/>
      <c r="H96" s="71"/>
      <c r="I96" s="72"/>
      <c r="J96" s="25"/>
      <c r="K96" s="25"/>
      <c r="L96" s="25"/>
      <c r="M96" s="25"/>
      <c r="N96" s="25"/>
      <c r="O96" s="18"/>
      <c r="P96" s="18"/>
      <c r="Q96" s="18"/>
      <c r="R96" s="25"/>
      <c r="S96" s="25"/>
      <c r="T96" s="26"/>
      <c r="U96" s="11"/>
    </row>
    <row r="97" spans="1:21" ht="12.75">
      <c r="A97" s="134" t="s">
        <v>120</v>
      </c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6"/>
    </row>
    <row r="98" spans="1:21" ht="12.75">
      <c r="A98" s="30"/>
      <c r="B98" s="70"/>
      <c r="C98" s="71"/>
      <c r="D98" s="71"/>
      <c r="E98" s="71"/>
      <c r="F98" s="71"/>
      <c r="G98" s="71"/>
      <c r="H98" s="71"/>
      <c r="I98" s="72"/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18">
        <v>0</v>
      </c>
      <c r="P98" s="18">
        <v>0</v>
      </c>
      <c r="Q98" s="18">
        <v>0</v>
      </c>
      <c r="R98" s="25"/>
      <c r="S98" s="25"/>
      <c r="T98" s="26"/>
      <c r="U98" s="11"/>
    </row>
    <row r="99" spans="1:21" ht="12.75">
      <c r="A99" s="65" t="s">
        <v>121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9"/>
    </row>
    <row r="100" spans="1:21" ht="12.75">
      <c r="A100" s="30"/>
      <c r="B100" s="70"/>
      <c r="C100" s="71"/>
      <c r="D100" s="71"/>
      <c r="E100" s="71"/>
      <c r="F100" s="71"/>
      <c r="G100" s="71"/>
      <c r="H100" s="71"/>
      <c r="I100" s="72"/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18">
        <f>K100+L100+M100+N100</f>
        <v>0</v>
      </c>
      <c r="P100" s="18">
        <f>Q100-O100</f>
        <v>0</v>
      </c>
      <c r="Q100" s="18">
        <f>ROUND(PRODUCT(J100,25)/14,0)</f>
        <v>0</v>
      </c>
      <c r="R100" s="25"/>
      <c r="S100" s="25"/>
      <c r="T100" s="26"/>
      <c r="U100" s="11"/>
    </row>
    <row r="101" spans="1:21" ht="24.75" customHeight="1">
      <c r="A101" s="142" t="s">
        <v>49</v>
      </c>
      <c r="B101" s="143"/>
      <c r="C101" s="143"/>
      <c r="D101" s="143"/>
      <c r="E101" s="143"/>
      <c r="F101" s="143"/>
      <c r="G101" s="143"/>
      <c r="H101" s="143"/>
      <c r="I101" s="144"/>
      <c r="J101" s="22">
        <f aca="true" t="shared" si="4" ref="J101:Q101">SUM(J98,J100,J87,J91)</f>
        <v>16</v>
      </c>
      <c r="K101" s="22">
        <f t="shared" si="4"/>
        <v>4</v>
      </c>
      <c r="L101" s="22">
        <f t="shared" si="4"/>
        <v>2</v>
      </c>
      <c r="M101" s="22">
        <f t="shared" si="4"/>
        <v>0</v>
      </c>
      <c r="N101" s="22">
        <f t="shared" si="4"/>
        <v>2</v>
      </c>
      <c r="O101" s="22">
        <f t="shared" si="4"/>
        <v>8</v>
      </c>
      <c r="P101" s="22">
        <f t="shared" si="4"/>
        <v>23</v>
      </c>
      <c r="Q101" s="22">
        <f t="shared" si="4"/>
        <v>31</v>
      </c>
      <c r="R101" s="22">
        <f>COUNTIF(R98,"E")+COUNTIF(R100,"E")+COUNTIF(R87,"E")+COUNTIF(R91,"E")</f>
        <v>2</v>
      </c>
      <c r="S101" s="22">
        <f>COUNTIF(S98,"C")+COUNTIF(S100,"C")+COUNTIF(S87,"C")+COUNTIF(S91,"C")</f>
        <v>0</v>
      </c>
      <c r="T101" s="22">
        <f>COUNTIF(T98,"VP")+COUNTIF(T100,"VP")+COUNTIF(T87,"VP")+COUNTIF(T91,"VP")</f>
        <v>0</v>
      </c>
      <c r="U101" s="45">
        <f>2/17</f>
        <v>0.11764705882352941</v>
      </c>
    </row>
    <row r="102" spans="1:21" ht="13.5" customHeight="1">
      <c r="A102" s="145" t="s">
        <v>50</v>
      </c>
      <c r="B102" s="146"/>
      <c r="C102" s="146"/>
      <c r="D102" s="146"/>
      <c r="E102" s="146"/>
      <c r="F102" s="146"/>
      <c r="G102" s="146"/>
      <c r="H102" s="146"/>
      <c r="I102" s="146"/>
      <c r="J102" s="147"/>
      <c r="K102" s="22">
        <f aca="true" t="shared" si="5" ref="K102:Q102">SUM(K98,K100,K87)*14+K91*12</f>
        <v>52</v>
      </c>
      <c r="L102" s="22">
        <f t="shared" si="5"/>
        <v>26</v>
      </c>
      <c r="M102" s="22">
        <f t="shared" si="5"/>
        <v>0</v>
      </c>
      <c r="N102" s="22">
        <f t="shared" si="5"/>
        <v>26</v>
      </c>
      <c r="O102" s="22">
        <f t="shared" si="5"/>
        <v>104</v>
      </c>
      <c r="P102" s="22">
        <f t="shared" si="5"/>
        <v>296</v>
      </c>
      <c r="Q102" s="22">
        <f t="shared" si="5"/>
        <v>400</v>
      </c>
      <c r="R102" s="58"/>
      <c r="S102" s="59"/>
      <c r="T102" s="59"/>
      <c r="U102" s="60"/>
    </row>
    <row r="103" spans="1:21" ht="12.75">
      <c r="A103" s="148"/>
      <c r="B103" s="149"/>
      <c r="C103" s="149"/>
      <c r="D103" s="149"/>
      <c r="E103" s="149"/>
      <c r="F103" s="149"/>
      <c r="G103" s="149"/>
      <c r="H103" s="149"/>
      <c r="I103" s="149"/>
      <c r="J103" s="150"/>
      <c r="K103" s="138">
        <f>SUM(K102:N102)</f>
        <v>104</v>
      </c>
      <c r="L103" s="139"/>
      <c r="M103" s="139"/>
      <c r="N103" s="140"/>
      <c r="O103" s="151">
        <v>400</v>
      </c>
      <c r="P103" s="152"/>
      <c r="Q103" s="153"/>
      <c r="R103" s="61"/>
      <c r="S103" s="62"/>
      <c r="T103" s="62"/>
      <c r="U103" s="63"/>
    </row>
    <row r="104" spans="1:21" ht="12.7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4"/>
      <c r="L104" s="54"/>
      <c r="M104" s="54"/>
      <c r="N104" s="54"/>
      <c r="O104" s="55"/>
      <c r="P104" s="55"/>
      <c r="Q104" s="55"/>
      <c r="R104" s="56"/>
      <c r="S104" s="56"/>
      <c r="T104" s="56"/>
      <c r="U104" s="56"/>
    </row>
    <row r="105" spans="1:21" ht="12.7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4"/>
      <c r="L105" s="54"/>
      <c r="M105" s="54"/>
      <c r="N105" s="54"/>
      <c r="O105" s="55"/>
      <c r="P105" s="55"/>
      <c r="Q105" s="55"/>
      <c r="R105" s="56"/>
      <c r="S105" s="56"/>
      <c r="T105" s="56"/>
      <c r="U105" s="56"/>
    </row>
    <row r="106" spans="1:21" ht="12.75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4"/>
      <c r="L106" s="54"/>
      <c r="M106" s="54"/>
      <c r="N106" s="54"/>
      <c r="O106" s="55"/>
      <c r="P106" s="55"/>
      <c r="Q106" s="55"/>
      <c r="R106" s="56"/>
      <c r="S106" s="56"/>
      <c r="T106" s="56"/>
      <c r="U106" s="56"/>
    </row>
    <row r="107" spans="1:21" ht="12.7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4"/>
      <c r="L107" s="54"/>
      <c r="M107" s="54"/>
      <c r="N107" s="54"/>
      <c r="O107" s="55"/>
      <c r="P107" s="55"/>
      <c r="Q107" s="55"/>
      <c r="R107" s="56"/>
      <c r="S107" s="56"/>
      <c r="T107" s="56"/>
      <c r="U107" s="56"/>
    </row>
    <row r="108" spans="1:21" ht="12.7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4"/>
      <c r="L108" s="54"/>
      <c r="M108" s="54"/>
      <c r="N108" s="54"/>
      <c r="O108" s="55"/>
      <c r="P108" s="55"/>
      <c r="Q108" s="55"/>
      <c r="R108" s="56"/>
      <c r="S108" s="56"/>
      <c r="T108" s="56"/>
      <c r="U108" s="56"/>
    </row>
    <row r="109" spans="1:21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3"/>
      <c r="L109" s="13"/>
      <c r="M109" s="13"/>
      <c r="N109" s="13"/>
      <c r="O109" s="14"/>
      <c r="P109" s="14"/>
      <c r="Q109" s="14"/>
      <c r="R109" s="15"/>
      <c r="S109" s="15"/>
      <c r="T109" s="15"/>
      <c r="U109" s="15"/>
    </row>
    <row r="110" spans="2:20" ht="12.75">
      <c r="B110" s="2"/>
      <c r="C110" s="2"/>
      <c r="D110" s="2"/>
      <c r="E110" s="2"/>
      <c r="F110" s="2"/>
      <c r="G110" s="2"/>
      <c r="N110" s="8"/>
      <c r="O110" s="8"/>
      <c r="P110" s="8"/>
      <c r="Q110" s="8"/>
      <c r="R110" s="8"/>
      <c r="S110" s="8"/>
      <c r="T110" s="8"/>
    </row>
    <row r="111" spans="1:21" ht="24" customHeight="1">
      <c r="A111" s="96" t="s">
        <v>51</v>
      </c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</row>
    <row r="112" spans="1:21" ht="16.5" customHeight="1">
      <c r="A112" s="83" t="s">
        <v>53</v>
      </c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5"/>
    </row>
    <row r="113" spans="1:21" ht="34.5" customHeight="1">
      <c r="A113" s="141" t="s">
        <v>27</v>
      </c>
      <c r="B113" s="141" t="s">
        <v>26</v>
      </c>
      <c r="C113" s="141"/>
      <c r="D113" s="141"/>
      <c r="E113" s="141"/>
      <c r="F113" s="141"/>
      <c r="G113" s="141"/>
      <c r="H113" s="141"/>
      <c r="I113" s="141"/>
      <c r="J113" s="137" t="s">
        <v>41</v>
      </c>
      <c r="K113" s="137" t="s">
        <v>24</v>
      </c>
      <c r="L113" s="137"/>
      <c r="M113" s="137"/>
      <c r="N113" s="137"/>
      <c r="O113" s="137" t="s">
        <v>42</v>
      </c>
      <c r="P113" s="137"/>
      <c r="Q113" s="137"/>
      <c r="R113" s="137" t="s">
        <v>23</v>
      </c>
      <c r="S113" s="137"/>
      <c r="T113" s="137"/>
      <c r="U113" s="137" t="s">
        <v>22</v>
      </c>
    </row>
    <row r="114" spans="1:21" ht="12.75">
      <c r="A114" s="141"/>
      <c r="B114" s="141"/>
      <c r="C114" s="141"/>
      <c r="D114" s="141"/>
      <c r="E114" s="141"/>
      <c r="F114" s="141"/>
      <c r="G114" s="141"/>
      <c r="H114" s="141"/>
      <c r="I114" s="141"/>
      <c r="J114" s="137"/>
      <c r="K114" s="28" t="s">
        <v>28</v>
      </c>
      <c r="L114" s="28" t="s">
        <v>29</v>
      </c>
      <c r="M114" s="28" t="s">
        <v>30</v>
      </c>
      <c r="N114" s="28" t="s">
        <v>69</v>
      </c>
      <c r="O114" s="28" t="s">
        <v>34</v>
      </c>
      <c r="P114" s="28" t="s">
        <v>7</v>
      </c>
      <c r="Q114" s="28" t="s">
        <v>31</v>
      </c>
      <c r="R114" s="28" t="s">
        <v>32</v>
      </c>
      <c r="S114" s="28" t="s">
        <v>28</v>
      </c>
      <c r="T114" s="28" t="s">
        <v>33</v>
      </c>
      <c r="U114" s="137"/>
    </row>
    <row r="115" spans="1:21" ht="17.25" customHeight="1">
      <c r="A115" s="83" t="s">
        <v>65</v>
      </c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5"/>
    </row>
    <row r="116" spans="1:21" ht="12.75">
      <c r="A116" s="31" t="str">
        <f>IF(ISNA(INDEX($A$37:$U$110,MATCH($B116,$B$37:$B$110,0),1)),"",INDEX($A$37:$U$110,MATCH($B116,$B$37:$B$110,0),1))</f>
        <v>MMR8012</v>
      </c>
      <c r="B116" s="133" t="s">
        <v>76</v>
      </c>
      <c r="C116" s="133"/>
      <c r="D116" s="133"/>
      <c r="E116" s="133"/>
      <c r="F116" s="133"/>
      <c r="G116" s="133"/>
      <c r="H116" s="133"/>
      <c r="I116" s="133"/>
      <c r="J116" s="18">
        <f>IF(ISNA(INDEX($A$37:$U$110,MATCH($B116,$B$37:$B$110,0),10)),"",INDEX($A$37:$U$110,MATCH($B116,$B$37:$B$110,0),10))</f>
        <v>8</v>
      </c>
      <c r="K116" s="18">
        <f>IF(ISNA(INDEX($A$37:$U$110,MATCH($B116,$B$37:$B$110,0),11)),"",INDEX($A$37:$U$110,MATCH($B116,$B$37:$B$110,0),11))</f>
        <v>2</v>
      </c>
      <c r="L116" s="18">
        <f>IF(ISNA(INDEX($A$37:$U$110,MATCH($B116,$B$37:$B$110,0),12)),"",INDEX($A$37:$U$110,MATCH($B116,$B$37:$B$110,0),12))</f>
        <v>1</v>
      </c>
      <c r="M116" s="18">
        <f>IF(ISNA(INDEX($A$37:$U$110,MATCH($B116,$B$37:$B$110,0),13)),"",INDEX($A$37:$U$110,MATCH($B116,$B$37:$B$110,0),13))</f>
        <v>0</v>
      </c>
      <c r="N116" s="18">
        <f>IF(ISNA(INDEX($A$37:$U$110,MATCH($B116,$B$37:$B$110,0),14)),"",INDEX($A$37:$U$110,MATCH($B116,$B$37:$B$110,0),14))</f>
        <v>1</v>
      </c>
      <c r="O116" s="18">
        <f>IF(ISNA(INDEX($A$37:$U$110,MATCH($B116,$B$37:$B$110,0),15)),"",INDEX($A$37:$U$110,MATCH($B116,$B$37:$B$110,0),15))</f>
        <v>4</v>
      </c>
      <c r="P116" s="18">
        <f>IF(ISNA(INDEX($A$37:$U$110,MATCH($B116,$B$37:$B$110,0),16)),"",INDEX($A$37:$U$110,MATCH($B116,$B$37:$B$110,0),16))</f>
        <v>10</v>
      </c>
      <c r="Q116" s="18">
        <f>IF(ISNA(INDEX($A$37:$U$110,MATCH($B116,$B$37:$B$110,0),17)),"",INDEX($A$37:$U$110,MATCH($B116,$B$37:$B$110,0),17))</f>
        <v>14</v>
      </c>
      <c r="R116" s="27" t="str">
        <f>IF(ISNA(INDEX($A$37:$U$110,MATCH($B116,$B$37:$B$110,0),18)),"",INDEX($A$37:$U$110,MATCH($B116,$B$37:$B$110,0),18))</f>
        <v>E</v>
      </c>
      <c r="S116" s="27">
        <f>IF(ISNA(INDEX($A$37:$U$110,MATCH($B116,$B$37:$B$110,0),19)),"",INDEX($A$37:$U$110,MATCH($B116,$B$37:$B$110,0),19))</f>
        <v>0</v>
      </c>
      <c r="T116" s="27">
        <f>IF(ISNA(INDEX($A$37:$U$110,MATCH($B116,$B$37:$B$110,0),20)),"",INDEX($A$37:$U$110,MATCH($B116,$B$37:$B$110,0),20))</f>
        <v>0</v>
      </c>
      <c r="U116" s="19" t="s">
        <v>37</v>
      </c>
    </row>
    <row r="117" spans="1:21" ht="12.75">
      <c r="A117" s="31" t="str">
        <f>IF(ISNA(INDEX($A$37:$U$110,MATCH($B117,$B$37:$B$110,0),1)),"",INDEX($A$37:$U$110,MATCH($B117,$B$37:$B$110,0),1))</f>
        <v>MMR8036</v>
      </c>
      <c r="B117" s="133" t="s">
        <v>74</v>
      </c>
      <c r="C117" s="133"/>
      <c r="D117" s="133"/>
      <c r="E117" s="133"/>
      <c r="F117" s="133"/>
      <c r="G117" s="133"/>
      <c r="H117" s="133"/>
      <c r="I117" s="133"/>
      <c r="J117" s="18">
        <f>IF(ISNA(INDEX($A$37:$U$110,MATCH($B117,$B$37:$B$110,0),10)),"",INDEX($A$37:$U$110,MATCH($B117,$B$37:$B$110,0),10))</f>
        <v>8</v>
      </c>
      <c r="K117" s="18">
        <f>IF(ISNA(INDEX($A$37:$U$110,MATCH($B117,$B$37:$B$110,0),11)),"",INDEX($A$37:$U$110,MATCH($B117,$B$37:$B$110,0),11))</f>
        <v>2</v>
      </c>
      <c r="L117" s="18">
        <f>IF(ISNA(INDEX($A$37:$U$110,MATCH($B117,$B$37:$B$110,0),12)),"",INDEX($A$37:$U$110,MATCH($B117,$B$37:$B$110,0),12))</f>
        <v>1</v>
      </c>
      <c r="M117" s="18">
        <f>IF(ISNA(INDEX($A$37:$U$110,MATCH($B117,$B$37:$B$110,0),13)),"",INDEX($A$37:$U$110,MATCH($B117,$B$37:$B$110,0),13))</f>
        <v>0</v>
      </c>
      <c r="N117" s="18">
        <f>IF(ISNA(INDEX($A$37:$U$110,MATCH($B117,$B$37:$B$110,0),14)),"",INDEX($A$37:$U$110,MATCH($B117,$B$37:$B$110,0),14))</f>
        <v>1</v>
      </c>
      <c r="O117" s="18">
        <f>IF(ISNA(INDEX($A$37:$U$110,MATCH($B117,$B$37:$B$110,0),15)),"",INDEX($A$37:$U$110,MATCH($B117,$B$37:$B$110,0),15))</f>
        <v>4</v>
      </c>
      <c r="P117" s="18">
        <f>IF(ISNA(INDEX($A$37:$U$110,MATCH($B117,$B$37:$B$110,0),16)),"",INDEX($A$37:$U$110,MATCH($B117,$B$37:$B$110,0),16))</f>
        <v>10</v>
      </c>
      <c r="Q117" s="18">
        <f>IF(ISNA(INDEX($A$37:$U$110,MATCH($B117,$B$37:$B$110,0),17)),"",INDEX($A$37:$U$110,MATCH($B117,$B$37:$B$110,0),17))</f>
        <v>14</v>
      </c>
      <c r="R117" s="27" t="str">
        <f>IF(ISNA(INDEX($A$37:$U$110,MATCH($B117,$B$37:$B$110,0),18)),"",INDEX($A$37:$U$110,MATCH($B117,$B$37:$B$110,0),18))</f>
        <v>E</v>
      </c>
      <c r="S117" s="27">
        <f>IF(ISNA(INDEX($A$37:$U$110,MATCH($B117,$B$37:$B$110,0),19)),"",INDEX($A$37:$U$110,MATCH($B117,$B$37:$B$110,0),19))</f>
        <v>0</v>
      </c>
      <c r="T117" s="27">
        <f>IF(ISNA(INDEX($A$37:$U$110,MATCH($B117,$B$37:$B$110,0),20)),"",INDEX($A$37:$U$110,MATCH($B117,$B$37:$B$110,0),20))</f>
        <v>0</v>
      </c>
      <c r="U117" s="19" t="s">
        <v>37</v>
      </c>
    </row>
    <row r="118" spans="1:21" ht="12.75">
      <c r="A118" s="31" t="str">
        <f>IF(ISNA(INDEX($A$37:$U$110,MATCH($B118,$B$37:$B$110,0),1)),"",INDEX($A$37:$U$110,MATCH($B118,$B$37:$B$110,0),1))</f>
        <v>MME8013</v>
      </c>
      <c r="B118" s="133" t="s">
        <v>78</v>
      </c>
      <c r="C118" s="133"/>
      <c r="D118" s="133"/>
      <c r="E118" s="133"/>
      <c r="F118" s="133"/>
      <c r="G118" s="133"/>
      <c r="H118" s="133"/>
      <c r="I118" s="133"/>
      <c r="J118" s="18">
        <f>IF(ISNA(INDEX($A$37:$U$110,MATCH($B118,$B$37:$B$110,0),10)),"",INDEX($A$37:$U$110,MATCH($B118,$B$37:$B$110,0),10))</f>
        <v>7</v>
      </c>
      <c r="K118" s="18">
        <f>IF(ISNA(INDEX($A$37:$U$110,MATCH($B118,$B$37:$B$110,0),11)),"",INDEX($A$37:$U$110,MATCH($B118,$B$37:$B$110,0),11))</f>
        <v>2</v>
      </c>
      <c r="L118" s="18">
        <f>IF(ISNA(INDEX($A$37:$U$110,MATCH($B118,$B$37:$B$110,0),12)),"",INDEX($A$37:$U$110,MATCH($B118,$B$37:$B$110,0),12))</f>
        <v>1</v>
      </c>
      <c r="M118" s="18">
        <f>IF(ISNA(INDEX($A$37:$U$110,MATCH($B118,$B$37:$B$110,0),13)),"",INDEX($A$37:$U$110,MATCH($B118,$B$37:$B$110,0),13))</f>
        <v>0</v>
      </c>
      <c r="N118" s="18">
        <f>IF(ISNA(INDEX($A$37:$U$110,MATCH($B118,$B$37:$B$110,0),14)),"",INDEX($A$37:$U$110,MATCH($B118,$B$37:$B$110,0),14))</f>
        <v>1</v>
      </c>
      <c r="O118" s="18">
        <f>IF(ISNA(INDEX($A$37:$U$110,MATCH($B118,$B$37:$B$110,0),15)),"",INDEX($A$37:$U$110,MATCH($B118,$B$37:$B$110,0),15))</f>
        <v>4</v>
      </c>
      <c r="P118" s="18">
        <f>IF(ISNA(INDEX($A$37:$U$110,MATCH($B118,$B$37:$B$110,0),16)),"",INDEX($A$37:$U$110,MATCH($B118,$B$37:$B$110,0),16))</f>
        <v>9</v>
      </c>
      <c r="Q118" s="18">
        <f>IF(ISNA(INDEX($A$37:$U$110,MATCH($B118,$B$37:$B$110,0),17)),"",INDEX($A$37:$U$110,MATCH($B118,$B$37:$B$110,0),17))</f>
        <v>13</v>
      </c>
      <c r="R118" s="27" t="str">
        <f>IF(ISNA(INDEX($A$37:$U$110,MATCH($B118,$B$37:$B$110,0),18)),"",INDEX($A$37:$U$110,MATCH($B118,$B$37:$B$110,0),18))</f>
        <v>E</v>
      </c>
      <c r="S118" s="27">
        <f>IF(ISNA(INDEX($A$37:$U$110,MATCH($B118,$B$37:$B$110,0),19)),"",INDEX($A$37:$U$110,MATCH($B118,$B$37:$B$110,0),19))</f>
        <v>0</v>
      </c>
      <c r="T118" s="27">
        <f>IF(ISNA(INDEX($A$37:$U$110,MATCH($B118,$B$37:$B$110,0),20)),"",INDEX($A$37:$U$110,MATCH($B118,$B$37:$B$110,0),20))</f>
        <v>0</v>
      </c>
      <c r="U118" s="19" t="s">
        <v>37</v>
      </c>
    </row>
    <row r="119" spans="1:21" ht="12.75">
      <c r="A119" s="31" t="str">
        <f>IF(ISNA(INDEX($A$37:$U$110,MATCH($B119,$B$37:$B$110,0),1)),"",INDEX($A$37:$U$110,MATCH($B119,$B$37:$B$110,0),1))</f>
        <v>MMR8001</v>
      </c>
      <c r="B119" s="133" t="s">
        <v>84</v>
      </c>
      <c r="C119" s="133"/>
      <c r="D119" s="133"/>
      <c r="E119" s="133"/>
      <c r="F119" s="133"/>
      <c r="G119" s="133"/>
      <c r="H119" s="133"/>
      <c r="I119" s="133"/>
      <c r="J119" s="18">
        <f>IF(ISNA(INDEX($A$37:$U$110,MATCH($B119,$B$37:$B$110,0),10)),"",INDEX($A$37:$U$110,MATCH($B119,$B$37:$B$110,0),10))</f>
        <v>8</v>
      </c>
      <c r="K119" s="18">
        <f>IF(ISNA(INDEX($A$37:$U$110,MATCH($B119,$B$37:$B$110,0),11)),"",INDEX($A$37:$U$110,MATCH($B119,$B$37:$B$110,0),11))</f>
        <v>2</v>
      </c>
      <c r="L119" s="18">
        <f>IF(ISNA(INDEX($A$37:$U$110,MATCH($B119,$B$37:$B$110,0),12)),"",INDEX($A$37:$U$110,MATCH($B119,$B$37:$B$110,0),12))</f>
        <v>1</v>
      </c>
      <c r="M119" s="18">
        <f>IF(ISNA(INDEX($A$37:$U$110,MATCH($B119,$B$37:$B$110,0),13)),"",INDEX($A$37:$U$110,MATCH($B119,$B$37:$B$110,0),13))</f>
        <v>0</v>
      </c>
      <c r="N119" s="18">
        <f>IF(ISNA(INDEX($A$37:$U$110,MATCH($B119,$B$37:$B$110,0),14)),"",INDEX($A$37:$U$110,MATCH($B119,$B$37:$B$110,0),14))</f>
        <v>1</v>
      </c>
      <c r="O119" s="18">
        <f>IF(ISNA(INDEX($A$37:$U$110,MATCH($B119,$B$37:$B$110,0),15)),"",INDEX($A$37:$U$110,MATCH($B119,$B$37:$B$110,0),15))</f>
        <v>4</v>
      </c>
      <c r="P119" s="18">
        <f>IF(ISNA(INDEX($A$37:$U$110,MATCH($B119,$B$37:$B$110,0),16)),"",INDEX($A$37:$U$110,MATCH($B119,$B$37:$B$110,0),16))</f>
        <v>10</v>
      </c>
      <c r="Q119" s="18">
        <f>IF(ISNA(INDEX($A$37:$U$110,MATCH($B119,$B$37:$B$110,0),17)),"",INDEX($A$37:$U$110,MATCH($B119,$B$37:$B$110,0),17))</f>
        <v>14</v>
      </c>
      <c r="R119" s="27" t="str">
        <f>IF(ISNA(INDEX($A$37:$U$110,MATCH($B119,$B$37:$B$110,0),18)),"",INDEX($A$37:$U$110,MATCH($B119,$B$37:$B$110,0),18))</f>
        <v>E</v>
      </c>
      <c r="S119" s="27">
        <f>IF(ISNA(INDEX($A$37:$U$110,MATCH($B119,$B$37:$B$110,0),19)),"",INDEX($A$37:$U$110,MATCH($B119,$B$37:$B$110,0),19))</f>
        <v>0</v>
      </c>
      <c r="T119" s="27">
        <f>IF(ISNA(INDEX($A$37:$U$110,MATCH($B119,$B$37:$B$110,0),20)),"",INDEX($A$37:$U$110,MATCH($B119,$B$37:$B$110,0),20))</f>
        <v>0</v>
      </c>
      <c r="U119" s="19" t="s">
        <v>37</v>
      </c>
    </row>
    <row r="120" spans="1:21" ht="12.75">
      <c r="A120" s="31" t="str">
        <f>IF(ISNA(INDEX($A$37:$U$110,MATCH($B120,$B$37:$B$110,0),1)),"",INDEX($A$37:$U$110,MATCH($B120,$B$37:$B$110,0),1))</f>
        <v>MMR8002</v>
      </c>
      <c r="B120" s="133" t="s">
        <v>86</v>
      </c>
      <c r="C120" s="133"/>
      <c r="D120" s="133"/>
      <c r="E120" s="133"/>
      <c r="F120" s="133"/>
      <c r="G120" s="133"/>
      <c r="H120" s="133"/>
      <c r="I120" s="133"/>
      <c r="J120" s="18">
        <f>IF(ISNA(INDEX($A$37:$U$110,MATCH($B120,$B$37:$B$110,0),10)),"",INDEX($A$37:$U$110,MATCH($B120,$B$37:$B$110,0),10))</f>
        <v>8</v>
      </c>
      <c r="K120" s="18">
        <f>IF(ISNA(INDEX($A$37:$U$110,MATCH($B120,$B$37:$B$110,0),11)),"",INDEX($A$37:$U$110,MATCH($B120,$B$37:$B$110,0),11))</f>
        <v>2</v>
      </c>
      <c r="L120" s="18">
        <f>IF(ISNA(INDEX($A$37:$U$110,MATCH($B120,$B$37:$B$110,0),12)),"",INDEX($A$37:$U$110,MATCH($B120,$B$37:$B$110,0),12))</f>
        <v>1</v>
      </c>
      <c r="M120" s="18">
        <f>IF(ISNA(INDEX($A$37:$U$110,MATCH($B120,$B$37:$B$110,0),13)),"",INDEX($A$37:$U$110,MATCH($B120,$B$37:$B$110,0),13))</f>
        <v>0</v>
      </c>
      <c r="N120" s="18">
        <f>IF(ISNA(INDEX($A$37:$U$110,MATCH($B120,$B$37:$B$110,0),14)),"",INDEX($A$37:$U$110,MATCH($B120,$B$37:$B$110,0),14))</f>
        <v>1</v>
      </c>
      <c r="O120" s="18">
        <f>IF(ISNA(INDEX($A$37:$U$110,MATCH($B120,$B$37:$B$110,0),15)),"",INDEX($A$37:$U$110,MATCH($B120,$B$37:$B$110,0),15))</f>
        <v>4</v>
      </c>
      <c r="P120" s="18">
        <f>IF(ISNA(INDEX($A$37:$U$110,MATCH($B120,$B$37:$B$110,0),16)),"",INDEX($A$37:$U$110,MATCH($B120,$B$37:$B$110,0),16))</f>
        <v>10</v>
      </c>
      <c r="Q120" s="18">
        <f>IF(ISNA(INDEX($A$37:$U$110,MATCH($B120,$B$37:$B$110,0),17)),"",INDEX($A$37:$U$110,MATCH($B120,$B$37:$B$110,0),17))</f>
        <v>14</v>
      </c>
      <c r="R120" s="27" t="str">
        <f>IF(ISNA(INDEX($A$37:$U$110,MATCH($B120,$B$37:$B$110,0),18)),"",INDEX($A$37:$U$110,MATCH($B120,$B$37:$B$110,0),18))</f>
        <v>E</v>
      </c>
      <c r="S120" s="27">
        <f>IF(ISNA(INDEX($A$37:$U$110,MATCH($B120,$B$37:$B$110,0),19)),"",INDEX($A$37:$U$110,MATCH($B120,$B$37:$B$110,0),19))</f>
        <v>0</v>
      </c>
      <c r="T120" s="27" t="str">
        <f>IF(ISNA(INDEX($A$37:$U$110,MATCH($B120,$B$37:$B$110,0),20)),"",INDEX($A$37:$U$110,MATCH($B120,$B$37:$B$110,0),20))</f>
        <v>VP</v>
      </c>
      <c r="U120" s="19" t="s">
        <v>37</v>
      </c>
    </row>
    <row r="121" spans="1:21" ht="12.75">
      <c r="A121" s="31" t="str">
        <f>IF(ISNA(INDEX($A$37:$U$110,MATCH($B121,$B$37:$B$110,0),1)),"",INDEX($A$37:$U$110,MATCH($B121,$B$37:$B$110,0),1))</f>
        <v>MMR8016</v>
      </c>
      <c r="B121" s="133" t="s">
        <v>103</v>
      </c>
      <c r="C121" s="133"/>
      <c r="D121" s="133"/>
      <c r="E121" s="133"/>
      <c r="F121" s="133"/>
      <c r="G121" s="133"/>
      <c r="H121" s="133"/>
      <c r="I121" s="133"/>
      <c r="J121" s="18">
        <f>IF(ISNA(INDEX($A$37:$U$110,MATCH($B121,$B$37:$B$110,0),10)),"",INDEX($A$37:$U$110,MATCH($B121,$B$37:$B$110,0),10))</f>
        <v>7</v>
      </c>
      <c r="K121" s="18">
        <f>IF(ISNA(INDEX($A$37:$U$110,MATCH($B121,$B$37:$B$110,0),11)),"",INDEX($A$37:$U$110,MATCH($B121,$B$37:$B$110,0),11))</f>
        <v>2</v>
      </c>
      <c r="L121" s="18">
        <f>IF(ISNA(INDEX($A$37:$U$110,MATCH($B121,$B$37:$B$110,0),12)),"",INDEX($A$37:$U$110,MATCH($B121,$B$37:$B$110,0),12))</f>
        <v>1</v>
      </c>
      <c r="M121" s="18">
        <f>IF(ISNA(INDEX($A$37:$U$110,MATCH($B121,$B$37:$B$110,0),13)),"",INDEX($A$37:$U$110,MATCH($B121,$B$37:$B$110,0),13))</f>
        <v>0</v>
      </c>
      <c r="N121" s="18">
        <f>IF(ISNA(INDEX($A$37:$U$110,MATCH($B121,$B$37:$B$110,0),14)),"",INDEX($A$37:$U$110,MATCH($B121,$B$37:$B$110,0),14))</f>
        <v>1</v>
      </c>
      <c r="O121" s="18">
        <f>IF(ISNA(INDEX($A$37:$U$110,MATCH($B121,$B$37:$B$110,0),15)),"",INDEX($A$37:$U$110,MATCH($B121,$B$37:$B$110,0),15))</f>
        <v>4</v>
      </c>
      <c r="P121" s="18">
        <f>IF(ISNA(INDEX($A$37:$U$110,MATCH($B121,$B$37:$B$110,0),16)),"",INDEX($A$37:$U$110,MATCH($B121,$B$37:$B$110,0),16))</f>
        <v>9</v>
      </c>
      <c r="Q121" s="18">
        <f>IF(ISNA(INDEX($A$37:$U$110,MATCH($B121,$B$37:$B$110,0),17)),"",INDEX($A$37:$U$110,MATCH($B121,$B$37:$B$110,0),17))</f>
        <v>13</v>
      </c>
      <c r="R121" s="27" t="str">
        <f>IF(ISNA(INDEX($A$37:$U$110,MATCH($B121,$B$37:$B$110,0),18)),"",INDEX($A$37:$U$110,MATCH($B121,$B$37:$B$110,0),18))</f>
        <v>E</v>
      </c>
      <c r="S121" s="27">
        <f>IF(ISNA(INDEX($A$37:$U$110,MATCH($B121,$B$37:$B$110,0),19)),"",INDEX($A$37:$U$110,MATCH($B121,$B$37:$B$110,0),19))</f>
        <v>0</v>
      </c>
      <c r="T121" s="27">
        <f>IF(ISNA(INDEX($A$37:$U$110,MATCH($B121,$B$37:$B$110,0),20)),"",INDEX($A$37:$U$110,MATCH($B121,$B$37:$B$110,0),20))</f>
        <v>0</v>
      </c>
      <c r="U121" s="19" t="s">
        <v>37</v>
      </c>
    </row>
    <row r="122" spans="1:21" ht="12.75">
      <c r="A122" s="20" t="s">
        <v>25</v>
      </c>
      <c r="B122" s="155"/>
      <c r="C122" s="156"/>
      <c r="D122" s="156"/>
      <c r="E122" s="156"/>
      <c r="F122" s="156"/>
      <c r="G122" s="156"/>
      <c r="H122" s="156"/>
      <c r="I122" s="157"/>
      <c r="J122" s="22">
        <f>IF(ISNA(SUM(J116:J121)),"",SUM(J116:J121))</f>
        <v>46</v>
      </c>
      <c r="K122" s="22">
        <f aca="true" t="shared" si="6" ref="K122:Q122">SUM(K116:K121)</f>
        <v>12</v>
      </c>
      <c r="L122" s="22">
        <f t="shared" si="6"/>
        <v>6</v>
      </c>
      <c r="M122" s="22">
        <f t="shared" si="6"/>
        <v>0</v>
      </c>
      <c r="N122" s="22">
        <f t="shared" si="6"/>
        <v>6</v>
      </c>
      <c r="O122" s="22">
        <f t="shared" si="6"/>
        <v>24</v>
      </c>
      <c r="P122" s="22">
        <f t="shared" si="6"/>
        <v>58</v>
      </c>
      <c r="Q122" s="22">
        <f t="shared" si="6"/>
        <v>82</v>
      </c>
      <c r="R122" s="20">
        <f>COUNTIF(R116:R121,"E")</f>
        <v>6</v>
      </c>
      <c r="S122" s="20">
        <f>COUNTIF(S116:S121,"C")</f>
        <v>0</v>
      </c>
      <c r="T122" s="20">
        <f>COUNTIF(T116:T121,"VP")</f>
        <v>1</v>
      </c>
      <c r="U122" s="19"/>
    </row>
    <row r="123" spans="1:21" ht="17.25" customHeight="1">
      <c r="A123" s="83" t="s">
        <v>66</v>
      </c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5"/>
    </row>
    <row r="124" spans="1:21" ht="12.75">
      <c r="A124" s="31" t="str">
        <f>IF(ISNA(INDEX($A$37:$U$110,MATCH($B124,$B$37:$B$110,0),1)),"",INDEX($A$37:$U$110,MATCH($B124,$B$37:$B$110,0),1))</f>
        <v>MMR9005</v>
      </c>
      <c r="B124" s="133" t="s">
        <v>111</v>
      </c>
      <c r="C124" s="133"/>
      <c r="D124" s="133"/>
      <c r="E124" s="133"/>
      <c r="F124" s="133"/>
      <c r="G124" s="133"/>
      <c r="H124" s="133"/>
      <c r="I124" s="133"/>
      <c r="J124" s="18">
        <f>IF(ISNA(INDEX($A$37:$U$110,MATCH($B124,$B$37:$B$110,0),10)),"",INDEX($A$37:$U$110,MATCH($B124,$B$37:$B$110,0),10))</f>
        <v>4</v>
      </c>
      <c r="K124" s="18">
        <f>IF(ISNA(INDEX($A$37:$U$110,MATCH($B124,$B$37:$B$110,0),11)),"",INDEX($A$37:$U$110,MATCH($B124,$B$37:$B$110,0),11))</f>
        <v>0</v>
      </c>
      <c r="L124" s="18">
        <f>IF(ISNA(INDEX($A$37:$U$110,MATCH($B124,$B$37:$B$110,0),12)),"",INDEX($A$37:$U$110,MATCH($B124,$B$37:$B$110,0),12))</f>
        <v>0</v>
      </c>
      <c r="M124" s="18">
        <f>IF(ISNA(INDEX($A$37:$U$110,MATCH($B124,$B$37:$B$110,0),13)),"",INDEX($A$37:$U$110,MATCH($B124,$B$37:$B$110,0),13))</f>
        <v>1</v>
      </c>
      <c r="N124" s="18">
        <f>IF(ISNA(INDEX($A$37:$U$110,MATCH($B124,$B$37:$B$110,0),14)),"",INDEX($A$37:$U$110,MATCH($B124,$B$37:$B$110,0),14))</f>
        <v>2</v>
      </c>
      <c r="O124" s="18">
        <f>IF(ISNA(INDEX($A$37:$U$110,MATCH($B124,$B$37:$B$110,0),15)),"",INDEX($A$37:$U$110,MATCH($B124,$B$37:$B$110,0),15))</f>
        <v>3</v>
      </c>
      <c r="P124" s="18">
        <f>IF(ISNA(INDEX($A$37:$U$110,MATCH($B124,$B$37:$B$110,0),16)),"",INDEX($A$37:$U$110,MATCH($B124,$B$37:$B$110,0),16))</f>
        <v>5</v>
      </c>
      <c r="Q124" s="18">
        <f>IF(ISNA(INDEX($A$37:$U$110,MATCH($B124,$B$37:$B$110,0),17)),"",INDEX($A$37:$U$110,MATCH($B124,$B$37:$B$110,0),17))</f>
        <v>8</v>
      </c>
      <c r="R124" s="27">
        <f>IF(ISNA(INDEX($A$37:$U$110,MATCH($B124,$B$37:$B$110,0),18)),"",INDEX($A$37:$U$110,MATCH($B124,$B$37:$B$110,0),18))</f>
        <v>0</v>
      </c>
      <c r="S124" s="27">
        <f>IF(ISNA(INDEX($A$37:$U$110,MATCH($B124,$B$37:$B$110,0),19)),"",INDEX($A$37:$U$110,MATCH($B124,$B$37:$B$110,0),19))</f>
        <v>0</v>
      </c>
      <c r="T124" s="27" t="str">
        <f>IF(ISNA(INDEX($A$37:$U$110,MATCH($B124,$B$37:$B$110,0),20)),"",INDEX($A$37:$U$110,MATCH($B124,$B$37:$B$110,0),20))</f>
        <v>VP</v>
      </c>
      <c r="U124" s="19" t="s">
        <v>37</v>
      </c>
    </row>
    <row r="125" spans="1:21" ht="12.75">
      <c r="A125" s="31" t="str">
        <f>IF(ISNA(INDEX($A$37:$U$110,MATCH($B125,$B$37:$B$110,0),1)),"",INDEX($A$37:$U$110,MATCH($B125,$B$37:$B$110,0),1))</f>
        <v>MMR3401</v>
      </c>
      <c r="B125" s="86" t="s">
        <v>92</v>
      </c>
      <c r="C125" s="87"/>
      <c r="D125" s="87"/>
      <c r="E125" s="87"/>
      <c r="F125" s="87"/>
      <c r="G125" s="87"/>
      <c r="H125" s="87"/>
      <c r="I125" s="88"/>
      <c r="J125" s="18">
        <f>IF(ISNA(INDEX($A$37:$U$110,MATCH($B125,$B$37:$B$110,0),10)),"",INDEX($A$37:$U$110,MATCH($B125,$B$37:$B$110,0),10))</f>
        <v>4</v>
      </c>
      <c r="K125" s="18">
        <f>IF(ISNA(INDEX($A$37:$U$110,MATCH($B125,$B$37:$B$110,0),11)),"",INDEX($A$37:$U$110,MATCH($B125,$B$37:$B$110,0),11))</f>
        <v>0</v>
      </c>
      <c r="L125" s="18">
        <f>IF(ISNA(INDEX($A$37:$U$110,MATCH($B125,$B$37:$B$110,0),12)),"",INDEX($A$37:$U$110,MATCH($B125,$B$37:$B$110,0),12))</f>
        <v>0</v>
      </c>
      <c r="M125" s="18">
        <f>IF(ISNA(INDEX($A$37:$U$110,MATCH($B125,$B$37:$B$110,0),13)),"",INDEX($A$37:$U$110,MATCH($B125,$B$37:$B$110,0),13))</f>
        <v>0</v>
      </c>
      <c r="N125" s="18">
        <f>IF(ISNA(INDEX($A$37:$U$110,MATCH($B125,$B$37:$B$110,0),14)),"",INDEX($A$37:$U$110,MATCH($B125,$B$37:$B$110,0),14))</f>
        <v>2</v>
      </c>
      <c r="O125" s="18">
        <f>IF(ISNA(INDEX($A$37:$U$110,MATCH($B125,$B$37:$B$110,0),15)),"",INDEX($A$37:$U$110,MATCH($B125,$B$37:$B$110,0),15))</f>
        <v>2</v>
      </c>
      <c r="P125" s="18">
        <f>IF(ISNA(INDEX($A$37:$U$110,MATCH($B125,$B$37:$B$110,0),16)),"",INDEX($A$37:$U$110,MATCH($B125,$B$37:$B$110,0),16))</f>
        <v>6</v>
      </c>
      <c r="Q125" s="18">
        <f>IF(ISNA(INDEX($A$37:$U$110,MATCH($B125,$B$37:$B$110,0),17)),"",INDEX($A$37:$U$110,MATCH($B125,$B$37:$B$110,0),17))</f>
        <v>8</v>
      </c>
      <c r="R125" s="27">
        <f>IF(ISNA(INDEX($A$37:$U$110,MATCH($B125,$B$37:$B$110,0),18)),"",INDEX($A$37:$U$110,MATCH($B125,$B$37:$B$110,0),18))</f>
        <v>0</v>
      </c>
      <c r="S125" s="27" t="str">
        <f>IF(ISNA(INDEX($A$37:$U$110,MATCH($B125,$B$37:$B$110,0),19)),"",INDEX($A$37:$U$110,MATCH($B125,$B$37:$B$110,0),19))</f>
        <v>C</v>
      </c>
      <c r="T125" s="27">
        <f>IF(ISNA(INDEX($A$37:$U$110,MATCH($B125,$B$37:$B$110,0),20)),"",INDEX($A$37:$U$110,MATCH($B125,$B$37:$B$110,0),20))</f>
        <v>0</v>
      </c>
      <c r="U125" s="19" t="s">
        <v>37</v>
      </c>
    </row>
    <row r="126" spans="1:21" ht="12.75">
      <c r="A126" s="20" t="s">
        <v>25</v>
      </c>
      <c r="B126" s="141"/>
      <c r="C126" s="141"/>
      <c r="D126" s="141"/>
      <c r="E126" s="141"/>
      <c r="F126" s="141"/>
      <c r="G126" s="141"/>
      <c r="H126" s="141"/>
      <c r="I126" s="141"/>
      <c r="J126" s="22">
        <f>SUM(J124:J125)</f>
        <v>8</v>
      </c>
      <c r="K126" s="22">
        <f aca="true" t="shared" si="7" ref="K126:Q126">SUM(K124:K125)</f>
        <v>0</v>
      </c>
      <c r="L126" s="22">
        <f t="shared" si="7"/>
        <v>0</v>
      </c>
      <c r="M126" s="22">
        <f t="shared" si="7"/>
        <v>1</v>
      </c>
      <c r="N126" s="22">
        <f t="shared" si="7"/>
        <v>4</v>
      </c>
      <c r="O126" s="22">
        <f t="shared" si="7"/>
        <v>5</v>
      </c>
      <c r="P126" s="22">
        <f t="shared" si="7"/>
        <v>11</v>
      </c>
      <c r="Q126" s="22">
        <f t="shared" si="7"/>
        <v>16</v>
      </c>
      <c r="R126" s="22">
        <f>COUNTIF(R124:R125,"E")</f>
        <v>0</v>
      </c>
      <c r="S126" s="22">
        <f>COUNTIF(S124:S125,"C")</f>
        <v>1</v>
      </c>
      <c r="T126" s="22">
        <f>COUNTIF(T124:T125,"VP")</f>
        <v>1</v>
      </c>
      <c r="U126" s="21"/>
    </row>
    <row r="127" spans="1:21" ht="27" customHeight="1">
      <c r="A127" s="142" t="s">
        <v>49</v>
      </c>
      <c r="B127" s="143"/>
      <c r="C127" s="143"/>
      <c r="D127" s="143"/>
      <c r="E127" s="143"/>
      <c r="F127" s="143"/>
      <c r="G127" s="143"/>
      <c r="H127" s="143"/>
      <c r="I127" s="144"/>
      <c r="J127" s="22">
        <f aca="true" t="shared" si="8" ref="J127:T127">SUM(J122,J126)</f>
        <v>54</v>
      </c>
      <c r="K127" s="22">
        <f t="shared" si="8"/>
        <v>12</v>
      </c>
      <c r="L127" s="22">
        <f t="shared" si="8"/>
        <v>6</v>
      </c>
      <c r="M127" s="22">
        <f t="shared" si="8"/>
        <v>1</v>
      </c>
      <c r="N127" s="22">
        <f t="shared" si="8"/>
        <v>10</v>
      </c>
      <c r="O127" s="22">
        <f t="shared" si="8"/>
        <v>29</v>
      </c>
      <c r="P127" s="22">
        <f t="shared" si="8"/>
        <v>69</v>
      </c>
      <c r="Q127" s="22">
        <f t="shared" si="8"/>
        <v>98</v>
      </c>
      <c r="R127" s="22">
        <f t="shared" si="8"/>
        <v>6</v>
      </c>
      <c r="S127" s="22">
        <f t="shared" si="8"/>
        <v>1</v>
      </c>
      <c r="T127" s="22">
        <f t="shared" si="8"/>
        <v>2</v>
      </c>
      <c r="U127" s="45">
        <f>8/17</f>
        <v>0.47058823529411764</v>
      </c>
    </row>
    <row r="128" spans="1:21" ht="12.75">
      <c r="A128" s="145" t="s">
        <v>50</v>
      </c>
      <c r="B128" s="146"/>
      <c r="C128" s="146"/>
      <c r="D128" s="146"/>
      <c r="E128" s="146"/>
      <c r="F128" s="146"/>
      <c r="G128" s="146"/>
      <c r="H128" s="146"/>
      <c r="I128" s="146"/>
      <c r="J128" s="147"/>
      <c r="K128" s="22">
        <f aca="true" t="shared" si="9" ref="K128:Q128">K122*14+K126*12</f>
        <v>168</v>
      </c>
      <c r="L128" s="22">
        <f t="shared" si="9"/>
        <v>84</v>
      </c>
      <c r="M128" s="22">
        <f t="shared" si="9"/>
        <v>12</v>
      </c>
      <c r="N128" s="22">
        <f t="shared" si="9"/>
        <v>132</v>
      </c>
      <c r="O128" s="22">
        <f t="shared" si="9"/>
        <v>396</v>
      </c>
      <c r="P128" s="22">
        <f t="shared" si="9"/>
        <v>944</v>
      </c>
      <c r="Q128" s="22">
        <f t="shared" si="9"/>
        <v>1340</v>
      </c>
      <c r="R128" s="58"/>
      <c r="S128" s="59"/>
      <c r="T128" s="59"/>
      <c r="U128" s="60"/>
    </row>
    <row r="129" spans="1:21" ht="12.75">
      <c r="A129" s="148"/>
      <c r="B129" s="149"/>
      <c r="C129" s="149"/>
      <c r="D129" s="149"/>
      <c r="E129" s="149"/>
      <c r="F129" s="149"/>
      <c r="G129" s="149"/>
      <c r="H129" s="149"/>
      <c r="I129" s="149"/>
      <c r="J129" s="150"/>
      <c r="K129" s="138">
        <f>SUM(K128:N128)</f>
        <v>396</v>
      </c>
      <c r="L129" s="139"/>
      <c r="M129" s="139"/>
      <c r="N129" s="140"/>
      <c r="O129" s="151">
        <v>1340</v>
      </c>
      <c r="P129" s="152"/>
      <c r="Q129" s="153"/>
      <c r="R129" s="61"/>
      <c r="S129" s="62"/>
      <c r="T129" s="62"/>
      <c r="U129" s="63"/>
    </row>
    <row r="130" spans="1:21" ht="12.75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4"/>
      <c r="L130" s="54"/>
      <c r="M130" s="54"/>
      <c r="N130" s="54"/>
      <c r="O130" s="55"/>
      <c r="P130" s="55"/>
      <c r="Q130" s="55"/>
      <c r="R130" s="56"/>
      <c r="S130" s="56"/>
      <c r="T130" s="56"/>
      <c r="U130" s="56"/>
    </row>
    <row r="131" spans="1:21" ht="12.7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4"/>
      <c r="L131" s="54"/>
      <c r="M131" s="54"/>
      <c r="N131" s="54"/>
      <c r="O131" s="55"/>
      <c r="P131" s="55"/>
      <c r="Q131" s="55"/>
      <c r="R131" s="56"/>
      <c r="S131" s="56"/>
      <c r="T131" s="56"/>
      <c r="U131" s="56"/>
    </row>
    <row r="132" spans="1:21" ht="12.7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4"/>
      <c r="L132" s="54"/>
      <c r="M132" s="54"/>
      <c r="N132" s="54"/>
      <c r="O132" s="55"/>
      <c r="P132" s="55"/>
      <c r="Q132" s="55"/>
      <c r="R132" s="56"/>
      <c r="S132" s="56"/>
      <c r="T132" s="56"/>
      <c r="U132" s="56"/>
    </row>
    <row r="133" spans="1:21" ht="12.7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4"/>
      <c r="L133" s="54"/>
      <c r="M133" s="54"/>
      <c r="N133" s="54"/>
      <c r="O133" s="55"/>
      <c r="P133" s="55"/>
      <c r="Q133" s="55"/>
      <c r="R133" s="56"/>
      <c r="S133" s="56"/>
      <c r="T133" s="56"/>
      <c r="U133" s="56"/>
    </row>
    <row r="134" spans="1:21" ht="12.7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4"/>
      <c r="L134" s="54"/>
      <c r="M134" s="54"/>
      <c r="N134" s="54"/>
      <c r="O134" s="55"/>
      <c r="P134" s="55"/>
      <c r="Q134" s="55"/>
      <c r="R134" s="56"/>
      <c r="S134" s="56"/>
      <c r="T134" s="56"/>
      <c r="U134" s="56"/>
    </row>
    <row r="135" spans="1:21" ht="12.7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4"/>
      <c r="L135" s="54"/>
      <c r="M135" s="54"/>
      <c r="N135" s="54"/>
      <c r="O135" s="55"/>
      <c r="P135" s="55"/>
      <c r="Q135" s="55"/>
      <c r="R135" s="56"/>
      <c r="S135" s="56"/>
      <c r="T135" s="56"/>
      <c r="U135" s="56"/>
    </row>
    <row r="136" spans="1:21" ht="12.75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4"/>
      <c r="L136" s="54"/>
      <c r="M136" s="54"/>
      <c r="N136" s="54"/>
      <c r="O136" s="55"/>
      <c r="P136" s="55"/>
      <c r="Q136" s="55"/>
      <c r="R136" s="56"/>
      <c r="S136" s="56"/>
      <c r="T136" s="56"/>
      <c r="U136" s="56"/>
    </row>
    <row r="137" spans="1:21" ht="12.7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4"/>
      <c r="L137" s="54"/>
      <c r="M137" s="54"/>
      <c r="N137" s="54"/>
      <c r="O137" s="55"/>
      <c r="P137" s="55"/>
      <c r="Q137" s="55"/>
      <c r="R137" s="56"/>
      <c r="S137" s="56"/>
      <c r="T137" s="56"/>
      <c r="U137" s="56"/>
    </row>
    <row r="138" spans="1:21" ht="12.75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4"/>
      <c r="L138" s="54"/>
      <c r="M138" s="54"/>
      <c r="N138" s="54"/>
      <c r="O138" s="55"/>
      <c r="P138" s="55"/>
      <c r="Q138" s="55"/>
      <c r="R138" s="56"/>
      <c r="S138" s="56"/>
      <c r="T138" s="56"/>
      <c r="U138" s="56"/>
    </row>
    <row r="139" spans="1:21" ht="12.75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4"/>
      <c r="L139" s="54"/>
      <c r="M139" s="54"/>
      <c r="N139" s="54"/>
      <c r="O139" s="55"/>
      <c r="P139" s="55"/>
      <c r="Q139" s="55"/>
      <c r="R139" s="56"/>
      <c r="S139" s="56"/>
      <c r="T139" s="56"/>
      <c r="U139" s="56"/>
    </row>
    <row r="140" spans="1:21" ht="12.75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4"/>
      <c r="L140" s="54"/>
      <c r="M140" s="54"/>
      <c r="N140" s="54"/>
      <c r="O140" s="55"/>
      <c r="P140" s="55"/>
      <c r="Q140" s="55"/>
      <c r="R140" s="56"/>
      <c r="S140" s="56"/>
      <c r="T140" s="56"/>
      <c r="U140" s="56"/>
    </row>
    <row r="141" spans="1:21" ht="12.75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4"/>
      <c r="L141" s="54"/>
      <c r="M141" s="54"/>
      <c r="N141" s="54"/>
      <c r="O141" s="55"/>
      <c r="P141" s="55"/>
      <c r="Q141" s="55"/>
      <c r="R141" s="56"/>
      <c r="S141" s="56"/>
      <c r="T141" s="56"/>
      <c r="U141" s="56"/>
    </row>
    <row r="142" spans="1:21" ht="12.75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4"/>
      <c r="L142" s="54"/>
      <c r="M142" s="54"/>
      <c r="N142" s="54"/>
      <c r="O142" s="55"/>
      <c r="P142" s="55"/>
      <c r="Q142" s="55"/>
      <c r="R142" s="56"/>
      <c r="S142" s="56"/>
      <c r="T142" s="56"/>
      <c r="U142" s="56"/>
    </row>
    <row r="143" spans="1:21" ht="12.75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4"/>
      <c r="L143" s="54"/>
      <c r="M143" s="54"/>
      <c r="N143" s="54"/>
      <c r="O143" s="55"/>
      <c r="P143" s="55"/>
      <c r="Q143" s="55"/>
      <c r="R143" s="56"/>
      <c r="S143" s="56"/>
      <c r="T143" s="56"/>
      <c r="U143" s="56"/>
    </row>
    <row r="144" spans="1:21" ht="12.75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4"/>
      <c r="L144" s="54"/>
      <c r="M144" s="54"/>
      <c r="N144" s="54"/>
      <c r="O144" s="55"/>
      <c r="P144" s="55"/>
      <c r="Q144" s="55"/>
      <c r="R144" s="56"/>
      <c r="S144" s="56"/>
      <c r="T144" s="56"/>
      <c r="U144" s="56"/>
    </row>
    <row r="145" spans="1:21" ht="12.7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4"/>
      <c r="L145" s="54"/>
      <c r="M145" s="54"/>
      <c r="N145" s="54"/>
      <c r="O145" s="55"/>
      <c r="P145" s="55"/>
      <c r="Q145" s="55"/>
      <c r="R145" s="56"/>
      <c r="S145" s="56"/>
      <c r="T145" s="56"/>
      <c r="U145" s="56"/>
    </row>
    <row r="146" spans="1:21" ht="12.7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4"/>
      <c r="L146" s="54"/>
      <c r="M146" s="54"/>
      <c r="N146" s="54"/>
      <c r="O146" s="55"/>
      <c r="P146" s="55"/>
      <c r="Q146" s="55"/>
      <c r="R146" s="56"/>
      <c r="S146" s="56"/>
      <c r="T146" s="56"/>
      <c r="U146" s="56"/>
    </row>
    <row r="148" spans="2:20" ht="12.75">
      <c r="B148" s="2"/>
      <c r="C148" s="2"/>
      <c r="D148" s="2"/>
      <c r="E148" s="2"/>
      <c r="F148" s="2"/>
      <c r="G148" s="2"/>
      <c r="N148" s="8"/>
      <c r="O148" s="8"/>
      <c r="P148" s="8"/>
      <c r="Q148" s="8"/>
      <c r="R148" s="8"/>
      <c r="S148" s="8"/>
      <c r="T148" s="8"/>
    </row>
    <row r="149" ht="12.75" customHeight="1"/>
    <row r="150" spans="1:21" ht="23.25" customHeight="1">
      <c r="A150" s="141" t="s">
        <v>136</v>
      </c>
      <c r="B150" s="154"/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</row>
    <row r="151" spans="1:21" ht="26.25" customHeight="1">
      <c r="A151" s="141" t="s">
        <v>27</v>
      </c>
      <c r="B151" s="141" t="s">
        <v>26</v>
      </c>
      <c r="C151" s="141"/>
      <c r="D151" s="141"/>
      <c r="E151" s="141"/>
      <c r="F151" s="141"/>
      <c r="G151" s="141"/>
      <c r="H151" s="141"/>
      <c r="I151" s="141"/>
      <c r="J151" s="137" t="s">
        <v>41</v>
      </c>
      <c r="K151" s="137" t="s">
        <v>24</v>
      </c>
      <c r="L151" s="137"/>
      <c r="M151" s="137"/>
      <c r="N151" s="137"/>
      <c r="O151" s="137" t="s">
        <v>42</v>
      </c>
      <c r="P151" s="137"/>
      <c r="Q151" s="137"/>
      <c r="R151" s="137" t="s">
        <v>23</v>
      </c>
      <c r="S151" s="137"/>
      <c r="T151" s="137"/>
      <c r="U151" s="137" t="s">
        <v>22</v>
      </c>
    </row>
    <row r="152" spans="1:21" ht="12.75">
      <c r="A152" s="141"/>
      <c r="B152" s="141"/>
      <c r="C152" s="141"/>
      <c r="D152" s="141"/>
      <c r="E152" s="141"/>
      <c r="F152" s="141"/>
      <c r="G152" s="141"/>
      <c r="H152" s="141"/>
      <c r="I152" s="141"/>
      <c r="J152" s="137"/>
      <c r="K152" s="28" t="s">
        <v>28</v>
      </c>
      <c r="L152" s="28" t="s">
        <v>29</v>
      </c>
      <c r="M152" s="28" t="s">
        <v>30</v>
      </c>
      <c r="N152" s="28" t="s">
        <v>69</v>
      </c>
      <c r="O152" s="28" t="s">
        <v>34</v>
      </c>
      <c r="P152" s="28" t="s">
        <v>7</v>
      </c>
      <c r="Q152" s="28" t="s">
        <v>31</v>
      </c>
      <c r="R152" s="28" t="s">
        <v>32</v>
      </c>
      <c r="S152" s="28" t="s">
        <v>28</v>
      </c>
      <c r="T152" s="28" t="s">
        <v>33</v>
      </c>
      <c r="U152" s="137"/>
    </row>
    <row r="153" spans="1:21" ht="18.75" customHeight="1">
      <c r="A153" s="83" t="s">
        <v>65</v>
      </c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5"/>
    </row>
    <row r="154" spans="1:21" ht="12.75">
      <c r="A154" s="31" t="str">
        <f>IF(ISNA(INDEX($A$37:$U$110,MATCH($B154,$B$37:$B$110,0),1)),"",INDEX($A$37:$U$110,MATCH($B154,$B$37:$B$110,0),1))</f>
        <v>MMR8007</v>
      </c>
      <c r="B154" s="133" t="s">
        <v>101</v>
      </c>
      <c r="C154" s="133"/>
      <c r="D154" s="133"/>
      <c r="E154" s="133"/>
      <c r="F154" s="133"/>
      <c r="G154" s="133"/>
      <c r="H154" s="133"/>
      <c r="I154" s="133"/>
      <c r="J154" s="18">
        <f>IF(ISNA(INDEX($A$37:$U$110,MATCH($B154,$B$37:$B$110,0),10)),"",INDEX($A$37:$U$110,MATCH($B154,$B$37:$B$110,0),10))</f>
        <v>8</v>
      </c>
      <c r="K154" s="18">
        <f>IF(ISNA(INDEX($A$37:$U$110,MATCH($B154,$B$37:$B$110,0),11)),"",INDEX($A$37:$U$110,MATCH($B154,$B$37:$B$110,0),11))</f>
        <v>2</v>
      </c>
      <c r="L154" s="18">
        <f>IF(ISNA(INDEX($A$37:$U$110,MATCH($B154,$B$37:$B$110,0),12)),"",INDEX($A$37:$U$110,MATCH($B154,$B$37:$B$110,0),12))</f>
        <v>1</v>
      </c>
      <c r="M154" s="18">
        <f>IF(ISNA(INDEX($A$37:$U$110,MATCH($B154,$B$37:$B$110,0),13)),"",INDEX($A$37:$U$110,MATCH($B154,$B$37:$B$110,0),13))</f>
        <v>0</v>
      </c>
      <c r="N154" s="18">
        <f>IF(ISNA(INDEX($A$37:$U$110,MATCH($B154,$B$37:$B$110,0),14)),"",INDEX($A$37:$U$110,MATCH($B154,$B$37:$B$110,0),14))</f>
        <v>1</v>
      </c>
      <c r="O154" s="18">
        <f>IF(ISNA(INDEX($A$37:$U$110,MATCH($B154,$B$37:$B$110,0),15)),"",INDEX($A$37:$U$110,MATCH($B154,$B$37:$B$110,0),15))</f>
        <v>4</v>
      </c>
      <c r="P154" s="18">
        <f>IF(ISNA(INDEX($A$37:$U$110,MATCH($B154,$B$37:$B$110,0),16)),"",INDEX($A$37:$U$110,MATCH($B154,$B$37:$B$110,0),16))</f>
        <v>10</v>
      </c>
      <c r="Q154" s="18">
        <f>IF(ISNA(INDEX($A$37:$U$110,MATCH($B154,$B$37:$B$110,0),17)),"",INDEX($A$37:$U$110,MATCH($B154,$B$37:$B$110,0),17))</f>
        <v>14</v>
      </c>
      <c r="R154" s="27" t="str">
        <f>IF(ISNA(INDEX($A$37:$U$110,MATCH($B154,$B$37:$B$110,0),18)),"",INDEX($A$37:$U$110,MATCH($B154,$B$37:$B$110,0),18))</f>
        <v>E</v>
      </c>
      <c r="S154" s="27">
        <f>IF(ISNA(INDEX($A$37:$U$110,MATCH($B154,$B$37:$B$110,0),19)),"",INDEX($A$37:$U$110,MATCH($B154,$B$37:$B$110,0),19))</f>
        <v>0</v>
      </c>
      <c r="T154" s="27">
        <f>IF(ISNA(INDEX($A$37:$U$110,MATCH($B154,$B$37:$B$110,0),20)),"",INDEX($A$37:$U$110,MATCH($B154,$B$37:$B$110,0),20))</f>
        <v>0</v>
      </c>
      <c r="U154" s="17" t="s">
        <v>39</v>
      </c>
    </row>
    <row r="155" spans="1:21" ht="12.75">
      <c r="A155" s="31" t="str">
        <f>IF(ISNA(INDEX($A$37:$U$110,MATCH($B155,$B$37:$B$110,0),1)),"",INDEX($A$37:$U$110,MATCH($B155,$B$37:$B$110,0),1))</f>
        <v>MMR8001</v>
      </c>
      <c r="B155" s="133" t="s">
        <v>84</v>
      </c>
      <c r="C155" s="133"/>
      <c r="D155" s="133"/>
      <c r="E155" s="133"/>
      <c r="F155" s="133"/>
      <c r="G155" s="133"/>
      <c r="H155" s="133"/>
      <c r="I155" s="133"/>
      <c r="J155" s="18">
        <f>IF(ISNA(INDEX($A$37:$U$110,MATCH($B155,$B$37:$B$110,0),10)),"",INDEX($A$37:$U$110,MATCH($B155,$B$37:$B$110,0),10))</f>
        <v>8</v>
      </c>
      <c r="K155" s="18">
        <f>IF(ISNA(INDEX($A$37:$U$110,MATCH($B155,$B$37:$B$110,0),11)),"",INDEX($A$37:$U$110,MATCH($B155,$B$37:$B$110,0),11))</f>
        <v>2</v>
      </c>
      <c r="L155" s="18">
        <f>IF(ISNA(INDEX($A$37:$U$110,MATCH($B155,$B$37:$B$110,0),12)),"",INDEX($A$37:$U$110,MATCH($B155,$B$37:$B$110,0),12))</f>
        <v>1</v>
      </c>
      <c r="M155" s="18">
        <f>IF(ISNA(INDEX($A$37:$U$110,MATCH($B155,$B$37:$B$110,0),13)),"",INDEX($A$37:$U$110,MATCH($B155,$B$37:$B$110,0),13))</f>
        <v>0</v>
      </c>
      <c r="N155" s="18">
        <f>IF(ISNA(INDEX($A$37:$U$110,MATCH($B155,$B$37:$B$110,0),14)),"",INDEX($A$37:$U$110,MATCH($B155,$B$37:$B$110,0),14))</f>
        <v>1</v>
      </c>
      <c r="O155" s="18">
        <f>IF(ISNA(INDEX($A$37:$U$110,MATCH($B155,$B$37:$B$110,0),15)),"",INDEX($A$37:$U$110,MATCH($B155,$B$37:$B$110,0),15))</f>
        <v>4</v>
      </c>
      <c r="P155" s="18">
        <f>IF(ISNA(INDEX($A$37:$U$110,MATCH($B155,$B$37:$B$110,0),16)),"",INDEX($A$37:$U$110,MATCH($B155,$B$37:$B$110,0),16))</f>
        <v>10</v>
      </c>
      <c r="Q155" s="18">
        <f>IF(ISNA(INDEX($A$37:$U$110,MATCH($B155,$B$37:$B$110,0),17)),"",INDEX($A$37:$U$110,MATCH($B155,$B$37:$B$110,0),17))</f>
        <v>14</v>
      </c>
      <c r="R155" s="27" t="str">
        <f>IF(ISNA(INDEX($A$37:$U$110,MATCH($B155,$B$37:$B$110,0),18)),"",INDEX($A$37:$U$110,MATCH($B155,$B$37:$B$110,0),18))</f>
        <v>E</v>
      </c>
      <c r="S155" s="27">
        <f>IF(ISNA(INDEX($A$37:$U$110,MATCH($B155,$B$37:$B$110,0),19)),"",INDEX($A$37:$U$110,MATCH($B155,$B$37:$B$110,0),19))</f>
        <v>0</v>
      </c>
      <c r="T155" s="27">
        <f>IF(ISNA(INDEX($A$37:$U$110,MATCH($B155,$B$37:$B$110,0),20)),"",INDEX($A$37:$U$110,MATCH($B155,$B$37:$B$110,0),20))</f>
        <v>0</v>
      </c>
      <c r="U155" s="17" t="s">
        <v>39</v>
      </c>
    </row>
    <row r="156" spans="1:21" ht="12.75">
      <c r="A156" s="31" t="str">
        <f>IF(ISNA(INDEX($A$37:$U$110,MATCH($B156,$B$37:$B$110,0),1)),"",INDEX($A$37:$U$110,MATCH($B156,$B$37:$B$110,0),1))</f>
        <v>MMR8004</v>
      </c>
      <c r="B156" s="133" t="s">
        <v>82</v>
      </c>
      <c r="C156" s="133"/>
      <c r="D156" s="133"/>
      <c r="E156" s="133"/>
      <c r="F156" s="133"/>
      <c r="G156" s="133"/>
      <c r="H156" s="133"/>
      <c r="I156" s="133"/>
      <c r="J156" s="18">
        <f>IF(ISNA(INDEX($A$37:$U$110,MATCH($B156,$B$37:$B$110,0),10)),"",INDEX($A$37:$U$110,MATCH($B156,$B$37:$B$110,0),10))</f>
        <v>7</v>
      </c>
      <c r="K156" s="18">
        <f>IF(ISNA(INDEX($A$37:$U$110,MATCH($B156,$B$37:$B$110,0),11)),"",INDEX($A$37:$U$110,MATCH($B156,$B$37:$B$110,0),11))</f>
        <v>2</v>
      </c>
      <c r="L156" s="18">
        <f>IF(ISNA(INDEX($A$37:$U$110,MATCH($B156,$B$37:$B$110,0),12)),"",INDEX($A$37:$U$110,MATCH($B156,$B$37:$B$110,0),12))</f>
        <v>1</v>
      </c>
      <c r="M156" s="18">
        <f>IF(ISNA(INDEX($A$37:$U$110,MATCH($B156,$B$37:$B$110,0),13)),"",INDEX($A$37:$U$110,MATCH($B156,$B$37:$B$110,0),13))</f>
        <v>0</v>
      </c>
      <c r="N156" s="18">
        <f>IF(ISNA(INDEX($A$37:$U$110,MATCH($B156,$B$37:$B$110,0),14)),"",INDEX($A$37:$U$110,MATCH($B156,$B$37:$B$110,0),14))</f>
        <v>1</v>
      </c>
      <c r="O156" s="18">
        <f>IF(ISNA(INDEX($A$37:$U$110,MATCH($B156,$B$37:$B$110,0),15)),"",INDEX($A$37:$U$110,MATCH($B156,$B$37:$B$110,0),15))</f>
        <v>4</v>
      </c>
      <c r="P156" s="18">
        <f>IF(ISNA(INDEX($A$37:$U$110,MATCH($B156,$B$37:$B$110,0),16)),"",INDEX($A$37:$U$110,MATCH($B156,$B$37:$B$110,0),16))</f>
        <v>9</v>
      </c>
      <c r="Q156" s="18">
        <f>IF(ISNA(INDEX($A$37:$U$110,MATCH($B156,$B$37:$B$110,0),17)),"",INDEX($A$37:$U$110,MATCH($B156,$B$37:$B$110,0),17))</f>
        <v>13</v>
      </c>
      <c r="R156" s="27" t="str">
        <f>IF(ISNA(INDEX($A$37:$U$110,MATCH($B156,$B$37:$B$110,0),18)),"",INDEX($A$37:$U$110,MATCH($B156,$B$37:$B$110,0),18))</f>
        <v>E</v>
      </c>
      <c r="S156" s="27">
        <f>IF(ISNA(INDEX($A$37:$U$110,MATCH($B156,$B$37:$B$110,0),19)),"",INDEX($A$37:$U$110,MATCH($B156,$B$37:$B$110,0),19))</f>
        <v>0</v>
      </c>
      <c r="T156" s="27">
        <f>IF(ISNA(INDEX($A$37:$U$110,MATCH($B156,$B$37:$B$110,0),20)),"",INDEX($A$37:$U$110,MATCH($B156,$B$37:$B$110,0),20))</f>
        <v>0</v>
      </c>
      <c r="U156" s="17" t="s">
        <v>39</v>
      </c>
    </row>
    <row r="157" spans="1:21" ht="12.75">
      <c r="A157" s="31" t="str">
        <f>IF(ISNA(INDEX($A$37:$U$110,MATCH($B157,$B$37:$B$110,0),1)),"",INDEX($A$37:$U$110,MATCH($B157,$B$37:$B$110,0),1))</f>
        <v>MMX9401</v>
      </c>
      <c r="B157" s="133" t="s">
        <v>94</v>
      </c>
      <c r="C157" s="133"/>
      <c r="D157" s="133"/>
      <c r="E157" s="133"/>
      <c r="F157" s="133"/>
      <c r="G157" s="133"/>
      <c r="H157" s="133"/>
      <c r="I157" s="133"/>
      <c r="J157" s="18">
        <f>IF(ISNA(INDEX($A$37:$U$110,MATCH($B157,$B$37:$B$110,0),10)),"",INDEX($A$37:$U$110,MATCH($B157,$B$37:$B$110,0),10))</f>
        <v>8</v>
      </c>
      <c r="K157" s="18">
        <f>IF(ISNA(INDEX($A$37:$U$110,MATCH($B157,$B$37:$B$110,0),11)),"",INDEX($A$37:$U$110,MATCH($B157,$B$37:$B$110,0),11))</f>
        <v>2</v>
      </c>
      <c r="L157" s="18">
        <f>IF(ISNA(INDEX($A$37:$U$110,MATCH($B157,$B$37:$B$110,0),12)),"",INDEX($A$37:$U$110,MATCH($B157,$B$37:$B$110,0),12))</f>
        <v>1</v>
      </c>
      <c r="M157" s="18">
        <f>IF(ISNA(INDEX($A$37:$U$110,MATCH($B157,$B$37:$B$110,0),13)),"",INDEX($A$37:$U$110,MATCH($B157,$B$37:$B$110,0),13))</f>
        <v>0</v>
      </c>
      <c r="N157" s="18">
        <f>IF(ISNA(INDEX($A$37:$U$110,MATCH($B157,$B$37:$B$110,0),14)),"",INDEX($A$37:$U$110,MATCH($B157,$B$37:$B$110,0),14))</f>
        <v>1</v>
      </c>
      <c r="O157" s="18">
        <f>IF(ISNA(INDEX($A$37:$U$110,MATCH($B157,$B$37:$B$110,0),15)),"",INDEX($A$37:$U$110,MATCH($B157,$B$37:$B$110,0),15))</f>
        <v>4</v>
      </c>
      <c r="P157" s="18">
        <f>IF(ISNA(INDEX($A$37:$U$110,MATCH($B157,$B$37:$B$110,0),16)),"",INDEX($A$37:$U$110,MATCH($B157,$B$37:$B$110,0),16))</f>
        <v>10</v>
      </c>
      <c r="Q157" s="18">
        <f>IF(ISNA(INDEX($A$37:$U$110,MATCH($B157,$B$37:$B$110,0),17)),"",INDEX($A$37:$U$110,MATCH($B157,$B$37:$B$110,0),17))</f>
        <v>14</v>
      </c>
      <c r="R157" s="27" t="str">
        <f>IF(ISNA(INDEX($A$37:$U$110,MATCH($B157,$B$37:$B$110,0),18)),"",INDEX($A$37:$U$110,MATCH($B157,$B$37:$B$110,0),18))</f>
        <v>E</v>
      </c>
      <c r="S157" s="27">
        <f>IF(ISNA(INDEX($A$37:$U$110,MATCH($B157,$B$37:$B$110,0),19)),"",INDEX($A$37:$U$110,MATCH($B157,$B$37:$B$110,0),19))</f>
        <v>0</v>
      </c>
      <c r="T157" s="27">
        <f>IF(ISNA(INDEX($A$37:$U$110,MATCH($B157,$B$37:$B$110,0),20)),"",INDEX($A$37:$U$110,MATCH($B157,$B$37:$B$110,0),20))</f>
        <v>0</v>
      </c>
      <c r="U157" s="17" t="s">
        <v>39</v>
      </c>
    </row>
    <row r="158" spans="1:21" ht="12.75">
      <c r="A158" s="31" t="str">
        <f>IF(ISNA(INDEX($A$37:$U$110,MATCH($B158,$B$37:$B$110,0),1)),"",INDEX($A$37:$U$110,MATCH($B158,$B$37:$B$110,0),1))</f>
        <v>MME8008</v>
      </c>
      <c r="B158" s="133" t="s">
        <v>114</v>
      </c>
      <c r="C158" s="133"/>
      <c r="D158" s="133"/>
      <c r="E158" s="133"/>
      <c r="F158" s="133"/>
      <c r="G158" s="133"/>
      <c r="H158" s="133"/>
      <c r="I158" s="133"/>
      <c r="J158" s="18">
        <f>IF(ISNA(INDEX($A$37:$U$110,MATCH($B158,$B$37:$B$110,0),10)),"",INDEX($A$37:$U$110,MATCH($B158,$B$37:$B$110,0),10))</f>
        <v>8</v>
      </c>
      <c r="K158" s="18">
        <f>IF(ISNA(INDEX($A$37:$U$110,MATCH($B158,$B$37:$B$110,0),11)),"",INDEX($A$37:$U$110,MATCH($B158,$B$37:$B$110,0),11))</f>
        <v>2</v>
      </c>
      <c r="L158" s="18">
        <f>IF(ISNA(INDEX($A$37:$U$110,MATCH($B158,$B$37:$B$110,0),12)),"",INDEX($A$37:$U$110,MATCH($B158,$B$37:$B$110,0),12))</f>
        <v>1</v>
      </c>
      <c r="M158" s="18">
        <f>IF(ISNA(INDEX($A$37:$U$110,MATCH($B158,$B$37:$B$110,0),13)),"",INDEX($A$37:$U$110,MATCH($B158,$B$37:$B$110,0),13))</f>
        <v>0</v>
      </c>
      <c r="N158" s="18">
        <f>IF(ISNA(INDEX($A$37:$U$110,MATCH($B158,$B$37:$B$110,0),14)),"",INDEX($A$37:$U$110,MATCH($B158,$B$37:$B$110,0),14))</f>
        <v>1</v>
      </c>
      <c r="O158" s="18">
        <f>IF(ISNA(INDEX($A$37:$U$110,MATCH($B158,$B$37:$B$110,0),15)),"",INDEX($A$37:$U$110,MATCH($B158,$B$37:$B$110,0),15))</f>
        <v>4</v>
      </c>
      <c r="P158" s="18">
        <f>IF(ISNA(INDEX($A$37:$U$110,MATCH($B158,$B$37:$B$110,0),16)),"",INDEX($A$37:$U$110,MATCH($B158,$B$37:$B$110,0),16))</f>
        <v>10</v>
      </c>
      <c r="Q158" s="18">
        <f>IF(ISNA(INDEX($A$37:$U$110,MATCH($B158,$B$37:$B$110,0),17)),"",INDEX($A$37:$U$110,MATCH($B158,$B$37:$B$110,0),17))</f>
        <v>14</v>
      </c>
      <c r="R158" s="27" t="str">
        <f>IF(ISNA(INDEX($A$37:$U$110,MATCH($B158,$B$37:$B$110,0),18)),"",INDEX($A$37:$U$110,MATCH($B158,$B$37:$B$110,0),18))</f>
        <v>E</v>
      </c>
      <c r="S158" s="27">
        <f>IF(ISNA(INDEX($A$37:$U$110,MATCH($B158,$B$37:$B$110,0),19)),"",INDEX($A$37:$U$110,MATCH($B158,$B$37:$B$110,0),19))</f>
        <v>0</v>
      </c>
      <c r="T158" s="27">
        <f>IF(ISNA(INDEX($A$37:$U$110,MATCH($B158,$B$37:$B$110,0),20)),"",INDEX($A$37:$U$110,MATCH($B158,$B$37:$B$110,0),20))</f>
        <v>0</v>
      </c>
      <c r="U158" s="17" t="s">
        <v>39</v>
      </c>
    </row>
    <row r="159" spans="1:21" ht="12.75">
      <c r="A159" s="31" t="str">
        <f>IF(ISNA(INDEX($A$37:$U$110,MATCH($B159,$B$37:$B$110,0),1)),"",INDEX($A$37:$U$110,MATCH($B159,$B$37:$B$110,0),1))</f>
        <v>MME8056</v>
      </c>
      <c r="B159" s="133" t="s">
        <v>96</v>
      </c>
      <c r="C159" s="133"/>
      <c r="D159" s="133"/>
      <c r="E159" s="133"/>
      <c r="F159" s="133"/>
      <c r="G159" s="133"/>
      <c r="H159" s="133"/>
      <c r="I159" s="133"/>
      <c r="J159" s="18">
        <f>IF(ISNA(INDEX($A$37:$U$110,MATCH($B159,$B$37:$B$110,0),10)),"",INDEX($A$37:$U$110,MATCH($B159,$B$37:$B$110,0),10))</f>
        <v>8</v>
      </c>
      <c r="K159" s="18">
        <f>IF(ISNA(INDEX($A$37:$U$110,MATCH($B159,$B$37:$B$110,0),11)),"",INDEX($A$37:$U$110,MATCH($B159,$B$37:$B$110,0),11))</f>
        <v>2</v>
      </c>
      <c r="L159" s="18">
        <f>IF(ISNA(INDEX($A$37:$U$110,MATCH($B159,$B$37:$B$110,0),12)),"",INDEX($A$37:$U$110,MATCH($B159,$B$37:$B$110,0),12))</f>
        <v>1</v>
      </c>
      <c r="M159" s="18">
        <f>IF(ISNA(INDEX($A$37:$U$110,MATCH($B159,$B$37:$B$110,0),13)),"",INDEX($A$37:$U$110,MATCH($B159,$B$37:$B$110,0),13))</f>
        <v>0</v>
      </c>
      <c r="N159" s="18">
        <f>IF(ISNA(INDEX($A$37:$U$110,MATCH($B159,$B$37:$B$110,0),14)),"",INDEX($A$37:$U$110,MATCH($B159,$B$37:$B$110,0),14))</f>
        <v>1</v>
      </c>
      <c r="O159" s="18">
        <f>IF(ISNA(INDEX($A$37:$U$110,MATCH($B159,$B$37:$B$110,0),15)),"",INDEX($A$37:$U$110,MATCH($B159,$B$37:$B$110,0),15))</f>
        <v>4</v>
      </c>
      <c r="P159" s="18">
        <f>IF(ISNA(INDEX($A$37:$U$110,MATCH($B159,$B$37:$B$110,0),16)),"",INDEX($A$37:$U$110,MATCH($B159,$B$37:$B$110,0),16))</f>
        <v>10</v>
      </c>
      <c r="Q159" s="18">
        <f>IF(ISNA(INDEX($A$37:$U$110,MATCH($B159,$B$37:$B$110,0),17)),"",INDEX($A$37:$U$110,MATCH($B159,$B$37:$B$110,0),17))</f>
        <v>14</v>
      </c>
      <c r="R159" s="27" t="str">
        <f>IF(ISNA(INDEX($A$37:$U$110,MATCH($B159,$B$37:$B$110,0),18)),"",INDEX($A$37:$U$110,MATCH($B159,$B$37:$B$110,0),18))</f>
        <v>E</v>
      </c>
      <c r="S159" s="27">
        <f>IF(ISNA(INDEX($A$37:$U$110,MATCH($B159,$B$37:$B$110,0),19)),"",INDEX($A$37:$U$110,MATCH($B159,$B$37:$B$110,0),19))</f>
        <v>0</v>
      </c>
      <c r="T159" s="27">
        <f>IF(ISNA(INDEX($A$37:$U$110,MATCH($B159,$B$37:$B$110,0),20)),"",INDEX($A$37:$U$110,MATCH($B159,$B$37:$B$110,0),20))</f>
        <v>0</v>
      </c>
      <c r="U159" s="17" t="s">
        <v>39</v>
      </c>
    </row>
    <row r="160" spans="1:21" ht="12.75">
      <c r="A160" s="31" t="str">
        <f>IF(ISNA(INDEX($A$37:$U$110,MATCH($B160,$B$37:$B$110,0),1)),"",INDEX($A$37:$U$110,MATCH($B160,$B$37:$B$110,0),1))</f>
        <v>MMX9402</v>
      </c>
      <c r="B160" s="133" t="s">
        <v>93</v>
      </c>
      <c r="C160" s="133"/>
      <c r="D160" s="133"/>
      <c r="E160" s="133"/>
      <c r="F160" s="133"/>
      <c r="G160" s="133"/>
      <c r="H160" s="133"/>
      <c r="I160" s="133"/>
      <c r="J160" s="18">
        <f>IF(ISNA(INDEX($A$37:$U$110,MATCH($B160,$B$37:$B$110,0),10)),"",INDEX($A$37:$U$110,MATCH($B160,$B$37:$B$110,0),10))</f>
        <v>8</v>
      </c>
      <c r="K160" s="18">
        <f>IF(ISNA(INDEX($A$37:$U$110,MATCH($B160,$B$37:$B$110,0),11)),"",INDEX($A$37:$U$110,MATCH($B160,$B$37:$B$110,0),11))</f>
        <v>2</v>
      </c>
      <c r="L160" s="18">
        <f>IF(ISNA(INDEX($A$37:$U$110,MATCH($B160,$B$37:$B$110,0),12)),"",INDEX($A$37:$U$110,MATCH($B160,$B$37:$B$110,0),12))</f>
        <v>1</v>
      </c>
      <c r="M160" s="18">
        <f>IF(ISNA(INDEX($A$37:$U$110,MATCH($B160,$B$37:$B$110,0),13)),"",INDEX($A$37:$U$110,MATCH($B160,$B$37:$B$110,0),13))</f>
        <v>0</v>
      </c>
      <c r="N160" s="18">
        <f>IF(ISNA(INDEX($A$37:$U$110,MATCH($B160,$B$37:$B$110,0),14)),"",INDEX($A$37:$U$110,MATCH($B160,$B$37:$B$110,0),14))</f>
        <v>1</v>
      </c>
      <c r="O160" s="18">
        <f>IF(ISNA(INDEX($A$37:$U$110,MATCH($B160,$B$37:$B$110,0),15)),"",INDEX($A$37:$U$110,MATCH($B160,$B$37:$B$110,0),15))</f>
        <v>4</v>
      </c>
      <c r="P160" s="18">
        <f>IF(ISNA(INDEX($A$37:$U$110,MATCH($B160,$B$37:$B$110,0),16)),"",INDEX($A$37:$U$110,MATCH($B160,$B$37:$B$110,0),16))</f>
        <v>13</v>
      </c>
      <c r="Q160" s="18">
        <f>IF(ISNA(INDEX($A$37:$U$110,MATCH($B160,$B$37:$B$110,0),17)),"",INDEX($A$37:$U$110,MATCH($B160,$B$37:$B$110,0),17))</f>
        <v>17</v>
      </c>
      <c r="R160" s="27" t="str">
        <f>IF(ISNA(INDEX($A$37:$U$110,MATCH($B160,$B$37:$B$110,0),18)),"",INDEX($A$37:$U$110,MATCH($B160,$B$37:$B$110,0),18))</f>
        <v>E</v>
      </c>
      <c r="S160" s="27">
        <f>IF(ISNA(INDEX($A$37:$U$110,MATCH($B160,$B$37:$B$110,0),19)),"",INDEX($A$37:$U$110,MATCH($B160,$B$37:$B$110,0),19))</f>
        <v>0</v>
      </c>
      <c r="T160" s="27">
        <f>IF(ISNA(INDEX($A$37:$U$110,MATCH($B160,$B$37:$B$110,0),20)),"",INDEX($A$37:$U$110,MATCH($B160,$B$37:$B$110,0),20))</f>
        <v>0</v>
      </c>
      <c r="U160" s="17" t="s">
        <v>39</v>
      </c>
    </row>
    <row r="161" spans="1:21" ht="12.75">
      <c r="A161" s="31" t="str">
        <f>IF(ISNA(INDEX($A$37:$U$110,MATCH($B161,$B$37:$B$110,0),1)),"",INDEX($A$37:$U$110,MATCH($B161,$B$37:$B$110,0),1))</f>
        <v>MMR8057</v>
      </c>
      <c r="B161" s="86" t="s">
        <v>90</v>
      </c>
      <c r="C161" s="87"/>
      <c r="D161" s="87"/>
      <c r="E161" s="87"/>
      <c r="F161" s="87"/>
      <c r="G161" s="87"/>
      <c r="H161" s="87"/>
      <c r="I161" s="88"/>
      <c r="J161" s="18">
        <f>IF(ISNA(INDEX($A$37:$U$110,MATCH($B161,$B$37:$B$110,0),10)),"",INDEX($A$37:$U$110,MATCH($B161,$B$37:$B$110,0),10))</f>
        <v>8</v>
      </c>
      <c r="K161" s="18">
        <f>IF(ISNA(INDEX($A$37:$U$110,MATCH($B161,$B$37:$B$110,0),11)),"",INDEX($A$37:$U$110,MATCH($B161,$B$37:$B$110,0),11))</f>
        <v>2</v>
      </c>
      <c r="L161" s="18">
        <f>IF(ISNA(INDEX($A$37:$U$110,MATCH($B161,$B$37:$B$110,0),12)),"",INDEX($A$37:$U$110,MATCH($B161,$B$37:$B$110,0),12))</f>
        <v>1</v>
      </c>
      <c r="M161" s="18">
        <f>IF(ISNA(INDEX($A$37:$U$110,MATCH($B161,$B$37:$B$110,0),13)),"",INDEX($A$37:$U$110,MATCH($B161,$B$37:$B$110,0),13))</f>
        <v>0</v>
      </c>
      <c r="N161" s="18">
        <f>IF(ISNA(INDEX($A$37:$U$110,MATCH($B161,$B$37:$B$110,0),14)),"",INDEX($A$37:$U$110,MATCH($B161,$B$37:$B$110,0),14))</f>
        <v>1</v>
      </c>
      <c r="O161" s="18">
        <f>IF(ISNA(INDEX($A$37:$U$110,MATCH($B161,$B$37:$B$110,0),15)),"",INDEX($A$37:$U$110,MATCH($B161,$B$37:$B$110,0),15))</f>
        <v>4</v>
      </c>
      <c r="P161" s="18">
        <f>IF(ISNA(INDEX($A$37:$U$110,MATCH($B161,$B$37:$B$110,0),16)),"",INDEX($A$37:$U$110,MATCH($B161,$B$37:$B$110,0),16))</f>
        <v>13</v>
      </c>
      <c r="Q161" s="18">
        <f>IF(ISNA(INDEX($A$37:$U$110,MATCH($B161,$B$37:$B$110,0),17)),"",INDEX($A$37:$U$110,MATCH($B161,$B$37:$B$110,0),17))</f>
        <v>17</v>
      </c>
      <c r="R161" s="27" t="str">
        <f>IF(ISNA(INDEX($A$37:$U$110,MATCH($B161,$B$37:$B$110,0),18)),"",INDEX($A$37:$U$110,MATCH($B161,$B$37:$B$110,0),18))</f>
        <v>E</v>
      </c>
      <c r="S161" s="27">
        <f>IF(ISNA(INDEX($A$37:$U$110,MATCH($B161,$B$37:$B$110,0),19)),"",INDEX($A$37:$U$110,MATCH($B161,$B$37:$B$110,0),19))</f>
        <v>0</v>
      </c>
      <c r="T161" s="27">
        <f>IF(ISNA(INDEX($A$37:$U$110,MATCH($B161,$B$37:$B$110,0),20)),"",INDEX($A$37:$U$110,MATCH($B161,$B$37:$B$110,0),20))</f>
        <v>0</v>
      </c>
      <c r="U161" s="17" t="s">
        <v>39</v>
      </c>
    </row>
    <row r="162" spans="1:21" ht="12.75">
      <c r="A162" s="31" t="str">
        <f>IF(ISNA(INDEX($A$37:$U$110,MATCH($B162,$B$37:$B$110,0),1)),"",INDEX($A$37:$U$110,MATCH($B162,$B$37:$B$110,0),1))</f>
        <v>MMR8058</v>
      </c>
      <c r="B162" s="133" t="s">
        <v>117</v>
      </c>
      <c r="C162" s="133"/>
      <c r="D162" s="133"/>
      <c r="E162" s="133"/>
      <c r="F162" s="133"/>
      <c r="G162" s="133"/>
      <c r="H162" s="133"/>
      <c r="I162" s="133"/>
      <c r="J162" s="18">
        <f>IF(ISNA(INDEX($A$37:$U$110,MATCH($B162,$B$37:$B$110,0),10)),"",INDEX($A$37:$U$110,MATCH($B162,$B$37:$B$110,0),10))</f>
        <v>8</v>
      </c>
      <c r="K162" s="18">
        <f>IF(ISNA(INDEX($A$37:$U$110,MATCH($B162,$B$37:$B$110,0),11)),"",INDEX($A$37:$U$110,MATCH($B162,$B$37:$B$110,0),11))</f>
        <v>2</v>
      </c>
      <c r="L162" s="18">
        <f>IF(ISNA(INDEX($A$37:$U$110,MATCH($B162,$B$37:$B$110,0),12)),"",INDEX($A$37:$U$110,MATCH($B162,$B$37:$B$110,0),12))</f>
        <v>1</v>
      </c>
      <c r="M162" s="18">
        <f>IF(ISNA(INDEX($A$37:$U$110,MATCH($B162,$B$37:$B$110,0),13)),"",INDEX($A$37:$U$110,MATCH($B162,$B$37:$B$110,0),13))</f>
        <v>0</v>
      </c>
      <c r="N162" s="18">
        <f>IF(ISNA(INDEX($A$37:$U$110,MATCH($B162,$B$37:$B$110,0),14)),"",INDEX($A$37:$U$110,MATCH($B162,$B$37:$B$110,0),14))</f>
        <v>1</v>
      </c>
      <c r="O162" s="18">
        <f>IF(ISNA(INDEX($A$37:$U$110,MATCH($B162,$B$37:$B$110,0),15)),"",INDEX($A$37:$U$110,MATCH($B162,$B$37:$B$110,0),15))</f>
        <v>4</v>
      </c>
      <c r="P162" s="18">
        <f>IF(ISNA(INDEX($A$37:$U$110,MATCH($B162,$B$37:$B$110,0),16)),"",INDEX($A$37:$U$110,MATCH($B162,$B$37:$B$110,0),16))</f>
        <v>13</v>
      </c>
      <c r="Q162" s="18">
        <f>IF(ISNA(INDEX($A$37:$U$110,MATCH($B162,$B$37:$B$110,0),17)),"",INDEX($A$37:$U$110,MATCH($B162,$B$37:$B$110,0),17))</f>
        <v>17</v>
      </c>
      <c r="R162" s="27" t="str">
        <f>IF(ISNA(INDEX($A$37:$U$110,MATCH($B162,$B$37:$B$110,0),18)),"",INDEX($A$37:$U$110,MATCH($B162,$B$37:$B$110,0),18))</f>
        <v>E</v>
      </c>
      <c r="S162" s="27">
        <f>IF(ISNA(INDEX($A$37:$U$110,MATCH($B162,$B$37:$B$110,0),19)),"",INDEX($A$37:$U$110,MATCH($B162,$B$37:$B$110,0),19))</f>
        <v>0</v>
      </c>
      <c r="T162" s="27">
        <f>IF(ISNA(INDEX($A$37:$U$110,MATCH($B162,$B$37:$B$110,0),20)),"",INDEX($A$37:$U$110,MATCH($B162,$B$37:$B$110,0),20))</f>
        <v>0</v>
      </c>
      <c r="U162" s="17" t="s">
        <v>39</v>
      </c>
    </row>
    <row r="163" spans="1:21" ht="12.75">
      <c r="A163" s="31" t="str">
        <f>IF(ISNA(INDEX($A$37:$U$110,MATCH($B163,$B$37:$B$110,0),1)),"",INDEX($A$37:$U$110,MATCH($B163,$B$37:$B$110,0),1))</f>
        <v>MME8055</v>
      </c>
      <c r="B163" s="133" t="s">
        <v>116</v>
      </c>
      <c r="C163" s="133"/>
      <c r="D163" s="133"/>
      <c r="E163" s="133"/>
      <c r="F163" s="133"/>
      <c r="G163" s="133"/>
      <c r="H163" s="133"/>
      <c r="I163" s="133"/>
      <c r="J163" s="18">
        <f>IF(ISNA(INDEX($A$37:$U$110,MATCH($B163,$B$37:$B$110,0),10)),"",INDEX($A$37:$U$110,MATCH($B163,$B$37:$B$110,0),10))</f>
        <v>8</v>
      </c>
      <c r="K163" s="18">
        <f>IF(ISNA(INDEX($A$37:$U$110,MATCH($B163,$B$37:$B$110,0),11)),"",INDEX($A$37:$U$110,MATCH($B163,$B$37:$B$110,0),11))</f>
        <v>2</v>
      </c>
      <c r="L163" s="18">
        <f>IF(ISNA(INDEX($A$37:$U$110,MATCH($B163,$B$37:$B$110,0),12)),"",INDEX($A$37:$U$110,MATCH($B163,$B$37:$B$110,0),12))</f>
        <v>1</v>
      </c>
      <c r="M163" s="18">
        <f>IF(ISNA(INDEX($A$37:$U$110,MATCH($B163,$B$37:$B$110,0),13)),"",INDEX($A$37:$U$110,MATCH($B163,$B$37:$B$110,0),13))</f>
        <v>0</v>
      </c>
      <c r="N163" s="18">
        <f>IF(ISNA(INDEX($A$37:$U$110,MATCH($B163,$B$37:$B$110,0),14)),"",INDEX($A$37:$U$110,MATCH($B163,$B$37:$B$110,0),14))</f>
        <v>1</v>
      </c>
      <c r="O163" s="18">
        <f>IF(ISNA(INDEX($A$37:$U$110,MATCH($B163,$B$37:$B$110,0),15)),"",INDEX($A$37:$U$110,MATCH($B163,$B$37:$B$110,0),15))</f>
        <v>4</v>
      </c>
      <c r="P163" s="18">
        <f>IF(ISNA(INDEX($A$37:$U$110,MATCH($B163,$B$37:$B$110,0),16)),"",INDEX($A$37:$U$110,MATCH($B163,$B$37:$B$110,0),16))</f>
        <v>13</v>
      </c>
      <c r="Q163" s="18">
        <f>IF(ISNA(INDEX($A$37:$U$110,MATCH($B163,$B$37:$B$110,0),17)),"",INDEX($A$37:$U$110,MATCH($B163,$B$37:$B$110,0),17))</f>
        <v>17</v>
      </c>
      <c r="R163" s="27" t="str">
        <f>IF(ISNA(INDEX($A$37:$U$110,MATCH($B163,$B$37:$B$110,0),18)),"",INDEX($A$37:$U$110,MATCH($B163,$B$37:$B$110,0),18))</f>
        <v>E</v>
      </c>
      <c r="S163" s="27">
        <f>IF(ISNA(INDEX($A$37:$U$110,MATCH($B163,$B$37:$B$110,0),19)),"",INDEX($A$37:$U$110,MATCH($B163,$B$37:$B$110,0),19))</f>
        <v>0</v>
      </c>
      <c r="T163" s="27">
        <f>IF(ISNA(INDEX($A$37:$U$110,MATCH($B163,$B$37:$B$110,0),20)),"",INDEX($A$37:$U$110,MATCH($B163,$B$37:$B$110,0),20))</f>
        <v>0</v>
      </c>
      <c r="U163" s="17" t="s">
        <v>39</v>
      </c>
    </row>
    <row r="164" spans="1:21" ht="12.75">
      <c r="A164" s="31" t="str">
        <f>IF(ISNA(INDEX($A$37:$U$110,MATCH($B164,$B$37:$B$110,0),1)),"",INDEX($A$37:$U$110,MATCH($B164,$B$37:$B$110,0),1))</f>
        <v>MME8090</v>
      </c>
      <c r="B164" s="133" t="s">
        <v>123</v>
      </c>
      <c r="C164" s="133"/>
      <c r="D164" s="133"/>
      <c r="E164" s="133"/>
      <c r="F164" s="133"/>
      <c r="G164" s="133"/>
      <c r="H164" s="133"/>
      <c r="I164" s="133"/>
      <c r="J164" s="18">
        <f>IF(ISNA(INDEX($A$37:$U$110,MATCH($B164,$B$37:$B$110,0),10)),"",INDEX($A$37:$U$110,MATCH($B164,$B$37:$B$110,0),10))</f>
        <v>8</v>
      </c>
      <c r="K164" s="18">
        <f>IF(ISNA(INDEX($A$37:$U$110,MATCH($B164,$B$37:$B$110,0),11)),"",INDEX($A$37:$U$110,MATCH($B164,$B$37:$B$110,0),11))</f>
        <v>2</v>
      </c>
      <c r="L164" s="18">
        <f>IF(ISNA(INDEX($A$37:$U$110,MATCH($B164,$B$37:$B$110,0),12)),"",INDEX($A$37:$U$110,MATCH($B164,$B$37:$B$110,0),12))</f>
        <v>1</v>
      </c>
      <c r="M164" s="18">
        <f>IF(ISNA(INDEX($A$37:$U$110,MATCH($B164,$B$37:$B$110,0),13)),"",INDEX($A$37:$U$110,MATCH($B164,$B$37:$B$110,0),13))</f>
        <v>0</v>
      </c>
      <c r="N164" s="18">
        <f>IF(ISNA(INDEX($A$37:$U$110,MATCH($B164,$B$37:$B$110,0),14)),"",INDEX($A$37:$U$110,MATCH($B164,$B$37:$B$110,0),14))</f>
        <v>1</v>
      </c>
      <c r="O164" s="18">
        <f>IF(ISNA(INDEX($A$37:$U$110,MATCH($B164,$B$37:$B$110,0),15)),"",INDEX($A$37:$U$110,MATCH($B164,$B$37:$B$110,0),15))</f>
        <v>4</v>
      </c>
      <c r="P164" s="18">
        <f>IF(ISNA(INDEX($A$37:$U$110,MATCH($B164,$B$37:$B$110,0),16)),"",INDEX($A$37:$U$110,MATCH($B164,$B$37:$B$110,0),16))</f>
        <v>13</v>
      </c>
      <c r="Q164" s="18">
        <f>IF(ISNA(INDEX($A$37:$U$110,MATCH($B164,$B$37:$B$110,0),17)),"",INDEX($A$37:$U$110,MATCH($B164,$B$37:$B$110,0),17))</f>
        <v>17</v>
      </c>
      <c r="R164" s="27" t="str">
        <f>IF(ISNA(INDEX($A$37:$U$110,MATCH($B164,$B$37:$B$110,0),18)),"",INDEX($A$37:$U$110,MATCH($B164,$B$37:$B$110,0),18))</f>
        <v>E</v>
      </c>
      <c r="S164" s="27">
        <f>IF(ISNA(INDEX($A$37:$U$110,MATCH($B164,$B$37:$B$110,0),19)),"",INDEX($A$37:$U$110,MATCH($B164,$B$37:$B$110,0),19))</f>
        <v>0</v>
      </c>
      <c r="T164" s="27">
        <f>IF(ISNA(INDEX($A$37:$U$110,MATCH($B164,$B$37:$B$110,0),20)),"",INDEX($A$37:$U$110,MATCH($B164,$B$37:$B$110,0),20))</f>
        <v>0</v>
      </c>
      <c r="U164" s="17" t="s">
        <v>39</v>
      </c>
    </row>
    <row r="165" spans="1:21" ht="12.75">
      <c r="A165" s="31" t="str">
        <f>IF(ISNA(INDEX($A$37:$U$110,MATCH($B165,$B$37:$B$110,0),1)),"",INDEX($A$37:$U$110,MATCH($B165,$B$37:$B$110,0),1))</f>
        <v>MME8091</v>
      </c>
      <c r="B165" s="133" t="s">
        <v>125</v>
      </c>
      <c r="C165" s="133"/>
      <c r="D165" s="133"/>
      <c r="E165" s="133"/>
      <c r="F165" s="133"/>
      <c r="G165" s="133"/>
      <c r="H165" s="133"/>
      <c r="I165" s="133"/>
      <c r="J165" s="18">
        <f>IF(ISNA(INDEX($A$37:$U$110,MATCH($B165,$B$37:$B$110,0),10)),"",INDEX($A$37:$U$110,MATCH($B165,$B$37:$B$110,0),10))</f>
        <v>8</v>
      </c>
      <c r="K165" s="18">
        <f>IF(ISNA(INDEX($A$37:$U$110,MATCH($B165,$B$37:$B$110,0),11)),"",INDEX($A$37:$U$110,MATCH($B165,$B$37:$B$110,0),11))</f>
        <v>2</v>
      </c>
      <c r="L165" s="18">
        <f>IF(ISNA(INDEX($A$37:$U$110,MATCH($B165,$B$37:$B$110,0),12)),"",INDEX($A$37:$U$110,MATCH($B165,$B$37:$B$110,0),12))</f>
        <v>1</v>
      </c>
      <c r="M165" s="18">
        <f>IF(ISNA(INDEX($A$37:$U$110,MATCH($B165,$B$37:$B$110,0),13)),"",INDEX($A$37:$U$110,MATCH($B165,$B$37:$B$110,0),13))</f>
        <v>0</v>
      </c>
      <c r="N165" s="18">
        <f>IF(ISNA(INDEX($A$37:$U$110,MATCH($B165,$B$37:$B$110,0),14)),"",INDEX($A$37:$U$110,MATCH($B165,$B$37:$B$110,0),14))</f>
        <v>1</v>
      </c>
      <c r="O165" s="18">
        <f>IF(ISNA(INDEX($A$37:$U$110,MATCH($B165,$B$37:$B$110,0),15)),"",INDEX($A$37:$U$110,MATCH($B165,$B$37:$B$110,0),15))</f>
        <v>4</v>
      </c>
      <c r="P165" s="18">
        <f>IF(ISNA(INDEX($A$37:$U$110,MATCH($B165,$B$37:$B$110,0),16)),"",INDEX($A$37:$U$110,MATCH($B165,$B$37:$B$110,0),16))</f>
        <v>13</v>
      </c>
      <c r="Q165" s="18">
        <f>IF(ISNA(INDEX($A$37:$U$110,MATCH($B165,$B$37:$B$110,0),17)),"",INDEX($A$37:$U$110,MATCH($B165,$B$37:$B$110,0),17))</f>
        <v>17</v>
      </c>
      <c r="R165" s="27" t="str">
        <f>IF(ISNA(INDEX($A$37:$U$110,MATCH($B165,$B$37:$B$110,0),18)),"",INDEX($A$37:$U$110,MATCH($B165,$B$37:$B$110,0),18))</f>
        <v>E</v>
      </c>
      <c r="S165" s="27">
        <f>IF(ISNA(INDEX($A$37:$U$110,MATCH($B165,$B$37:$B$110,0),19)),"",INDEX($A$37:$U$110,MATCH($B165,$B$37:$B$110,0),19))</f>
        <v>0</v>
      </c>
      <c r="T165" s="27">
        <f>IF(ISNA(INDEX($A$37:$U$110,MATCH($B165,$B$37:$B$110,0),20)),"",INDEX($A$37:$U$110,MATCH($B165,$B$37:$B$110,0),20))</f>
        <v>0</v>
      </c>
      <c r="U165" s="17" t="s">
        <v>39</v>
      </c>
    </row>
    <row r="166" spans="1:21" ht="12.75">
      <c r="A166" s="20" t="s">
        <v>25</v>
      </c>
      <c r="B166" s="155"/>
      <c r="C166" s="156"/>
      <c r="D166" s="156"/>
      <c r="E166" s="156"/>
      <c r="F166" s="156"/>
      <c r="G166" s="156"/>
      <c r="H166" s="156"/>
      <c r="I166" s="157"/>
      <c r="J166" s="22">
        <f aca="true" t="shared" si="10" ref="J166:Q166">SUM(J154:J165)</f>
        <v>95</v>
      </c>
      <c r="K166" s="22">
        <f t="shared" si="10"/>
        <v>24</v>
      </c>
      <c r="L166" s="22">
        <f t="shared" si="10"/>
        <v>12</v>
      </c>
      <c r="M166" s="22">
        <f t="shared" si="10"/>
        <v>0</v>
      </c>
      <c r="N166" s="22">
        <f t="shared" si="10"/>
        <v>12</v>
      </c>
      <c r="O166" s="22">
        <f t="shared" si="10"/>
        <v>48</v>
      </c>
      <c r="P166" s="22">
        <f t="shared" si="10"/>
        <v>137</v>
      </c>
      <c r="Q166" s="22">
        <f t="shared" si="10"/>
        <v>185</v>
      </c>
      <c r="R166" s="20">
        <f>COUNTIF(R154:R165,"E")</f>
        <v>12</v>
      </c>
      <c r="S166" s="20">
        <f>COUNTIF(S154:S165,"C")</f>
        <v>0</v>
      </c>
      <c r="T166" s="20">
        <f>COUNTIF(T154:T165,"VP")</f>
        <v>0</v>
      </c>
      <c r="U166" s="17"/>
    </row>
    <row r="167" spans="1:21" ht="18" customHeight="1">
      <c r="A167" s="83" t="s">
        <v>67</v>
      </c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5"/>
    </row>
    <row r="168" spans="1:21" ht="12.75">
      <c r="A168" s="31">
        <f>IF(ISNA(INDEX($A$37:$U$110,MATCH($B168,$B$37:$B$110,0),1)),"",INDEX($A$37:$U$110,MATCH($B168,$B$37:$B$110,0),1))</f>
      </c>
      <c r="B168" s="133"/>
      <c r="C168" s="133"/>
      <c r="D168" s="133"/>
      <c r="E168" s="133"/>
      <c r="F168" s="133"/>
      <c r="G168" s="133"/>
      <c r="H168" s="133"/>
      <c r="I168" s="133"/>
      <c r="J168" s="18">
        <f>IF(ISNA(INDEX($A$37:$U$110,MATCH($B168,$B$37:$B$110,0),10)),"",INDEX($A$37:$U$110,MATCH($B168,$B$37:$B$110,0),10))</f>
      </c>
      <c r="K168" s="18">
        <f>IF(ISNA(INDEX($A$37:$U$110,MATCH($B168,$B$37:$B$110,0),11)),"",INDEX($A$37:$U$110,MATCH($B168,$B$37:$B$110,0),11))</f>
      </c>
      <c r="L168" s="18">
        <f>IF(ISNA(INDEX($A$37:$U$110,MATCH($B168,$B$37:$B$110,0),12)),"",INDEX($A$37:$U$110,MATCH($B168,$B$37:$B$110,0),12))</f>
      </c>
      <c r="M168" s="18">
        <f>IF(ISNA(INDEX($A$37:$U$110,MATCH($B168,$B$37:$B$110,0),13)),"",INDEX($A$37:$U$110,MATCH($B168,$B$37:$B$110,0),13))</f>
      </c>
      <c r="N168" s="18">
        <f>IF(ISNA(INDEX($A$37:$U$110,MATCH($B168,$B$37:$B$110,0),14)),"",INDEX($A$37:$U$110,MATCH($B168,$B$37:$B$110,0),14))</f>
      </c>
      <c r="O168" s="18">
        <f>IF(ISNA(INDEX($A$37:$U$110,MATCH($B168,$B$37:$B$110,0),15)),"",INDEX($A$37:$U$110,MATCH($B168,$B$37:$B$110,0),15))</f>
      </c>
      <c r="P168" s="18">
        <f>IF(ISNA(INDEX($A$37:$U$110,MATCH($B168,$B$37:$B$110,0),16)),"",INDEX($A$37:$U$110,MATCH($B168,$B$37:$B$110,0),16))</f>
      </c>
      <c r="Q168" s="18">
        <f>IF(ISNA(INDEX($A$37:$U$110,MATCH($B168,$B$37:$B$110,0),17)),"",INDEX($A$37:$U$110,MATCH($B168,$B$37:$B$110,0),17))</f>
      </c>
      <c r="R168" s="27">
        <f>IF(ISNA(INDEX($A$37:$U$110,MATCH($B168,$B$37:$B$110,0),18)),"",INDEX($A$37:$U$110,MATCH($B168,$B$37:$B$110,0),18))</f>
      </c>
      <c r="S168" s="27">
        <f>IF(ISNA(INDEX($A$37:$U$110,MATCH($B168,$B$37:$B$110,0),19)),"",INDEX($A$37:$U$110,MATCH($B168,$B$37:$B$110,0),19))</f>
      </c>
      <c r="T168" s="27">
        <f>IF(ISNA(INDEX($A$37:$U$110,MATCH($B168,$B$37:$B$110,0),20)),"",INDEX($A$37:$U$110,MATCH($B168,$B$37:$B$110,0),20))</f>
      </c>
      <c r="U168" s="17" t="s">
        <v>39</v>
      </c>
    </row>
    <row r="169" spans="1:21" ht="12.75">
      <c r="A169" s="31">
        <f>IF(ISNA(INDEX($A$37:$U$110,MATCH($B169,$B$37:$B$110,0),1)),"",INDEX($A$37:$U$110,MATCH($B169,$B$37:$B$110,0),1))</f>
      </c>
      <c r="B169" s="133"/>
      <c r="C169" s="133"/>
      <c r="D169" s="133"/>
      <c r="E169" s="133"/>
      <c r="F169" s="133"/>
      <c r="G169" s="133"/>
      <c r="H169" s="133"/>
      <c r="I169" s="133"/>
      <c r="J169" s="18">
        <f>IF(ISNA(INDEX($A$37:$U$110,MATCH($B169,$B$37:$B$110,0),10)),"",INDEX($A$37:$U$110,MATCH($B169,$B$37:$B$110,0),10))</f>
      </c>
      <c r="K169" s="18">
        <f>IF(ISNA(INDEX($A$37:$U$110,MATCH($B169,$B$37:$B$110,0),11)),"",INDEX($A$37:$U$110,MATCH($B169,$B$37:$B$110,0),11))</f>
      </c>
      <c r="L169" s="18">
        <f>IF(ISNA(INDEX($A$37:$U$110,MATCH($B169,$B$37:$B$110,0),12)),"",INDEX($A$37:$U$110,MATCH($B169,$B$37:$B$110,0),12))</f>
      </c>
      <c r="M169" s="18">
        <f>IF(ISNA(INDEX($A$37:$U$110,MATCH($B169,$B$37:$B$110,0),13)),"",INDEX($A$37:$U$110,MATCH($B169,$B$37:$B$110,0),13))</f>
      </c>
      <c r="N169" s="18">
        <f>IF(ISNA(INDEX($A$37:$U$110,MATCH($B169,$B$37:$B$110,0),14)),"",INDEX($A$37:$U$110,MATCH($B169,$B$37:$B$110,0),14))</f>
      </c>
      <c r="O169" s="18">
        <f>IF(ISNA(INDEX($A$37:$U$110,MATCH($B169,$B$37:$B$110,0),15)),"",INDEX($A$37:$U$110,MATCH($B169,$B$37:$B$110,0),15))</f>
      </c>
      <c r="P169" s="18">
        <f>IF(ISNA(INDEX($A$37:$U$110,MATCH($B169,$B$37:$B$110,0),16)),"",INDEX($A$37:$U$110,MATCH($B169,$B$37:$B$110,0),16))</f>
      </c>
      <c r="Q169" s="18">
        <f>IF(ISNA(INDEX($A$37:$U$110,MATCH($B169,$B$37:$B$110,0),17)),"",INDEX($A$37:$U$110,MATCH($B169,$B$37:$B$110,0),17))</f>
      </c>
      <c r="R169" s="27">
        <f>IF(ISNA(INDEX($A$37:$U$110,MATCH($B169,$B$37:$B$110,0),18)),"",INDEX($A$37:$U$110,MATCH($B169,$B$37:$B$110,0),18))</f>
      </c>
      <c r="S169" s="27">
        <f>IF(ISNA(INDEX($A$37:$U$110,MATCH($B169,$B$37:$B$110,0),19)),"",INDEX($A$37:$U$110,MATCH($B169,$B$37:$B$110,0),19))</f>
      </c>
      <c r="T169" s="27">
        <f>IF(ISNA(INDEX($A$37:$U$110,MATCH($B169,$B$37:$B$110,0),20)),"",INDEX($A$37:$U$110,MATCH($B169,$B$37:$B$110,0),20))</f>
      </c>
      <c r="U169" s="17" t="s">
        <v>39</v>
      </c>
    </row>
    <row r="170" spans="1:21" ht="12.75">
      <c r="A170" s="31">
        <f>IF(ISNA(INDEX($A$37:$U$110,MATCH($B170,$B$37:$B$110,0),1)),"",INDEX($A$37:$U$110,MATCH($B170,$B$37:$B$110,0),1))</f>
      </c>
      <c r="B170" s="133"/>
      <c r="C170" s="133"/>
      <c r="D170" s="133"/>
      <c r="E170" s="133"/>
      <c r="F170" s="133"/>
      <c r="G170" s="133"/>
      <c r="H170" s="133"/>
      <c r="I170" s="133"/>
      <c r="J170" s="18">
        <f>IF(ISNA(INDEX($A$37:$U$110,MATCH($B170,$B$37:$B$110,0),10)),"",INDEX($A$37:$U$110,MATCH($B170,$B$37:$B$110,0),10))</f>
      </c>
      <c r="K170" s="18">
        <f>IF(ISNA(INDEX($A$37:$U$110,MATCH($B170,$B$37:$B$110,0),11)),"",INDEX($A$37:$U$110,MATCH($B170,$B$37:$B$110,0),11))</f>
      </c>
      <c r="L170" s="18">
        <f>IF(ISNA(INDEX($A$37:$U$110,MATCH($B170,$B$37:$B$110,0),12)),"",INDEX($A$37:$U$110,MATCH($B170,$B$37:$B$110,0),12))</f>
      </c>
      <c r="M170" s="18">
        <f>IF(ISNA(INDEX($A$37:$U$110,MATCH($B170,$B$37:$B$110,0),13)),"",INDEX($A$37:$U$110,MATCH($B170,$B$37:$B$110,0),13))</f>
      </c>
      <c r="N170" s="18">
        <f>IF(ISNA(INDEX($A$37:$U$110,MATCH($B170,$B$37:$B$110,0),14)),"",INDEX($A$37:$U$110,MATCH($B170,$B$37:$B$110,0),14))</f>
      </c>
      <c r="O170" s="18">
        <f>IF(ISNA(INDEX($A$37:$U$110,MATCH($B170,$B$37:$B$110,0),15)),"",INDEX($A$37:$U$110,MATCH($B170,$B$37:$B$110,0),15))</f>
      </c>
      <c r="P170" s="18">
        <f>IF(ISNA(INDEX($A$37:$U$110,MATCH($B170,$B$37:$B$110,0),16)),"",INDEX($A$37:$U$110,MATCH($B170,$B$37:$B$110,0),16))</f>
      </c>
      <c r="Q170" s="18">
        <f>IF(ISNA(INDEX($A$37:$U$110,MATCH($B170,$B$37:$B$110,0),17)),"",INDEX($A$37:$U$110,MATCH($B170,$B$37:$B$110,0),17))</f>
      </c>
      <c r="R170" s="27">
        <f>IF(ISNA(INDEX($A$37:$U$110,MATCH($B170,$B$37:$B$110,0),18)),"",INDEX($A$37:$U$110,MATCH($B170,$B$37:$B$110,0),18))</f>
      </c>
      <c r="S170" s="27">
        <f>IF(ISNA(INDEX($A$37:$U$110,MATCH($B170,$B$37:$B$110,0),19)),"",INDEX($A$37:$U$110,MATCH($B170,$B$37:$B$110,0),19))</f>
      </c>
      <c r="T170" s="27">
        <f>IF(ISNA(INDEX($A$37:$U$110,MATCH($B170,$B$37:$B$110,0),20)),"",INDEX($A$37:$U$110,MATCH($B170,$B$37:$B$110,0),20))</f>
      </c>
      <c r="U170" s="17" t="s">
        <v>39</v>
      </c>
    </row>
    <row r="171" spans="1:21" ht="12.75">
      <c r="A171" s="31">
        <f>IF(ISNA(INDEX($A$37:$U$110,MATCH($B171,$B$37:$B$110,0),1)),"",INDEX($A$37:$U$110,MATCH($B171,$B$37:$B$110,0),1))</f>
      </c>
      <c r="B171" s="133"/>
      <c r="C171" s="133"/>
      <c r="D171" s="133"/>
      <c r="E171" s="133"/>
      <c r="F171" s="133"/>
      <c r="G171" s="133"/>
      <c r="H171" s="133"/>
      <c r="I171" s="133"/>
      <c r="J171" s="18">
        <f>IF(ISNA(INDEX($A$37:$U$110,MATCH($B171,$B$37:$B$110,0),10)),"",INDEX($A$37:$U$110,MATCH($B171,$B$37:$B$110,0),10))</f>
      </c>
      <c r="K171" s="18">
        <f>IF(ISNA(INDEX($A$37:$U$110,MATCH($B171,$B$37:$B$110,0),11)),"",INDEX($A$37:$U$110,MATCH($B171,$B$37:$B$110,0),11))</f>
      </c>
      <c r="L171" s="18">
        <f>IF(ISNA(INDEX($A$37:$U$110,MATCH($B171,$B$37:$B$110,0),12)),"",INDEX($A$37:$U$110,MATCH($B171,$B$37:$B$110,0),12))</f>
      </c>
      <c r="M171" s="18">
        <f>IF(ISNA(INDEX($A$37:$U$110,MATCH($B171,$B$37:$B$110,0),13)),"",INDEX($A$37:$U$110,MATCH($B171,$B$37:$B$110,0),13))</f>
      </c>
      <c r="N171" s="18">
        <f>IF(ISNA(INDEX($A$37:$U$110,MATCH($B171,$B$37:$B$110,0),14)),"",INDEX($A$37:$U$110,MATCH($B171,$B$37:$B$110,0),14))</f>
      </c>
      <c r="O171" s="18">
        <f>IF(ISNA(INDEX($A$37:$U$110,MATCH($B171,$B$37:$B$110,0),15)),"",INDEX($A$37:$U$110,MATCH($B171,$B$37:$B$110,0),15))</f>
      </c>
      <c r="P171" s="18">
        <f>IF(ISNA(INDEX($A$37:$U$110,MATCH($B171,$B$37:$B$110,0),16)),"",INDEX($A$37:$U$110,MATCH($B171,$B$37:$B$110,0),16))</f>
      </c>
      <c r="Q171" s="18">
        <f>IF(ISNA(INDEX($A$37:$U$110,MATCH($B171,$B$37:$B$110,0),17)),"",INDEX($A$37:$U$110,MATCH($B171,$B$37:$B$110,0),17))</f>
      </c>
      <c r="R171" s="27">
        <f>IF(ISNA(INDEX($A$37:$U$110,MATCH($B171,$B$37:$B$110,0),18)),"",INDEX($A$37:$U$110,MATCH($B171,$B$37:$B$110,0),18))</f>
      </c>
      <c r="S171" s="27">
        <f>IF(ISNA(INDEX($A$37:$U$110,MATCH($B171,$B$37:$B$110,0),19)),"",INDEX($A$37:$U$110,MATCH($B171,$B$37:$B$110,0),19))</f>
      </c>
      <c r="T171" s="27">
        <f>IF(ISNA(INDEX($A$37:$U$110,MATCH($B171,$B$37:$B$110,0),20)),"",INDEX($A$37:$U$110,MATCH($B171,$B$37:$B$110,0),20))</f>
      </c>
      <c r="U171" s="17" t="s">
        <v>39</v>
      </c>
    </row>
    <row r="172" spans="1:21" ht="12.75">
      <c r="A172" s="20" t="s">
        <v>25</v>
      </c>
      <c r="B172" s="141"/>
      <c r="C172" s="141"/>
      <c r="D172" s="141"/>
      <c r="E172" s="141"/>
      <c r="F172" s="141"/>
      <c r="G172" s="141"/>
      <c r="H172" s="141"/>
      <c r="I172" s="141"/>
      <c r="J172" s="22">
        <f aca="true" t="shared" si="11" ref="J172:Q172">SUM(J168:J171)</f>
        <v>0</v>
      </c>
      <c r="K172" s="22">
        <f t="shared" si="11"/>
        <v>0</v>
      </c>
      <c r="L172" s="22">
        <f t="shared" si="11"/>
        <v>0</v>
      </c>
      <c r="M172" s="22">
        <f t="shared" si="11"/>
        <v>0</v>
      </c>
      <c r="N172" s="22">
        <f t="shared" si="11"/>
        <v>0</v>
      </c>
      <c r="O172" s="22">
        <f t="shared" si="11"/>
        <v>0</v>
      </c>
      <c r="P172" s="22">
        <f t="shared" si="11"/>
        <v>0</v>
      </c>
      <c r="Q172" s="22">
        <f t="shared" si="11"/>
        <v>0</v>
      </c>
      <c r="R172" s="20">
        <f>COUNTIF(R168:R171,"E")</f>
        <v>0</v>
      </c>
      <c r="S172" s="20">
        <f>COUNTIF(S168:S171,"C")</f>
        <v>0</v>
      </c>
      <c r="T172" s="20">
        <f>COUNTIF(T168:T171,"VP")</f>
        <v>0</v>
      </c>
      <c r="U172" s="21"/>
    </row>
    <row r="173" spans="1:21" ht="25.5" customHeight="1">
      <c r="A173" s="142" t="s">
        <v>49</v>
      </c>
      <c r="B173" s="143"/>
      <c r="C173" s="143"/>
      <c r="D173" s="143"/>
      <c r="E173" s="143"/>
      <c r="F173" s="143"/>
      <c r="G173" s="143"/>
      <c r="H173" s="143"/>
      <c r="I173" s="144"/>
      <c r="J173" s="22">
        <f aca="true" t="shared" si="12" ref="J173:T173">SUM(J166,J172)</f>
        <v>95</v>
      </c>
      <c r="K173" s="22">
        <f t="shared" si="12"/>
        <v>24</v>
      </c>
      <c r="L173" s="22">
        <f t="shared" si="12"/>
        <v>12</v>
      </c>
      <c r="M173" s="22">
        <f t="shared" si="12"/>
        <v>0</v>
      </c>
      <c r="N173" s="22">
        <f t="shared" si="12"/>
        <v>12</v>
      </c>
      <c r="O173" s="22">
        <f t="shared" si="12"/>
        <v>48</v>
      </c>
      <c r="P173" s="22">
        <f t="shared" si="12"/>
        <v>137</v>
      </c>
      <c r="Q173" s="22">
        <f t="shared" si="12"/>
        <v>185</v>
      </c>
      <c r="R173" s="22">
        <f t="shared" si="12"/>
        <v>12</v>
      </c>
      <c r="S173" s="22">
        <f t="shared" si="12"/>
        <v>0</v>
      </c>
      <c r="T173" s="22">
        <f t="shared" si="12"/>
        <v>0</v>
      </c>
      <c r="U173" s="45">
        <f>7/17</f>
        <v>0.4117647058823529</v>
      </c>
    </row>
    <row r="174" spans="1:21" ht="13.5" customHeight="1">
      <c r="A174" s="145" t="s">
        <v>50</v>
      </c>
      <c r="B174" s="146"/>
      <c r="C174" s="146"/>
      <c r="D174" s="146"/>
      <c r="E174" s="146"/>
      <c r="F174" s="146"/>
      <c r="G174" s="146"/>
      <c r="H174" s="146"/>
      <c r="I174" s="146"/>
      <c r="J174" s="147"/>
      <c r="K174" s="22">
        <f aca="true" t="shared" si="13" ref="K174:Q174">K166*14+K172*12</f>
        <v>336</v>
      </c>
      <c r="L174" s="22">
        <f t="shared" si="13"/>
        <v>168</v>
      </c>
      <c r="M174" s="22">
        <f>M166*14+M172*12</f>
        <v>0</v>
      </c>
      <c r="N174" s="22">
        <f t="shared" si="13"/>
        <v>168</v>
      </c>
      <c r="O174" s="22">
        <f t="shared" si="13"/>
        <v>672</v>
      </c>
      <c r="P174" s="22">
        <f t="shared" si="13"/>
        <v>1918</v>
      </c>
      <c r="Q174" s="22">
        <f t="shared" si="13"/>
        <v>2590</v>
      </c>
      <c r="R174" s="58"/>
      <c r="S174" s="59"/>
      <c r="T174" s="59"/>
      <c r="U174" s="60"/>
    </row>
    <row r="175" spans="1:21" ht="16.5" customHeight="1">
      <c r="A175" s="148"/>
      <c r="B175" s="149"/>
      <c r="C175" s="149"/>
      <c r="D175" s="149"/>
      <c r="E175" s="149"/>
      <c r="F175" s="149"/>
      <c r="G175" s="149"/>
      <c r="H175" s="149"/>
      <c r="I175" s="149"/>
      <c r="J175" s="150"/>
      <c r="K175" s="138">
        <f>SUM(K174:N174)</f>
        <v>672</v>
      </c>
      <c r="L175" s="139"/>
      <c r="M175" s="139"/>
      <c r="N175" s="140"/>
      <c r="O175" s="151">
        <v>2590</v>
      </c>
      <c r="P175" s="152"/>
      <c r="Q175" s="153"/>
      <c r="R175" s="61"/>
      <c r="S175" s="62"/>
      <c r="T175" s="62"/>
      <c r="U175" s="63"/>
    </row>
    <row r="176" spans="1:21" ht="16.5" customHeight="1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4"/>
      <c r="L176" s="54"/>
      <c r="M176" s="54"/>
      <c r="N176" s="54"/>
      <c r="O176" s="55"/>
      <c r="P176" s="55"/>
      <c r="Q176" s="55"/>
      <c r="R176" s="56"/>
      <c r="S176" s="56"/>
      <c r="T176" s="56"/>
      <c r="U176" s="56"/>
    </row>
    <row r="177" spans="1:21" ht="16.5" customHeight="1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4"/>
      <c r="L177" s="54"/>
      <c r="M177" s="54"/>
      <c r="N177" s="54"/>
      <c r="O177" s="55"/>
      <c r="P177" s="55"/>
      <c r="Q177" s="55"/>
      <c r="R177" s="56"/>
      <c r="S177" s="56"/>
      <c r="T177" s="56"/>
      <c r="U177" s="56"/>
    </row>
    <row r="178" spans="1:21" ht="16.5" customHeight="1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4"/>
      <c r="L178" s="54"/>
      <c r="M178" s="54"/>
      <c r="N178" s="54"/>
      <c r="O178" s="55"/>
      <c r="P178" s="55"/>
      <c r="Q178" s="55"/>
      <c r="R178" s="56"/>
      <c r="S178" s="56"/>
      <c r="T178" s="56"/>
      <c r="U178" s="56"/>
    </row>
    <row r="179" spans="1:21" ht="16.5" customHeight="1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4"/>
      <c r="L179" s="54"/>
      <c r="M179" s="54"/>
      <c r="N179" s="54"/>
      <c r="O179" s="55"/>
      <c r="P179" s="55"/>
      <c r="Q179" s="55"/>
      <c r="R179" s="56"/>
      <c r="S179" s="56"/>
      <c r="T179" s="56"/>
      <c r="U179" s="56"/>
    </row>
    <row r="180" ht="8.25" customHeight="1"/>
    <row r="181" spans="2:20" ht="12.75">
      <c r="B181" s="2"/>
      <c r="C181" s="2"/>
      <c r="D181" s="2"/>
      <c r="E181" s="2"/>
      <c r="F181" s="2"/>
      <c r="G181" s="2"/>
      <c r="N181" s="8"/>
      <c r="O181" s="8"/>
      <c r="P181" s="8"/>
      <c r="Q181" s="8"/>
      <c r="R181" s="8"/>
      <c r="S181" s="8"/>
      <c r="T181" s="8"/>
    </row>
    <row r="182" spans="2:20" ht="12.75">
      <c r="B182" s="2"/>
      <c r="C182" s="2"/>
      <c r="D182" s="2"/>
      <c r="E182" s="2"/>
      <c r="F182" s="2"/>
      <c r="G182" s="2"/>
      <c r="N182" s="8"/>
      <c r="O182" s="8"/>
      <c r="P182" s="8"/>
      <c r="Q182" s="8"/>
      <c r="R182" s="8"/>
      <c r="S182" s="8"/>
      <c r="T182" s="8"/>
    </row>
    <row r="183" spans="2:20" ht="12.75">
      <c r="B183" s="2"/>
      <c r="C183" s="2"/>
      <c r="D183" s="2"/>
      <c r="E183" s="2"/>
      <c r="F183" s="2"/>
      <c r="G183" s="2"/>
      <c r="N183" s="8"/>
      <c r="O183" s="8"/>
      <c r="P183" s="8"/>
      <c r="Q183" s="8"/>
      <c r="R183" s="8"/>
      <c r="S183" s="8"/>
      <c r="T183" s="8"/>
    </row>
    <row r="184" spans="2:20" ht="12.75">
      <c r="B184" s="2"/>
      <c r="C184" s="2"/>
      <c r="D184" s="2"/>
      <c r="E184" s="2"/>
      <c r="F184" s="2"/>
      <c r="G184" s="2"/>
      <c r="N184" s="8"/>
      <c r="O184" s="8"/>
      <c r="P184" s="8"/>
      <c r="Q184" s="8"/>
      <c r="R184" s="8"/>
      <c r="S184" s="8"/>
      <c r="T184" s="8"/>
    </row>
    <row r="185" spans="2:20" ht="12.75">
      <c r="B185" s="2"/>
      <c r="C185" s="2"/>
      <c r="D185" s="2"/>
      <c r="E185" s="2"/>
      <c r="F185" s="2"/>
      <c r="G185" s="2"/>
      <c r="N185" s="8"/>
      <c r="O185" s="8"/>
      <c r="P185" s="8"/>
      <c r="Q185" s="8"/>
      <c r="R185" s="8"/>
      <c r="S185" s="8"/>
      <c r="T185" s="8"/>
    </row>
    <row r="186" spans="2:20" ht="12.75">
      <c r="B186" s="8"/>
      <c r="C186" s="8"/>
      <c r="D186" s="8"/>
      <c r="E186" s="8"/>
      <c r="F186" s="8"/>
      <c r="G186" s="8"/>
      <c r="H186" s="16"/>
      <c r="I186" s="16"/>
      <c r="J186" s="16"/>
      <c r="N186" s="8"/>
      <c r="O186" s="8"/>
      <c r="P186" s="8"/>
      <c r="Q186" s="8"/>
      <c r="R186" s="8"/>
      <c r="S186" s="8"/>
      <c r="T186" s="8"/>
    </row>
    <row r="187" ht="12" customHeight="1"/>
    <row r="188" spans="1:21" ht="22.5" customHeight="1">
      <c r="A188" s="141" t="s">
        <v>137</v>
      </c>
      <c r="B188" s="154"/>
      <c r="C188" s="154"/>
      <c r="D188" s="154"/>
      <c r="E188" s="154"/>
      <c r="F188" s="154"/>
      <c r="G188" s="154"/>
      <c r="H188" s="154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</row>
    <row r="189" spans="1:21" ht="25.5" customHeight="1">
      <c r="A189" s="141" t="s">
        <v>27</v>
      </c>
      <c r="B189" s="141" t="s">
        <v>26</v>
      </c>
      <c r="C189" s="141"/>
      <c r="D189" s="141"/>
      <c r="E189" s="141"/>
      <c r="F189" s="141"/>
      <c r="G189" s="141"/>
      <c r="H189" s="141"/>
      <c r="I189" s="141"/>
      <c r="J189" s="137" t="s">
        <v>41</v>
      </c>
      <c r="K189" s="137" t="s">
        <v>24</v>
      </c>
      <c r="L189" s="137"/>
      <c r="M189" s="137"/>
      <c r="N189" s="137"/>
      <c r="O189" s="137" t="s">
        <v>42</v>
      </c>
      <c r="P189" s="137"/>
      <c r="Q189" s="137"/>
      <c r="R189" s="137" t="s">
        <v>23</v>
      </c>
      <c r="S189" s="137"/>
      <c r="T189" s="137"/>
      <c r="U189" s="137" t="s">
        <v>22</v>
      </c>
    </row>
    <row r="190" spans="1:21" ht="18" customHeight="1">
      <c r="A190" s="141"/>
      <c r="B190" s="141"/>
      <c r="C190" s="141"/>
      <c r="D190" s="141"/>
      <c r="E190" s="141"/>
      <c r="F190" s="141"/>
      <c r="G190" s="141"/>
      <c r="H190" s="141"/>
      <c r="I190" s="141"/>
      <c r="J190" s="137"/>
      <c r="K190" s="28" t="s">
        <v>28</v>
      </c>
      <c r="L190" s="28" t="s">
        <v>29</v>
      </c>
      <c r="M190" s="28" t="s">
        <v>30</v>
      </c>
      <c r="N190" s="28" t="s">
        <v>69</v>
      </c>
      <c r="O190" s="28" t="s">
        <v>34</v>
      </c>
      <c r="P190" s="28" t="s">
        <v>7</v>
      </c>
      <c r="Q190" s="28" t="s">
        <v>31</v>
      </c>
      <c r="R190" s="28" t="s">
        <v>32</v>
      </c>
      <c r="S190" s="28" t="s">
        <v>28</v>
      </c>
      <c r="T190" s="28" t="s">
        <v>33</v>
      </c>
      <c r="U190" s="137"/>
    </row>
    <row r="191" spans="1:21" ht="19.5" customHeight="1">
      <c r="A191" s="83" t="s">
        <v>65</v>
      </c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5"/>
    </row>
    <row r="192" spans="1:21" ht="12.75">
      <c r="A192" s="31" t="str">
        <f>IF(ISNA(INDEX($A$37:$U$110,MATCH($B192,$B$37:$B$110,0),1)),"",INDEX($A$37:$U$110,MATCH($B192,$B$37:$B$110,0),1))</f>
        <v>MMR3051</v>
      </c>
      <c r="B192" s="133" t="s">
        <v>80</v>
      </c>
      <c r="C192" s="133"/>
      <c r="D192" s="133"/>
      <c r="E192" s="133"/>
      <c r="F192" s="133"/>
      <c r="G192" s="133"/>
      <c r="H192" s="133"/>
      <c r="I192" s="133"/>
      <c r="J192" s="18">
        <f>IF(ISNA(INDEX($A$37:$U$110,MATCH($B192,$B$37:$B$110,0),10)),"",INDEX($A$37:$U$110,MATCH($B192,$B$37:$B$110,0),10))</f>
        <v>7</v>
      </c>
      <c r="K192" s="18">
        <f>IF(ISNA(INDEX($A$37:$U$110,MATCH($B192,$B$37:$B$110,0),11)),"",INDEX($A$37:$U$110,MATCH($B192,$B$37:$B$110,0),11))</f>
        <v>2</v>
      </c>
      <c r="L192" s="18">
        <f>IF(ISNA(INDEX($A$37:$U$110,MATCH($B192,$B$37:$B$110,0),12)),"",INDEX($A$37:$U$110,MATCH($B192,$B$37:$B$110,0),12))</f>
        <v>1</v>
      </c>
      <c r="M192" s="18">
        <f>IF(ISNA(INDEX($A$37:$U$110,MATCH($B192,$B$37:$B$110,0),13)),"",INDEX($A$37:$U$110,MATCH($B192,$B$37:$B$110,0),13))</f>
        <v>0</v>
      </c>
      <c r="N192" s="18">
        <f>IF(ISNA(INDEX($A$37:$U$110,MATCH($B192,$B$37:$B$110,0),14)),"",INDEX($A$37:$U$110,MATCH($B192,$B$37:$B$110,0),14))</f>
        <v>1</v>
      </c>
      <c r="O192" s="18">
        <f>IF(ISNA(INDEX($A$37:$U$110,MATCH($B192,$B$37:$B$110,0),15)),"",INDEX($A$37:$U$110,MATCH($B192,$B$37:$B$110,0),15))</f>
        <v>4</v>
      </c>
      <c r="P192" s="18">
        <f>IF(ISNA(INDEX($A$37:$U$110,MATCH($B192,$B$37:$B$110,0),16)),"",INDEX($A$37:$U$110,MATCH($B192,$B$37:$B$110,0),16))</f>
        <v>9</v>
      </c>
      <c r="Q192" s="18">
        <f>IF(ISNA(INDEX($A$37:$U$110,MATCH($B192,$B$37:$B$110,0),17)),"",INDEX($A$37:$U$110,MATCH($B192,$B$37:$B$110,0),17))</f>
        <v>13</v>
      </c>
      <c r="R192" s="27" t="str">
        <f>IF(ISNA(INDEX($A$37:$U$110,MATCH($B192,$B$37:$B$110,0),18)),"",INDEX($A$37:$U$110,MATCH($B192,$B$37:$B$110,0),18))</f>
        <v>E</v>
      </c>
      <c r="S192" s="27">
        <f>IF(ISNA(INDEX($A$37:$U$110,MATCH($B192,$B$37:$B$110,0),19)),"",INDEX($A$37:$U$110,MATCH($B192,$B$37:$B$110,0),19))</f>
        <v>0</v>
      </c>
      <c r="T192" s="27">
        <f>IF(ISNA(INDEX($A$37:$U$110,MATCH($B192,$B$37:$B$110,0),20)),"",INDEX($A$37:$U$110,MATCH($B192,$B$37:$B$110,0),20))</f>
        <v>0</v>
      </c>
      <c r="U192" s="17" t="s">
        <v>40</v>
      </c>
    </row>
    <row r="193" spans="1:21" ht="12.75">
      <c r="A193" s="31" t="str">
        <f>IF(ISNA(INDEX($A$37:$U$110,MATCH($B193,$B$37:$B$110,0),1)),"",INDEX($A$37:$U$110,MATCH($B193,$B$37:$B$110,0),1))</f>
        <v>MMR9001</v>
      </c>
      <c r="B193" s="133" t="s">
        <v>88</v>
      </c>
      <c r="C193" s="133"/>
      <c r="D193" s="133"/>
      <c r="E193" s="133"/>
      <c r="F193" s="133"/>
      <c r="G193" s="133"/>
      <c r="H193" s="133"/>
      <c r="I193" s="133"/>
      <c r="J193" s="18">
        <f>IF(ISNA(INDEX($A$37:$U$110,MATCH($B193,$B$37:$B$110,0),10)),"",INDEX($A$37:$U$110,MATCH($B193,$B$37:$B$110,0),10))</f>
        <v>6</v>
      </c>
      <c r="K193" s="18">
        <f>IF(ISNA(INDEX($A$37:$U$110,MATCH($B193,$B$37:$B$110,0),11)),"",INDEX($A$37:$U$110,MATCH($B193,$B$37:$B$110,0),11))</f>
        <v>2</v>
      </c>
      <c r="L193" s="18">
        <f>IF(ISNA(INDEX($A$37:$U$110,MATCH($B193,$B$37:$B$110,0),12)),"",INDEX($A$37:$U$110,MATCH($B193,$B$37:$B$110,0),12))</f>
        <v>1</v>
      </c>
      <c r="M193" s="18">
        <f>IF(ISNA(INDEX($A$37:$U$110,MATCH($B193,$B$37:$B$110,0),13)),"",INDEX($A$37:$U$110,MATCH($B193,$B$37:$B$110,0),13))</f>
        <v>0</v>
      </c>
      <c r="N193" s="18">
        <f>IF(ISNA(INDEX($A$37:$U$110,MATCH($B193,$B$37:$B$110,0),14)),"",INDEX($A$37:$U$110,MATCH($B193,$B$37:$B$110,0),14))</f>
        <v>0</v>
      </c>
      <c r="O193" s="18">
        <f>IF(ISNA(INDEX($A$37:$U$110,MATCH($B193,$B$37:$B$110,0),15)),"",INDEX($A$37:$U$110,MATCH($B193,$B$37:$B$110,0),15))</f>
        <v>3</v>
      </c>
      <c r="P193" s="18">
        <f>IF(ISNA(INDEX($A$37:$U$110,MATCH($B193,$B$37:$B$110,0),16)),"",INDEX($A$37:$U$110,MATCH($B193,$B$37:$B$110,0),16))</f>
        <v>8</v>
      </c>
      <c r="Q193" s="18">
        <f>IF(ISNA(INDEX($A$37:$U$110,MATCH($B193,$B$37:$B$110,0),17)),"",INDEX($A$37:$U$110,MATCH($B193,$B$37:$B$110,0),17))</f>
        <v>11</v>
      </c>
      <c r="R193" s="27">
        <f>IF(ISNA(INDEX($A$37:$U$110,MATCH($B193,$B$37:$B$110,0),18)),"",INDEX($A$37:$U$110,MATCH($B193,$B$37:$B$110,0),18))</f>
        <v>0</v>
      </c>
      <c r="S193" s="27" t="str">
        <f>IF(ISNA(INDEX($A$37:$U$110,MATCH($B193,$B$37:$B$110,0),19)),"",INDEX($A$37:$U$110,MATCH($B193,$B$37:$B$110,0),19))</f>
        <v>C</v>
      </c>
      <c r="T193" s="27">
        <f>IF(ISNA(INDEX($A$37:$U$110,MATCH($B193,$B$37:$B$110,0),20)),"",INDEX($A$37:$U$110,MATCH($B193,$B$37:$B$110,0),20))</f>
        <v>0</v>
      </c>
      <c r="U193" s="17" t="s">
        <v>40</v>
      </c>
    </row>
    <row r="194" spans="1:21" ht="12.75">
      <c r="A194" s="31">
        <f>IF(ISNA(INDEX($A$37:$U$110,MATCH($B194,$B$37:$B$110,0),1)),"",INDEX($A$37:$U$110,MATCH($B194,$B$37:$B$110,0),1))</f>
      </c>
      <c r="B194" s="133"/>
      <c r="C194" s="133"/>
      <c r="D194" s="133"/>
      <c r="E194" s="133"/>
      <c r="F194" s="133"/>
      <c r="G194" s="133"/>
      <c r="H194" s="133"/>
      <c r="I194" s="133"/>
      <c r="J194" s="18">
        <f>IF(ISNA(INDEX($A$37:$U$110,MATCH($B194,$B$37:$B$110,0),10)),"",INDEX($A$37:$U$110,MATCH($B194,$B$37:$B$110,0),10))</f>
      </c>
      <c r="K194" s="18">
        <f>IF(ISNA(INDEX($A$37:$U$110,MATCH($B194,$B$37:$B$110,0),11)),"",INDEX($A$37:$U$110,MATCH($B194,$B$37:$B$110,0),11))</f>
      </c>
      <c r="L194" s="18">
        <f>IF(ISNA(INDEX($A$37:$U$110,MATCH($B194,$B$37:$B$110,0),12)),"",INDEX($A$37:$U$110,MATCH($B194,$B$37:$B$110,0),12))</f>
      </c>
      <c r="M194" s="18">
        <f>IF(ISNA(INDEX($A$37:$U$110,MATCH($B194,$B$37:$B$110,0),13)),"",INDEX($A$37:$U$110,MATCH($B194,$B$37:$B$110,0),13))</f>
      </c>
      <c r="N194" s="18">
        <f>IF(ISNA(INDEX($A$37:$U$110,MATCH($B194,$B$37:$B$110,0),14)),"",INDEX($A$37:$U$110,MATCH($B194,$B$37:$B$110,0),14))</f>
      </c>
      <c r="O194" s="18">
        <f>IF(ISNA(INDEX($A$37:$U$110,MATCH($B194,$B$37:$B$110,0),15)),"",INDEX($A$37:$U$110,MATCH($B194,$B$37:$B$110,0),15))</f>
      </c>
      <c r="P194" s="18">
        <f>IF(ISNA(INDEX($A$37:$U$110,MATCH($B194,$B$37:$B$110,0),16)),"",INDEX($A$37:$U$110,MATCH($B194,$B$37:$B$110,0),16))</f>
      </c>
      <c r="Q194" s="18">
        <f>IF(ISNA(INDEX($A$37:$U$110,MATCH($B194,$B$37:$B$110,0),17)),"",INDEX($A$37:$U$110,MATCH($B194,$B$37:$B$110,0),17))</f>
      </c>
      <c r="R194" s="27">
        <f>IF(ISNA(INDEX($A$37:$U$110,MATCH($B194,$B$37:$B$110,0),18)),"",INDEX($A$37:$U$110,MATCH($B194,$B$37:$B$110,0),18))</f>
      </c>
      <c r="S194" s="27">
        <f>IF(ISNA(INDEX($A$37:$U$110,MATCH($B194,$B$37:$B$110,0),19)),"",INDEX($A$37:$U$110,MATCH($B194,$B$37:$B$110,0),19))</f>
      </c>
      <c r="T194" s="27">
        <f>IF(ISNA(INDEX($A$37:$U$110,MATCH($B194,$B$37:$B$110,0),20)),"",INDEX($A$37:$U$110,MATCH($B194,$B$37:$B$110,0),20))</f>
      </c>
      <c r="U194" s="17" t="s">
        <v>40</v>
      </c>
    </row>
    <row r="195" spans="1:21" ht="12.75">
      <c r="A195" s="20" t="s">
        <v>25</v>
      </c>
      <c r="B195" s="155"/>
      <c r="C195" s="156"/>
      <c r="D195" s="156"/>
      <c r="E195" s="156"/>
      <c r="F195" s="156"/>
      <c r="G195" s="156"/>
      <c r="H195" s="156"/>
      <c r="I195" s="157"/>
      <c r="J195" s="22">
        <f aca="true" t="shared" si="14" ref="J195:Q195">SUM(J192:J194)</f>
        <v>13</v>
      </c>
      <c r="K195" s="22">
        <f t="shared" si="14"/>
        <v>4</v>
      </c>
      <c r="L195" s="22">
        <f t="shared" si="14"/>
        <v>2</v>
      </c>
      <c r="M195" s="22">
        <f t="shared" si="14"/>
        <v>0</v>
      </c>
      <c r="N195" s="22">
        <f t="shared" si="14"/>
        <v>1</v>
      </c>
      <c r="O195" s="22">
        <f t="shared" si="14"/>
        <v>7</v>
      </c>
      <c r="P195" s="22">
        <f t="shared" si="14"/>
        <v>17</v>
      </c>
      <c r="Q195" s="22">
        <f t="shared" si="14"/>
        <v>24</v>
      </c>
      <c r="R195" s="20">
        <f>COUNTIF(R192:R194,"E")</f>
        <v>1</v>
      </c>
      <c r="S195" s="20">
        <f>COUNTIF(S192:S194,"C")</f>
        <v>1</v>
      </c>
      <c r="T195" s="20">
        <f>COUNTIF(T192:T194,"VP")</f>
        <v>0</v>
      </c>
      <c r="U195" s="17"/>
    </row>
    <row r="196" spans="1:21" ht="19.5" customHeight="1">
      <c r="A196" s="83" t="s">
        <v>67</v>
      </c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5"/>
    </row>
    <row r="197" spans="1:21" ht="12.75">
      <c r="A197" s="31">
        <f>IF(ISNA(INDEX($A$37:$U$110,MATCH($B197,$B$37:$B$110,0),1)),"",INDEX($A$37:$U$110,MATCH($B197,$B$37:$B$110,0),1))</f>
      </c>
      <c r="B197" s="133"/>
      <c r="C197" s="133"/>
      <c r="D197" s="133"/>
      <c r="E197" s="133"/>
      <c r="F197" s="133"/>
      <c r="G197" s="133"/>
      <c r="H197" s="133"/>
      <c r="I197" s="133"/>
      <c r="J197" s="18">
        <f>IF(ISNA(INDEX($A$37:$U$110,MATCH($B197,$B$37:$B$110,0),10)),"",INDEX($A$37:$U$110,MATCH($B197,$B$37:$B$110,0),10))</f>
      </c>
      <c r="K197" s="18">
        <f>IF(ISNA(INDEX($A$37:$U$110,MATCH($B197,$B$37:$B$110,0),11)),"",INDEX($A$37:$U$110,MATCH($B197,$B$37:$B$110,0),11))</f>
      </c>
      <c r="L197" s="18">
        <f>IF(ISNA(INDEX($A$37:$U$110,MATCH($B197,$B$37:$B$110,0),12)),"",INDEX($A$37:$U$110,MATCH($B197,$B$37:$B$110,0),12))</f>
      </c>
      <c r="M197" s="18">
        <f>IF(ISNA(INDEX($A$37:$U$110,MATCH($B197,$B$37:$B$110,0),13)),"",INDEX($A$37:$U$110,MATCH($B197,$B$37:$B$110,0),13))</f>
      </c>
      <c r="N197" s="18">
        <f>IF(ISNA(INDEX($A$37:$U$110,MATCH($B197,$B$37:$B$110,0),14)),"",INDEX($A$37:$U$110,MATCH($B197,$B$37:$B$110,0),14))</f>
      </c>
      <c r="O197" s="18">
        <f>IF(ISNA(INDEX($A$37:$U$110,MATCH($B197,$B$37:$B$110,0),15)),"",INDEX($A$37:$U$110,MATCH($B197,$B$37:$B$110,0),15))</f>
      </c>
      <c r="P197" s="18">
        <f>IF(ISNA(INDEX($A$37:$U$110,MATCH($B197,$B$37:$B$110,0),16)),"",INDEX($A$37:$U$110,MATCH($B197,$B$37:$B$110,0),16))</f>
      </c>
      <c r="Q197" s="18">
        <f>IF(ISNA(INDEX($A$37:$U$110,MATCH($B197,$B$37:$B$110,0),17)),"",INDEX($A$37:$U$110,MATCH($B197,$B$37:$B$110,0),17))</f>
      </c>
      <c r="R197" s="27">
        <f>IF(ISNA(INDEX($A$37:$U$110,MATCH($B197,$B$37:$B$110,0),18)),"",INDEX($A$37:$U$110,MATCH($B197,$B$37:$B$110,0),18))</f>
      </c>
      <c r="S197" s="27">
        <f>IF(ISNA(INDEX($A$37:$U$110,MATCH($B197,$B$37:$B$110,0),19)),"",INDEX($A$37:$U$110,MATCH($B197,$B$37:$B$110,0),19))</f>
      </c>
      <c r="T197" s="27">
        <f>IF(ISNA(INDEX($A$37:$U$110,MATCH($B197,$B$37:$B$110,0),20)),"",INDEX($A$37:$U$110,MATCH($B197,$B$37:$B$110,0),20))</f>
      </c>
      <c r="U197" s="17" t="s">
        <v>40</v>
      </c>
    </row>
    <row r="198" spans="1:21" ht="12.75">
      <c r="A198" s="31">
        <f>IF(ISNA(INDEX($A$37:$U$110,MATCH($B198,$B$37:$B$110,0),1)),"",INDEX($A$37:$U$110,MATCH($B198,$B$37:$B$110,0),1))</f>
      </c>
      <c r="B198" s="133"/>
      <c r="C198" s="133"/>
      <c r="D198" s="133"/>
      <c r="E198" s="133"/>
      <c r="F198" s="133"/>
      <c r="G198" s="133"/>
      <c r="H198" s="133"/>
      <c r="I198" s="133"/>
      <c r="J198" s="18">
        <f>IF(ISNA(INDEX($A$37:$U$110,MATCH($B198,$B$37:$B$110,0),10)),"",INDEX($A$37:$U$110,MATCH($B198,$B$37:$B$110,0),10))</f>
      </c>
      <c r="K198" s="18">
        <f>IF(ISNA(INDEX($A$37:$U$110,MATCH($B198,$B$37:$B$110,0),11)),"",INDEX($A$37:$U$110,MATCH($B198,$B$37:$B$110,0),11))</f>
      </c>
      <c r="L198" s="18">
        <f>IF(ISNA(INDEX($A$37:$U$110,MATCH($B198,$B$37:$B$110,0),12)),"",INDEX($A$37:$U$110,MATCH($B198,$B$37:$B$110,0),12))</f>
      </c>
      <c r="M198" s="18">
        <f>IF(ISNA(INDEX($A$37:$U$110,MATCH($B198,$B$37:$B$110,0),13)),"",INDEX($A$37:$U$110,MATCH($B198,$B$37:$B$110,0),13))</f>
      </c>
      <c r="N198" s="18">
        <f>IF(ISNA(INDEX($A$37:$U$110,MATCH($B198,$B$37:$B$110,0),14)),"",INDEX($A$37:$U$110,MATCH($B198,$B$37:$B$110,0),14))</f>
      </c>
      <c r="O198" s="18">
        <f>IF(ISNA(INDEX($A$37:$U$110,MATCH($B198,$B$37:$B$110,0),15)),"",INDEX($A$37:$U$110,MATCH($B198,$B$37:$B$110,0),15))</f>
      </c>
      <c r="P198" s="18">
        <f>IF(ISNA(INDEX($A$37:$U$110,MATCH($B198,$B$37:$B$110,0),16)),"",INDEX($A$37:$U$110,MATCH($B198,$B$37:$B$110,0),16))</f>
      </c>
      <c r="Q198" s="18">
        <f>IF(ISNA(INDEX($A$37:$U$110,MATCH($B198,$B$37:$B$110,0),17)),"",INDEX($A$37:$U$110,MATCH($B198,$B$37:$B$110,0),17))</f>
      </c>
      <c r="R198" s="27">
        <f>IF(ISNA(INDEX($A$37:$U$110,MATCH($B198,$B$37:$B$110,0),18)),"",INDEX($A$37:$U$110,MATCH($B198,$B$37:$B$110,0),18))</f>
      </c>
      <c r="S198" s="27">
        <f>IF(ISNA(INDEX($A$37:$U$110,MATCH($B198,$B$37:$B$110,0),19)),"",INDEX($A$37:$U$110,MATCH($B198,$B$37:$B$110,0),19))</f>
      </c>
      <c r="T198" s="27">
        <f>IF(ISNA(INDEX($A$37:$U$110,MATCH($B198,$B$37:$B$110,0),20)),"",INDEX($A$37:$U$110,MATCH($B198,$B$37:$B$110,0),20))</f>
      </c>
      <c r="U198" s="17" t="s">
        <v>40</v>
      </c>
    </row>
    <row r="199" spans="1:21" ht="12.75">
      <c r="A199" s="20" t="s">
        <v>25</v>
      </c>
      <c r="B199" s="141"/>
      <c r="C199" s="141"/>
      <c r="D199" s="141"/>
      <c r="E199" s="141"/>
      <c r="F199" s="141"/>
      <c r="G199" s="141"/>
      <c r="H199" s="141"/>
      <c r="I199" s="141"/>
      <c r="J199" s="22">
        <f aca="true" t="shared" si="15" ref="J199:Q199">SUM(J197:J198)</f>
        <v>0</v>
      </c>
      <c r="K199" s="22">
        <f t="shared" si="15"/>
        <v>0</v>
      </c>
      <c r="L199" s="22">
        <f t="shared" si="15"/>
        <v>0</v>
      </c>
      <c r="M199" s="22">
        <f t="shared" si="15"/>
        <v>0</v>
      </c>
      <c r="N199" s="22">
        <f t="shared" si="15"/>
        <v>0</v>
      </c>
      <c r="O199" s="22">
        <f t="shared" si="15"/>
        <v>0</v>
      </c>
      <c r="P199" s="22">
        <f t="shared" si="15"/>
        <v>0</v>
      </c>
      <c r="Q199" s="22">
        <f t="shared" si="15"/>
        <v>0</v>
      </c>
      <c r="R199" s="20">
        <f>COUNTIF(R197:R198,"E")</f>
        <v>0</v>
      </c>
      <c r="S199" s="20">
        <f>COUNTIF(S197:S198,"C")</f>
        <v>0</v>
      </c>
      <c r="T199" s="20">
        <f>COUNTIF(T197:T198,"VP")</f>
        <v>0</v>
      </c>
      <c r="U199" s="21"/>
    </row>
    <row r="200" spans="1:21" ht="27.75" customHeight="1">
      <c r="A200" s="142" t="s">
        <v>49</v>
      </c>
      <c r="B200" s="143"/>
      <c r="C200" s="143"/>
      <c r="D200" s="143"/>
      <c r="E200" s="143"/>
      <c r="F200" s="143"/>
      <c r="G200" s="143"/>
      <c r="H200" s="143"/>
      <c r="I200" s="144"/>
      <c r="J200" s="22">
        <f aca="true" t="shared" si="16" ref="J200:T200">SUM(J195,J199)</f>
        <v>13</v>
      </c>
      <c r="K200" s="22">
        <f t="shared" si="16"/>
        <v>4</v>
      </c>
      <c r="L200" s="22">
        <f t="shared" si="16"/>
        <v>2</v>
      </c>
      <c r="M200" s="22">
        <f t="shared" si="16"/>
        <v>0</v>
      </c>
      <c r="N200" s="22">
        <f t="shared" si="16"/>
        <v>1</v>
      </c>
      <c r="O200" s="22">
        <f t="shared" si="16"/>
        <v>7</v>
      </c>
      <c r="P200" s="22">
        <f t="shared" si="16"/>
        <v>17</v>
      </c>
      <c r="Q200" s="22">
        <f t="shared" si="16"/>
        <v>24</v>
      </c>
      <c r="R200" s="22">
        <f t="shared" si="16"/>
        <v>1</v>
      </c>
      <c r="S200" s="22">
        <f t="shared" si="16"/>
        <v>1</v>
      </c>
      <c r="T200" s="22">
        <f t="shared" si="16"/>
        <v>0</v>
      </c>
      <c r="U200" s="45">
        <f>2/17</f>
        <v>0.11764705882352941</v>
      </c>
    </row>
    <row r="201" spans="1:21" ht="17.25" customHeight="1">
      <c r="A201" s="145" t="s">
        <v>50</v>
      </c>
      <c r="B201" s="146"/>
      <c r="C201" s="146"/>
      <c r="D201" s="146"/>
      <c r="E201" s="146"/>
      <c r="F201" s="146"/>
      <c r="G201" s="146"/>
      <c r="H201" s="146"/>
      <c r="I201" s="146"/>
      <c r="J201" s="147"/>
      <c r="K201" s="22">
        <f aca="true" t="shared" si="17" ref="K201:Q201">K195*14+K199*12</f>
        <v>56</v>
      </c>
      <c r="L201" s="22">
        <f t="shared" si="17"/>
        <v>28</v>
      </c>
      <c r="M201" s="22">
        <f t="shared" si="17"/>
        <v>0</v>
      </c>
      <c r="N201" s="22">
        <f t="shared" si="17"/>
        <v>14</v>
      </c>
      <c r="O201" s="22">
        <f t="shared" si="17"/>
        <v>98</v>
      </c>
      <c r="P201" s="22">
        <f t="shared" si="17"/>
        <v>238</v>
      </c>
      <c r="Q201" s="22">
        <f t="shared" si="17"/>
        <v>336</v>
      </c>
      <c r="R201" s="58"/>
      <c r="S201" s="59"/>
      <c r="T201" s="59"/>
      <c r="U201" s="60"/>
    </row>
    <row r="202" spans="1:21" ht="12.75">
      <c r="A202" s="148"/>
      <c r="B202" s="149"/>
      <c r="C202" s="149"/>
      <c r="D202" s="149"/>
      <c r="E202" s="149"/>
      <c r="F202" s="149"/>
      <c r="G202" s="149"/>
      <c r="H202" s="149"/>
      <c r="I202" s="149"/>
      <c r="J202" s="150"/>
      <c r="K202" s="138">
        <f>SUM(K201:N201)</f>
        <v>98</v>
      </c>
      <c r="L202" s="139"/>
      <c r="M202" s="139"/>
      <c r="N202" s="140"/>
      <c r="O202" s="151">
        <v>336</v>
      </c>
      <c r="P202" s="152"/>
      <c r="Q202" s="153"/>
      <c r="R202" s="61"/>
      <c r="S202" s="62"/>
      <c r="T202" s="62"/>
      <c r="U202" s="63"/>
    </row>
    <row r="203" ht="8.25" customHeight="1"/>
    <row r="204" spans="2:20" ht="12.75">
      <c r="B204" s="8"/>
      <c r="C204" s="8"/>
      <c r="D204" s="8"/>
      <c r="E204" s="8"/>
      <c r="F204" s="8"/>
      <c r="G204" s="8"/>
      <c r="H204" s="16"/>
      <c r="I204" s="16"/>
      <c r="J204" s="16"/>
      <c r="N204" s="8"/>
      <c r="O204" s="8"/>
      <c r="P204" s="8"/>
      <c r="Q204" s="8"/>
      <c r="R204" s="8"/>
      <c r="S204" s="8"/>
      <c r="T204" s="8"/>
    </row>
    <row r="206" spans="1:21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3"/>
      <c r="L206" s="13"/>
      <c r="M206" s="13"/>
      <c r="N206" s="13"/>
      <c r="O206" s="14"/>
      <c r="P206" s="14"/>
      <c r="Q206" s="14"/>
      <c r="R206" s="15"/>
      <c r="S206" s="15"/>
      <c r="T206" s="15"/>
      <c r="U206" s="15"/>
    </row>
    <row r="207" spans="1:21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3"/>
      <c r="L207" s="13"/>
      <c r="M207" s="13"/>
      <c r="N207" s="13"/>
      <c r="O207" s="14"/>
      <c r="P207" s="14"/>
      <c r="Q207" s="14"/>
      <c r="R207" s="15"/>
      <c r="S207" s="15"/>
      <c r="T207" s="15"/>
      <c r="U207" s="15"/>
    </row>
    <row r="209" spans="1:2" ht="12.75">
      <c r="A209" s="132" t="s">
        <v>62</v>
      </c>
      <c r="B209" s="132"/>
    </row>
    <row r="210" spans="1:21" ht="12.75">
      <c r="A210" s="175" t="s">
        <v>27</v>
      </c>
      <c r="B210" s="161" t="s">
        <v>54</v>
      </c>
      <c r="C210" s="162"/>
      <c r="D210" s="162"/>
      <c r="E210" s="162"/>
      <c r="F210" s="162"/>
      <c r="G210" s="163"/>
      <c r="H210" s="161" t="s">
        <v>57</v>
      </c>
      <c r="I210" s="163"/>
      <c r="J210" s="158" t="s">
        <v>58</v>
      </c>
      <c r="K210" s="159"/>
      <c r="L210" s="159"/>
      <c r="M210" s="159"/>
      <c r="N210" s="159"/>
      <c r="O210" s="159"/>
      <c r="P210" s="160"/>
      <c r="Q210" s="161" t="s">
        <v>48</v>
      </c>
      <c r="R210" s="163"/>
      <c r="S210" s="158" t="s">
        <v>59</v>
      </c>
      <c r="T210" s="159"/>
      <c r="U210" s="160"/>
    </row>
    <row r="211" spans="1:21" ht="12.75">
      <c r="A211" s="176"/>
      <c r="B211" s="164"/>
      <c r="C211" s="165"/>
      <c r="D211" s="165"/>
      <c r="E211" s="165"/>
      <c r="F211" s="165"/>
      <c r="G211" s="166"/>
      <c r="H211" s="164"/>
      <c r="I211" s="166"/>
      <c r="J211" s="158" t="s">
        <v>34</v>
      </c>
      <c r="K211" s="160"/>
      <c r="L211" s="158" t="s">
        <v>7</v>
      </c>
      <c r="M211" s="159"/>
      <c r="N211" s="160"/>
      <c r="O211" s="158" t="s">
        <v>31</v>
      </c>
      <c r="P211" s="160"/>
      <c r="Q211" s="164"/>
      <c r="R211" s="166"/>
      <c r="S211" s="35" t="s">
        <v>60</v>
      </c>
      <c r="T211" s="158" t="s">
        <v>61</v>
      </c>
      <c r="U211" s="160"/>
    </row>
    <row r="212" spans="1:21" ht="12.75">
      <c r="A212" s="35">
        <v>1</v>
      </c>
      <c r="B212" s="158" t="s">
        <v>55</v>
      </c>
      <c r="C212" s="159"/>
      <c r="D212" s="159"/>
      <c r="E212" s="159"/>
      <c r="F212" s="159"/>
      <c r="G212" s="160"/>
      <c r="H212" s="167">
        <f>J212</f>
        <v>56</v>
      </c>
      <c r="I212" s="167"/>
      <c r="J212" s="181">
        <f>O45+O55+O67+O80-J213</f>
        <v>56</v>
      </c>
      <c r="K212" s="183"/>
      <c r="L212" s="181">
        <f>P45+P55+P67+P80-L213</f>
        <v>137</v>
      </c>
      <c r="M212" s="182"/>
      <c r="N212" s="183"/>
      <c r="O212" s="184">
        <f>SUM(J212:N212)</f>
        <v>193</v>
      </c>
      <c r="P212" s="185"/>
      <c r="Q212" s="177">
        <f>H212/H214</f>
        <v>0.875</v>
      </c>
      <c r="R212" s="178"/>
      <c r="S212" s="36">
        <f>J45+J55-S213</f>
        <v>60</v>
      </c>
      <c r="T212" s="179">
        <f>J67+J80-T213</f>
        <v>44</v>
      </c>
      <c r="U212" s="180"/>
    </row>
    <row r="213" spans="1:21" ht="12.75">
      <c r="A213" s="35">
        <v>2</v>
      </c>
      <c r="B213" s="158" t="s">
        <v>56</v>
      </c>
      <c r="C213" s="159"/>
      <c r="D213" s="159"/>
      <c r="E213" s="159"/>
      <c r="F213" s="159"/>
      <c r="G213" s="160"/>
      <c r="H213" s="167">
        <f>J213</f>
        <v>8</v>
      </c>
      <c r="I213" s="167"/>
      <c r="J213" s="172">
        <v>8</v>
      </c>
      <c r="K213" s="174"/>
      <c r="L213" s="172">
        <v>23</v>
      </c>
      <c r="M213" s="173"/>
      <c r="N213" s="174"/>
      <c r="O213" s="184">
        <v>31</v>
      </c>
      <c r="P213" s="185"/>
      <c r="Q213" s="177">
        <f>H213/H214</f>
        <v>0.125</v>
      </c>
      <c r="R213" s="178"/>
      <c r="S213" s="11">
        <v>0</v>
      </c>
      <c r="T213" s="172">
        <v>16</v>
      </c>
      <c r="U213" s="174"/>
    </row>
    <row r="214" spans="1:21" ht="12.75">
      <c r="A214" s="158" t="s">
        <v>25</v>
      </c>
      <c r="B214" s="159"/>
      <c r="C214" s="159"/>
      <c r="D214" s="159"/>
      <c r="E214" s="159"/>
      <c r="F214" s="159"/>
      <c r="G214" s="160"/>
      <c r="H214" s="137">
        <f>SUM(H212:I213)</f>
        <v>64</v>
      </c>
      <c r="I214" s="137"/>
      <c r="J214" s="137">
        <f>SUM(J212:K213)</f>
        <v>64</v>
      </c>
      <c r="K214" s="137"/>
      <c r="L214" s="83">
        <f>SUM(L212:N213)</f>
        <v>160</v>
      </c>
      <c r="M214" s="84"/>
      <c r="N214" s="85"/>
      <c r="O214" s="83">
        <f>SUM(O212:P213)</f>
        <v>224</v>
      </c>
      <c r="P214" s="85"/>
      <c r="Q214" s="168">
        <f>SUM(Q212:R213)</f>
        <v>1</v>
      </c>
      <c r="R214" s="169"/>
      <c r="S214" s="37">
        <f>SUM(S212:S213)</f>
        <v>60</v>
      </c>
      <c r="T214" s="170">
        <f>SUM(T212:U213)</f>
        <v>60</v>
      </c>
      <c r="U214" s="171"/>
    </row>
    <row r="217" spans="2:20" ht="12.75">
      <c r="B217" s="2"/>
      <c r="C217" s="2"/>
      <c r="D217" s="2"/>
      <c r="E217" s="2"/>
      <c r="F217" s="2"/>
      <c r="G217" s="2"/>
      <c r="N217" s="8"/>
      <c r="O217" s="8"/>
      <c r="P217" s="8"/>
      <c r="Q217" s="8"/>
      <c r="R217" s="8"/>
      <c r="S217" s="8"/>
      <c r="T217" s="8"/>
    </row>
    <row r="218" spans="2:20" ht="12.75">
      <c r="B218" s="8"/>
      <c r="C218" s="8"/>
      <c r="D218" s="8"/>
      <c r="E218" s="8"/>
      <c r="F218" s="8"/>
      <c r="G218" s="8"/>
      <c r="H218" s="16"/>
      <c r="I218" s="16"/>
      <c r="J218" s="16"/>
      <c r="N218" s="8"/>
      <c r="O218" s="8"/>
      <c r="P218" s="8"/>
      <c r="Q218" s="8"/>
      <c r="R218" s="8"/>
      <c r="S218" s="8"/>
      <c r="T218" s="8"/>
    </row>
  </sheetData>
  <sheetProtection formatCells="0" formatRows="0" insertRows="0"/>
  <mergeCells count="246">
    <mergeCell ref="A188:U188"/>
    <mergeCell ref="A174:J175"/>
    <mergeCell ref="R174:U175"/>
    <mergeCell ref="O189:Q189"/>
    <mergeCell ref="R189:T189"/>
    <mergeCell ref="A189:A190"/>
    <mergeCell ref="A191:U191"/>
    <mergeCell ref="B192:I192"/>
    <mergeCell ref="B157:I157"/>
    <mergeCell ref="B165:I165"/>
    <mergeCell ref="B159:I159"/>
    <mergeCell ref="U189:U190"/>
    <mergeCell ref="B162:I162"/>
    <mergeCell ref="B163:I163"/>
    <mergeCell ref="B164:I164"/>
    <mergeCell ref="B168:I168"/>
    <mergeCell ref="B172:I172"/>
    <mergeCell ref="B170:I170"/>
    <mergeCell ref="B198:I198"/>
    <mergeCell ref="B195:I195"/>
    <mergeCell ref="A196:U196"/>
    <mergeCell ref="B199:I199"/>
    <mergeCell ref="B197:I197"/>
    <mergeCell ref="Q213:R213"/>
    <mergeCell ref="T213:U213"/>
    <mergeCell ref="O175:Q175"/>
    <mergeCell ref="A200:I200"/>
    <mergeCell ref="R201:U202"/>
    <mergeCell ref="K202:N202"/>
    <mergeCell ref="O202:Q202"/>
    <mergeCell ref="B75:I75"/>
    <mergeCell ref="B76:I76"/>
    <mergeCell ref="A173:I173"/>
    <mergeCell ref="B189:I190"/>
    <mergeCell ref="B125:I125"/>
    <mergeCell ref="A128:J129"/>
    <mergeCell ref="B78:I78"/>
    <mergeCell ref="B79:I79"/>
    <mergeCell ref="A201:J202"/>
    <mergeCell ref="B193:I193"/>
    <mergeCell ref="B194:I194"/>
    <mergeCell ref="L212:N212"/>
    <mergeCell ref="J210:P210"/>
    <mergeCell ref="L211:N211"/>
    <mergeCell ref="O211:P211"/>
    <mergeCell ref="O212:P212"/>
    <mergeCell ref="J212:K212"/>
    <mergeCell ref="A210:A211"/>
    <mergeCell ref="B213:G213"/>
    <mergeCell ref="H213:I213"/>
    <mergeCell ref="J213:K213"/>
    <mergeCell ref="Q212:R212"/>
    <mergeCell ref="T212:U212"/>
    <mergeCell ref="H212:I212"/>
    <mergeCell ref="O214:P214"/>
    <mergeCell ref="Q210:R211"/>
    <mergeCell ref="S210:U210"/>
    <mergeCell ref="J211:K211"/>
    <mergeCell ref="Q214:R214"/>
    <mergeCell ref="T214:U214"/>
    <mergeCell ref="L213:N213"/>
    <mergeCell ref="T211:U211"/>
    <mergeCell ref="O213:P213"/>
    <mergeCell ref="B171:I171"/>
    <mergeCell ref="A214:G214"/>
    <mergeCell ref="H214:I214"/>
    <mergeCell ref="J214:K214"/>
    <mergeCell ref="A209:B209"/>
    <mergeCell ref="B210:G211"/>
    <mergeCell ref="H210:I211"/>
    <mergeCell ref="L214:N214"/>
    <mergeCell ref="B212:G212"/>
    <mergeCell ref="J189:J190"/>
    <mergeCell ref="B158:I158"/>
    <mergeCell ref="B169:I169"/>
    <mergeCell ref="B161:I161"/>
    <mergeCell ref="B160:I160"/>
    <mergeCell ref="B166:I166"/>
    <mergeCell ref="A167:U167"/>
    <mergeCell ref="K189:N189"/>
    <mergeCell ref="K175:N175"/>
    <mergeCell ref="K113:N113"/>
    <mergeCell ref="U113:U114"/>
    <mergeCell ref="B120:I120"/>
    <mergeCell ref="J113:J114"/>
    <mergeCell ref="B121:I121"/>
    <mergeCell ref="A113:A114"/>
    <mergeCell ref="B113:I114"/>
    <mergeCell ref="B119:I119"/>
    <mergeCell ref="B116:I116"/>
    <mergeCell ref="A115:U115"/>
    <mergeCell ref="O113:Q113"/>
    <mergeCell ref="A111:U111"/>
    <mergeCell ref="A127:I127"/>
    <mergeCell ref="A150:U150"/>
    <mergeCell ref="B126:I126"/>
    <mergeCell ref="B122:I122"/>
    <mergeCell ref="R128:U129"/>
    <mergeCell ref="O129:Q129"/>
    <mergeCell ref="K129:N129"/>
    <mergeCell ref="B124:I124"/>
    <mergeCell ref="J151:J152"/>
    <mergeCell ref="B151:I152"/>
    <mergeCell ref="R151:T151"/>
    <mergeCell ref="U151:U152"/>
    <mergeCell ref="A151:A152"/>
    <mergeCell ref="B98:I98"/>
    <mergeCell ref="A101:I101"/>
    <mergeCell ref="A102:J103"/>
    <mergeCell ref="H26:H27"/>
    <mergeCell ref="K103:N103"/>
    <mergeCell ref="B100:I100"/>
    <mergeCell ref="B156:I156"/>
    <mergeCell ref="B154:I154"/>
    <mergeCell ref="B155:I155"/>
    <mergeCell ref="B40:I40"/>
    <mergeCell ref="K151:N151"/>
    <mergeCell ref="O151:Q151"/>
    <mergeCell ref="A123:U123"/>
    <mergeCell ref="A153:U153"/>
    <mergeCell ref="O5:Q5"/>
    <mergeCell ref="O6:Q6"/>
    <mergeCell ref="M5:N5"/>
    <mergeCell ref="B44:I44"/>
    <mergeCell ref="M15:T15"/>
    <mergeCell ref="B42:I42"/>
    <mergeCell ref="B43:I43"/>
    <mergeCell ref="B117:I117"/>
    <mergeCell ref="B118:I118"/>
    <mergeCell ref="A97:U97"/>
    <mergeCell ref="A99:U99"/>
    <mergeCell ref="R48:T48"/>
    <mergeCell ref="O103:Q103"/>
    <mergeCell ref="R113:T113"/>
    <mergeCell ref="A112:U112"/>
    <mergeCell ref="A6:K6"/>
    <mergeCell ref="B65:I65"/>
    <mergeCell ref="A60:A61"/>
    <mergeCell ref="B60:I61"/>
    <mergeCell ref="A38:A39"/>
    <mergeCell ref="A17:K17"/>
    <mergeCell ref="J48:J49"/>
    <mergeCell ref="A48:A49"/>
    <mergeCell ref="B48:I49"/>
    <mergeCell ref="A25:G25"/>
    <mergeCell ref="A1:K1"/>
    <mergeCell ref="A3:K3"/>
    <mergeCell ref="K48:N48"/>
    <mergeCell ref="M19:T19"/>
    <mergeCell ref="M1:T1"/>
    <mergeCell ref="M14:T14"/>
    <mergeCell ref="A4:K5"/>
    <mergeCell ref="R3:T3"/>
    <mergeCell ref="A2:K2"/>
    <mergeCell ref="R5:T5"/>
    <mergeCell ref="R4:T4"/>
    <mergeCell ref="B77:I77"/>
    <mergeCell ref="B51:I51"/>
    <mergeCell ref="B62:I62"/>
    <mergeCell ref="B64:I64"/>
    <mergeCell ref="B63:I63"/>
    <mergeCell ref="A59:U59"/>
    <mergeCell ref="J60:J61"/>
    <mergeCell ref="B52:I52"/>
    <mergeCell ref="B53:I53"/>
    <mergeCell ref="O3:Q3"/>
    <mergeCell ref="O4:Q4"/>
    <mergeCell ref="K73:N73"/>
    <mergeCell ref="O73:Q73"/>
    <mergeCell ref="M3:N3"/>
    <mergeCell ref="M4:N4"/>
    <mergeCell ref="A10:K10"/>
    <mergeCell ref="M6:N6"/>
    <mergeCell ref="A7:K7"/>
    <mergeCell ref="O48:Q48"/>
    <mergeCell ref="M13:T13"/>
    <mergeCell ref="M16:T16"/>
    <mergeCell ref="A11:K11"/>
    <mergeCell ref="A8:K8"/>
    <mergeCell ref="A9:K9"/>
    <mergeCell ref="A12:K12"/>
    <mergeCell ref="A13:K13"/>
    <mergeCell ref="A14:K14"/>
    <mergeCell ref="A16:K16"/>
    <mergeCell ref="R6:T6"/>
    <mergeCell ref="M8:T11"/>
    <mergeCell ref="A15:K15"/>
    <mergeCell ref="J38:J39"/>
    <mergeCell ref="A37:U37"/>
    <mergeCell ref="M25:T30"/>
    <mergeCell ref="A20:K23"/>
    <mergeCell ref="M21:T23"/>
    <mergeCell ref="I26:K26"/>
    <mergeCell ref="B26:C26"/>
    <mergeCell ref="M17:T17"/>
    <mergeCell ref="R38:T38"/>
    <mergeCell ref="A47:U47"/>
    <mergeCell ref="B93:I93"/>
    <mergeCell ref="B95:I95"/>
    <mergeCell ref="B94:I94"/>
    <mergeCell ref="A19:K19"/>
    <mergeCell ref="K60:N60"/>
    <mergeCell ref="B50:I50"/>
    <mergeCell ref="A18:K18"/>
    <mergeCell ref="B80:I80"/>
    <mergeCell ref="B87:I87"/>
    <mergeCell ref="B88:I88"/>
    <mergeCell ref="B73:I74"/>
    <mergeCell ref="A72:U72"/>
    <mergeCell ref="U73:U74"/>
    <mergeCell ref="A73:A74"/>
    <mergeCell ref="B89:I89"/>
    <mergeCell ref="A83:U83"/>
    <mergeCell ref="J84:J85"/>
    <mergeCell ref="K84:N84"/>
    <mergeCell ref="O84:Q84"/>
    <mergeCell ref="A84:A85"/>
    <mergeCell ref="B84:I85"/>
    <mergeCell ref="J73:J74"/>
    <mergeCell ref="R73:T73"/>
    <mergeCell ref="B67:I67"/>
    <mergeCell ref="O38:Q38"/>
    <mergeCell ref="B54:I54"/>
    <mergeCell ref="D26:F26"/>
    <mergeCell ref="B38:I39"/>
    <mergeCell ref="B66:I66"/>
    <mergeCell ref="B45:I45"/>
    <mergeCell ref="B55:I55"/>
    <mergeCell ref="M18:T18"/>
    <mergeCell ref="O60:Q60"/>
    <mergeCell ref="R60:T60"/>
    <mergeCell ref="U48:U49"/>
    <mergeCell ref="K38:N38"/>
    <mergeCell ref="U38:U39"/>
    <mergeCell ref="U60:U61"/>
    <mergeCell ref="A35:U35"/>
    <mergeCell ref="B41:I41"/>
    <mergeCell ref="G26:G27"/>
    <mergeCell ref="R102:U103"/>
    <mergeCell ref="U84:U85"/>
    <mergeCell ref="R84:T84"/>
    <mergeCell ref="A90:U90"/>
    <mergeCell ref="A86:U86"/>
    <mergeCell ref="B96:I96"/>
    <mergeCell ref="B92:I92"/>
    <mergeCell ref="B91:I91"/>
  </mergeCells>
  <dataValidations count="6">
    <dataValidation type="list" allowBlank="1" showInputMessage="1" showErrorMessage="1" sqref="S87:S89 S50:S54 S40:S44 S62:S66 S75:S79 S91:S96 S100 S98">
      <formula1>$S$39</formula1>
    </dataValidation>
    <dataValidation type="list" allowBlank="1" showInputMessage="1" showErrorMessage="1" sqref="R87:R89 R50:R54 R40:R44 R62:R66 R75:R79 R91:R96 R100 R98">
      <formula1>$R$39</formula1>
    </dataValidation>
    <dataValidation type="list" allowBlank="1" showInputMessage="1" showErrorMessage="1" sqref="T87:T89 T62:T66 T50:T54 T40:T44 T75:T79 T91:T96 T98 T100">
      <formula1>$T$39</formula1>
    </dataValidation>
    <dataValidation type="list" allowBlank="1" showInputMessage="1" showErrorMessage="1" sqref="U197:U198 U154:U165 U116:U121 U124:U125 U168:U171 U192:U194 U75:U79 U50:U54 U40:U44 U62:U66 U91:U96 U100 U98 U87:U89">
      <formula1>$P$36:$T$36</formula1>
    </dataValidation>
    <dataValidation type="list" allowBlank="1" showInputMessage="1" showErrorMessage="1" sqref="U122 U166 U195">
      <formula1>$Q$36:$T$36</formula1>
    </dataValidation>
    <dataValidation type="list" allowBlank="1" showInputMessage="1" showErrorMessage="1" sqref="B124:I125 B116:I121 B168:I171 B192:I194 B197:I198 B154:I165">
      <formula1>$B$38:$B$110</formula1>
    </dataValidation>
  </dataValidations>
  <printOptions/>
  <pageMargins left="0.7" right="0.7" top="0.75" bottom="0.75" header="0.3" footer="0.3"/>
  <pageSetup blackAndWhite="1" horizontalDpi="600" verticalDpi="600" orientation="landscape" paperSize="9" scale="90" r:id="rId1"/>
  <headerFooter>
    <oddFooter>&amp;LRECTOR,
Acad.Prof.univ.dr. Ioan Aurel POP&amp;CPag. &amp;P/&amp;N&amp;RDECAN,
Prof.univ.dr. Adrian Olimpiu PETRUȘEL</oddFooter>
  </headerFooter>
  <ignoredErrors>
    <ignoredError sqref="R45" formula="1"/>
    <ignoredError sqref="K10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</dc:creator>
  <cp:keywords/>
  <dc:description/>
  <cp:lastModifiedBy>APetrusel</cp:lastModifiedBy>
  <cp:lastPrinted>2014-05-06T16:53:57Z</cp:lastPrinted>
  <dcterms:created xsi:type="dcterms:W3CDTF">2013-06-27T08:19:59Z</dcterms:created>
  <dcterms:modified xsi:type="dcterms:W3CDTF">2014-06-27T07:52:59Z</dcterms:modified>
  <cp:category/>
  <cp:version/>
  <cp:contentType/>
  <cp:contentStatus/>
</cp:coreProperties>
</file>