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895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<sst xmlns="http://schemas.openxmlformats.org/spreadsheetml/2006/main" count="358" uniqueCount="137">
  <si>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</si>
  <si>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</si>
  <si>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</si>
  <si>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</si>
  <si>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</si>
  <si>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</si>
  <si>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</si>
  <si>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</si>
  <si>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</si>
  <si>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</si>
  <si>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</si>
  <si>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</si>
  <si>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</si>
  <si>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</si>
  <si>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</si>
  <si>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</si>
  <si>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</si>
  <si>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</si>
  <si>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</si>
  <si>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</si>
  <si>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</si>
  <si>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</si>
  <si>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</si>
  <si>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</si>
  <si>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</si>
  <si>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</si>
  <si>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</si>
  <si>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</si>
  <si>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</si>
  <si>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</si>
  <si>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</si>
  <si>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</si>
  <si>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</si>
  <si>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</si>
  <si>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</si>
  <si>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</si>
  <si>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</si>
  <si>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</si>
  <si>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</si>
  <si>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</si>
  <si>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</si>
  <si>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</si>
  <si>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</si>
  <si>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</si>
  <si>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</si>
  <si>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</si>
  <si>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</si>
  <si>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</si>
  <si>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</si>
  <si>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</si>
  <si>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</si>
  <si>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</si>
  <si>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</si>
  <si>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</si>
  <si>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</si>
  <si>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</si>
  <si>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</si>
  <si>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</si>
  <si>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</si>
  <si>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</si>
  <si>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</si>
  <si>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</si>
  <si>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</si>
  <si>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</si>
  <si>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</si>
  <si>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</si>
  <si>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</si>
  <si>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</si>
  <si>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</si>
  <si>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</si>
  <si>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</si>
  <si>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Optimizarea modelelor informatice</t>
    </r>
    <r>
      <rPr>
        <sz val="10"/>
        <color indexed="8"/>
        <rFont val="Times New Roman"/>
        <family val="1"/>
      </rPr>
      <t xml:space="preserve"> 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</si>
  <si>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</si>
  <si>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</si>
  <si>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P</t>
  </si>
  <si>
    <t>În contul a cel mult o disciplină opţională studentul are dreptul să aleagă o disciplină de la alte specializări ale facultăţilor din Universitatea „Babeş-Bolyai”.</t>
  </si>
  <si>
    <t>MMM3050</t>
  </si>
  <si>
    <t>MMM3019</t>
  </si>
  <si>
    <t>MMM8019</t>
  </si>
  <si>
    <t>MMM3049</t>
  </si>
  <si>
    <t>Teoria codurilor</t>
  </si>
  <si>
    <t>Metode stocastice de căutare</t>
  </si>
  <si>
    <t>Sabloane de proiectare în Java</t>
  </si>
  <si>
    <t>Criptografie</t>
  </si>
  <si>
    <t>MME8037</t>
  </si>
  <si>
    <t>MME8020</t>
  </si>
  <si>
    <t>MMM8003</t>
  </si>
  <si>
    <t>MMM3040</t>
  </si>
  <si>
    <t>Implementarea sistemelor de gestiune a bazelor de date</t>
  </si>
  <si>
    <t>Metode de simulare</t>
  </si>
  <si>
    <t>Paradigme de programare paralelă</t>
  </si>
  <si>
    <t>Metodologia cercetării ştiinţifice</t>
  </si>
  <si>
    <t>MMM8033</t>
  </si>
  <si>
    <t>MMM8018</t>
  </si>
  <si>
    <t>MMM8039</t>
  </si>
  <si>
    <t>MMX9601</t>
  </si>
  <si>
    <t>Modelarea stocastică a datelor</t>
  </si>
  <si>
    <t>Securitatea sistemelor de calcul</t>
  </si>
  <si>
    <t>Optimizarea interogării bazelor de date</t>
  </si>
  <si>
    <t>Curs opţional 1</t>
  </si>
  <si>
    <t>MMM8034</t>
  </si>
  <si>
    <t>MMM8032</t>
  </si>
  <si>
    <t>MMM9007</t>
  </si>
  <si>
    <t>MMM3401</t>
  </si>
  <si>
    <t>MMX9602</t>
  </si>
  <si>
    <t>Tehnici bazate pe componente aplicate în optimizare</t>
  </si>
  <si>
    <t>Regăsirea informaţiei</t>
  </si>
  <si>
    <t>Proiect de cercetare în optimizarea modelelor informatice</t>
  </si>
  <si>
    <t>Finalizarea lucrării de disertaţie</t>
  </si>
  <si>
    <t>Curs opţional 2</t>
  </si>
  <si>
    <t>CURS OPȚIONAL 1 (An II, Semestrul 3)</t>
  </si>
  <si>
    <t>MMM3062</t>
  </si>
  <si>
    <t>MMM3079</t>
  </si>
  <si>
    <t>MMM8053</t>
  </si>
  <si>
    <t>Teoria jocurilor</t>
  </si>
  <si>
    <t>Metodologia rezolvării problemelor de informatică</t>
  </si>
  <si>
    <t>Dezvoltarea sistemelor soft bazată pe Java</t>
  </si>
  <si>
    <t>CURS OPȚIONAL 2 (An II, Semestrul 4)</t>
  </si>
  <si>
    <t>MMM8067</t>
  </si>
  <si>
    <t>MMM3027</t>
  </si>
  <si>
    <t>MME8051</t>
  </si>
  <si>
    <t>Capitole speciale in modelarea geometrica</t>
  </si>
  <si>
    <t>Modelarea proceselor economice</t>
  </si>
  <si>
    <t>Proiectarea cadrelor de aplicaţie</t>
  </si>
  <si>
    <t xml:space="preserve">Sem. 3: Se alege  o disciplină din pachetul: </t>
  </si>
  <si>
    <t xml:space="preserve">Sem. 4: Se alege  o disciplină din pachetul: </t>
  </si>
  <si>
    <t>MMM3062, MMM3079, MMM8053</t>
  </si>
  <si>
    <t>MMM8067, MMM3027, MME8051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</si>
  <si>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 University of Birmingham; University of Mancester.
Planul reflectă recomandările  Association of Computing Machinery şi IEEE Computer Society.            </t>
    </r>
  </si>
  <si>
    <r>
      <rPr>
        <b/>
        <sz val="10"/>
        <color indexed="8"/>
        <rFont val="Times New Roman"/>
        <family val="1"/>
      </rPr>
      <t xml:space="preserve">   105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</si>
  <si>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  15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</si>
  <si>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disertaţie </t>
    </r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</si>
  <si>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compune din patru ore proiect pe parcursul semestrului şi  2 săptămâni comasate in finalul semestrului (6 ore/zi, 5 zile/săptămână)
2. Pentru încadrarea în învăţământul preuniversitar, este necesară absolvirea masteratului didactic. </t>
    </r>
  </si>
  <si>
    <t>I. CERINŢE PENTRU OBŢINEREA DIPLOMEI DE MASTER</t>
  </si>
  <si>
    <r>
      <t>IV. EXAMENUL DE DISERTAȚIE</t>
    </r>
    <r>
      <rPr>
        <sz val="10"/>
        <rFont val="Times New Roman"/>
        <family val="1"/>
      </rPr>
      <t xml:space="preserve"> - în perioada: 25 iunie - 10 iulie
Proba 1: Prezentarea şi susţinerea lucrării de disertație - 10 credite</t>
    </r>
  </si>
  <si>
    <t>DISCIPLINE DE SPECIALITATE (DS)</t>
  </si>
  <si>
    <t>DISCIPLINE COMPLEMENTARE (DC)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</si>
</sst>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3"/>
  <sheetViews>
    <sheetView tabSelected="1" view="pageLayout" zoomScaleSheetLayoutView="100" workbookViewId="0" topLeftCell="A137">
      <selection activeCell="A111" sqref="A111:A112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2" width="6.140625" style="1" customWidth="1"/>
    <col min="13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ht="33.75" customHeight="1"/>
    <row r="2" spans="1:21" ht="15.75" customHeight="1">
      <c r="A2" s="109" t="s">
        <v>68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M2" s="129" t="s">
        <v>19</v>
      </c>
      <c r="N2" s="129"/>
      <c r="O2" s="129"/>
      <c r="P2" s="129"/>
      <c r="Q2" s="129"/>
      <c r="R2" s="129"/>
      <c r="S2" s="129"/>
      <c r="T2" s="129"/>
      <c r="U2" s="129"/>
    </row>
    <row r="3" spans="1:11" ht="6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21" ht="18" customHeight="1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M4" s="118"/>
      <c r="N4" s="119"/>
      <c r="O4" s="120"/>
      <c r="P4" s="97" t="s">
        <v>35</v>
      </c>
      <c r="Q4" s="98"/>
      <c r="R4" s="99"/>
      <c r="S4" s="97" t="s">
        <v>36</v>
      </c>
      <c r="T4" s="98"/>
      <c r="U4" s="99"/>
    </row>
    <row r="5" spans="1:21" ht="17.25" customHeight="1">
      <c r="A5" s="128" t="s">
        <v>69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M5" s="115" t="s">
        <v>14</v>
      </c>
      <c r="N5" s="116"/>
      <c r="O5" s="117"/>
      <c r="P5" s="111">
        <f>O45</f>
        <v>16</v>
      </c>
      <c r="Q5" s="112"/>
      <c r="R5" s="113"/>
      <c r="S5" s="111">
        <f>O54</f>
        <v>15</v>
      </c>
      <c r="T5" s="112"/>
      <c r="U5" s="113"/>
    </row>
    <row r="6" spans="1:21" ht="16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M6" s="115" t="s">
        <v>15</v>
      </c>
      <c r="N6" s="116"/>
      <c r="O6" s="117"/>
      <c r="P6" s="111">
        <f>O63</f>
        <v>16</v>
      </c>
      <c r="Q6" s="112"/>
      <c r="R6" s="113"/>
      <c r="S6" s="111">
        <f>O73</f>
        <v>19</v>
      </c>
      <c r="T6" s="112"/>
      <c r="U6" s="113"/>
    </row>
    <row r="7" spans="1:21" ht="15" customHeight="1">
      <c r="A7" s="110" t="s">
        <v>70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M7" s="130"/>
      <c r="N7" s="130"/>
      <c r="O7" s="130"/>
      <c r="P7" s="114"/>
      <c r="Q7" s="114"/>
      <c r="R7" s="114"/>
      <c r="S7" s="114"/>
      <c r="T7" s="114"/>
      <c r="U7" s="114"/>
    </row>
    <row r="8" spans="1:11" ht="18" customHeight="1">
      <c r="A8" s="102" t="s">
        <v>71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21" ht="18.75" customHeight="1">
      <c r="A9" s="96" t="s">
        <v>73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2"/>
      <c r="M9" s="121" t="s">
        <v>134</v>
      </c>
      <c r="N9" s="122"/>
      <c r="O9" s="122"/>
      <c r="P9" s="122"/>
      <c r="Q9" s="122"/>
      <c r="R9" s="122"/>
      <c r="S9" s="122"/>
      <c r="T9" s="122"/>
      <c r="U9" s="122"/>
    </row>
    <row r="10" spans="1:21" ht="15" customHeight="1">
      <c r="A10" s="96" t="s">
        <v>72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6.5" customHeight="1">
      <c r="A11" s="96" t="s">
        <v>63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ht="12.75">
      <c r="A12" s="96" t="s">
        <v>17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19" ht="10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M13" s="2"/>
      <c r="N13" s="2"/>
      <c r="O13" s="2"/>
      <c r="P13" s="2"/>
      <c r="Q13" s="2"/>
      <c r="R13" s="2"/>
      <c r="S13" s="2"/>
    </row>
    <row r="14" spans="1:21" ht="12.75">
      <c r="A14" s="107" t="s">
        <v>133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M14" s="105" t="s">
        <v>20</v>
      </c>
      <c r="N14" s="105"/>
      <c r="O14" s="105"/>
      <c r="P14" s="105"/>
      <c r="Q14" s="105"/>
      <c r="R14" s="105"/>
      <c r="S14" s="105"/>
      <c r="T14" s="105"/>
      <c r="U14" s="105"/>
    </row>
    <row r="15" spans="1:21" ht="12.75">
      <c r="A15" s="108" t="s">
        <v>64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M15" s="106" t="s">
        <v>124</v>
      </c>
      <c r="N15" s="106"/>
      <c r="O15" s="106"/>
      <c r="P15" s="106"/>
      <c r="Q15" s="106"/>
      <c r="R15" s="106"/>
      <c r="S15" s="106"/>
      <c r="T15" s="106"/>
      <c r="U15" s="106"/>
    </row>
    <row r="16" spans="1:21" ht="12.75">
      <c r="A16" s="96" t="s">
        <v>129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M16" s="41"/>
      <c r="N16" s="171" t="s">
        <v>126</v>
      </c>
      <c r="O16" s="171"/>
      <c r="P16" s="171"/>
      <c r="Q16" s="171"/>
      <c r="R16" s="171"/>
      <c r="S16" s="171"/>
      <c r="T16" s="171"/>
      <c r="U16" s="171"/>
    </row>
    <row r="17" spans="1:21" ht="12.75" customHeight="1">
      <c r="A17" s="96" t="s">
        <v>130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M17" s="106" t="s">
        <v>125</v>
      </c>
      <c r="N17" s="106"/>
      <c r="O17" s="106"/>
      <c r="P17" s="106"/>
      <c r="Q17" s="106"/>
      <c r="R17" s="106"/>
      <c r="S17" s="106"/>
      <c r="T17" s="106"/>
      <c r="U17" s="106"/>
    </row>
    <row r="18" spans="1:21" ht="12.75">
      <c r="A18" s="96" t="s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M18" s="43"/>
      <c r="N18" s="86" t="s">
        <v>127</v>
      </c>
      <c r="O18" s="86"/>
      <c r="P18" s="86"/>
      <c r="Q18" s="86"/>
      <c r="R18" s="86"/>
      <c r="S18" s="86"/>
      <c r="T18" s="86"/>
      <c r="U18" s="86"/>
    </row>
    <row r="19" spans="1:21" ht="14.25" customHeight="1">
      <c r="A19" s="96" t="s">
        <v>131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2.7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M20" s="86"/>
      <c r="N20" s="86"/>
      <c r="O20" s="86"/>
      <c r="P20" s="86"/>
      <c r="Q20" s="86"/>
      <c r="R20" s="86"/>
      <c r="S20" s="86"/>
      <c r="T20" s="86"/>
      <c r="U20" s="86"/>
    </row>
    <row r="21" spans="1:19" ht="7.5" customHeight="1">
      <c r="A21" s="101" t="s">
        <v>132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M21" s="2"/>
      <c r="N21" s="2"/>
      <c r="O21" s="2"/>
      <c r="P21" s="2"/>
      <c r="Q21" s="2"/>
      <c r="R21" s="2"/>
      <c r="S21" s="2"/>
    </row>
    <row r="22" spans="1:21" ht="1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M22" s="103" t="s">
        <v>75</v>
      </c>
      <c r="N22" s="103"/>
      <c r="O22" s="103"/>
      <c r="P22" s="103"/>
      <c r="Q22" s="103"/>
      <c r="R22" s="103"/>
      <c r="S22" s="103"/>
      <c r="T22" s="103"/>
      <c r="U22" s="103"/>
    </row>
    <row r="23" spans="1:21" ht="1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27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19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M25" s="3"/>
      <c r="N25" s="3"/>
      <c r="O25" s="3"/>
      <c r="P25" s="3"/>
      <c r="Q25" s="3"/>
      <c r="R25" s="3"/>
      <c r="S25" s="3"/>
    </row>
    <row r="26" spans="1:21" ht="12.75">
      <c r="A26" s="104" t="s">
        <v>16</v>
      </c>
      <c r="B26" s="104"/>
      <c r="C26" s="104"/>
      <c r="D26" s="104"/>
      <c r="E26" s="104"/>
      <c r="F26" s="104"/>
      <c r="G26" s="104"/>
      <c r="M26" s="100" t="s">
        <v>128</v>
      </c>
      <c r="N26" s="100"/>
      <c r="O26" s="100"/>
      <c r="P26" s="100"/>
      <c r="Q26" s="100"/>
      <c r="R26" s="100"/>
      <c r="S26" s="100"/>
      <c r="T26" s="100"/>
      <c r="U26" s="100"/>
    </row>
    <row r="27" spans="1:21" ht="26.25" customHeight="1">
      <c r="A27" s="4"/>
      <c r="B27" s="97" t="s">
        <v>2</v>
      </c>
      <c r="C27" s="99"/>
      <c r="D27" s="97" t="s">
        <v>3</v>
      </c>
      <c r="E27" s="98"/>
      <c r="F27" s="99"/>
      <c r="G27" s="81" t="s">
        <v>18</v>
      </c>
      <c r="H27" s="81" t="s">
        <v>10</v>
      </c>
      <c r="I27" s="97" t="s">
        <v>4</v>
      </c>
      <c r="J27" s="98"/>
      <c r="K27" s="99"/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ht="14.25" customHeight="1">
      <c r="A28" s="4"/>
      <c r="B28" s="5" t="s">
        <v>5</v>
      </c>
      <c r="C28" s="5" t="s">
        <v>6</v>
      </c>
      <c r="D28" s="5" t="s">
        <v>7</v>
      </c>
      <c r="E28" s="5" t="s">
        <v>8</v>
      </c>
      <c r="F28" s="5" t="s">
        <v>9</v>
      </c>
      <c r="G28" s="82"/>
      <c r="H28" s="82"/>
      <c r="I28" s="5" t="s">
        <v>11</v>
      </c>
      <c r="J28" s="5" t="s">
        <v>12</v>
      </c>
      <c r="K28" s="5" t="s">
        <v>13</v>
      </c>
      <c r="M28" s="100"/>
      <c r="N28" s="100"/>
      <c r="O28" s="100"/>
      <c r="P28" s="100"/>
      <c r="Q28" s="100"/>
      <c r="R28" s="100"/>
      <c r="S28" s="100"/>
      <c r="T28" s="100"/>
      <c r="U28" s="100"/>
    </row>
    <row r="29" spans="1:21" ht="17.25" customHeight="1">
      <c r="A29" s="6" t="s">
        <v>14</v>
      </c>
      <c r="B29" s="7">
        <v>14</v>
      </c>
      <c r="C29" s="7">
        <v>14</v>
      </c>
      <c r="D29" s="24">
        <v>3</v>
      </c>
      <c r="E29" s="24">
        <v>3</v>
      </c>
      <c r="F29" s="24">
        <v>2</v>
      </c>
      <c r="G29" s="24"/>
      <c r="H29" s="40"/>
      <c r="I29" s="24">
        <v>3</v>
      </c>
      <c r="J29" s="24">
        <v>1</v>
      </c>
      <c r="K29" s="24">
        <v>12</v>
      </c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ht="15" customHeight="1">
      <c r="A30" s="6" t="s">
        <v>15</v>
      </c>
      <c r="B30" s="7">
        <v>14</v>
      </c>
      <c r="C30" s="7">
        <v>12</v>
      </c>
      <c r="D30" s="24">
        <v>3</v>
      </c>
      <c r="E30" s="24">
        <v>3</v>
      </c>
      <c r="F30" s="24">
        <v>2</v>
      </c>
      <c r="G30" s="24">
        <v>2</v>
      </c>
      <c r="H30" s="24"/>
      <c r="I30" s="24">
        <v>3</v>
      </c>
      <c r="J30" s="24">
        <v>1</v>
      </c>
      <c r="K30" s="24">
        <v>12</v>
      </c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ht="15.75" customHeight="1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6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ht="21" customHeight="1">
      <c r="A32" s="34"/>
      <c r="B32" s="34"/>
      <c r="C32" s="34"/>
      <c r="D32" s="34"/>
      <c r="E32" s="34"/>
      <c r="F32" s="34"/>
      <c r="G32" s="34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0" ht="15" customHeight="1">
      <c r="B33" s="2"/>
      <c r="C33" s="2"/>
      <c r="D33" s="2"/>
      <c r="E33" s="2"/>
      <c r="F33" s="2"/>
      <c r="G33" s="2"/>
      <c r="M33" s="8"/>
      <c r="N33" s="8"/>
      <c r="O33" s="8"/>
      <c r="P33" s="8"/>
      <c r="Q33" s="8"/>
      <c r="R33" s="8"/>
      <c r="S33" s="8"/>
      <c r="T33" s="8"/>
    </row>
    <row r="34" spans="2:20" ht="12.75">
      <c r="B34" s="8"/>
      <c r="C34" s="8"/>
      <c r="D34" s="8"/>
      <c r="E34" s="8"/>
      <c r="F34" s="8"/>
      <c r="G34" s="8"/>
      <c r="M34" s="8"/>
      <c r="N34" s="8"/>
      <c r="O34" s="8"/>
      <c r="P34" s="8"/>
      <c r="Q34" s="8"/>
      <c r="R34" s="8"/>
      <c r="S34" s="8"/>
      <c r="T34" s="8"/>
    </row>
    <row r="36" spans="1:21" ht="16.5" customHeight="1">
      <c r="A36" s="95" t="s">
        <v>21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15:21" ht="8.25" customHeight="1" hidden="1">
      <c r="O37" s="9"/>
      <c r="P37" s="10" t="s">
        <v>37</v>
      </c>
      <c r="Q37" s="10" t="s">
        <v>38</v>
      </c>
      <c r="R37" s="10" t="s">
        <v>39</v>
      </c>
      <c r="S37" s="10" t="s">
        <v>40</v>
      </c>
      <c r="T37" s="10" t="s">
        <v>52</v>
      </c>
      <c r="U37" s="10"/>
    </row>
    <row r="38" spans="1:21" ht="17.25" customHeight="1">
      <c r="A38" s="80" t="s">
        <v>43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1" ht="25.5" customHeight="1">
      <c r="A39" s="87" t="s">
        <v>27</v>
      </c>
      <c r="B39" s="89" t="s">
        <v>26</v>
      </c>
      <c r="C39" s="90"/>
      <c r="D39" s="90"/>
      <c r="E39" s="90"/>
      <c r="F39" s="90"/>
      <c r="G39" s="90"/>
      <c r="H39" s="90"/>
      <c r="I39" s="91"/>
      <c r="J39" s="81" t="s">
        <v>41</v>
      </c>
      <c r="K39" s="97" t="s">
        <v>24</v>
      </c>
      <c r="L39" s="98"/>
      <c r="M39" s="98"/>
      <c r="N39" s="99"/>
      <c r="O39" s="123" t="s">
        <v>42</v>
      </c>
      <c r="P39" s="124"/>
      <c r="Q39" s="125"/>
      <c r="R39" s="123" t="s">
        <v>23</v>
      </c>
      <c r="S39" s="126"/>
      <c r="T39" s="127"/>
      <c r="U39" s="85" t="s">
        <v>22</v>
      </c>
    </row>
    <row r="40" spans="1:21" ht="13.5" customHeight="1">
      <c r="A40" s="88"/>
      <c r="B40" s="92"/>
      <c r="C40" s="93"/>
      <c r="D40" s="93"/>
      <c r="E40" s="93"/>
      <c r="F40" s="93"/>
      <c r="G40" s="93"/>
      <c r="H40" s="93"/>
      <c r="I40" s="94"/>
      <c r="J40" s="82"/>
      <c r="K40" s="5" t="s">
        <v>28</v>
      </c>
      <c r="L40" s="5" t="s">
        <v>29</v>
      </c>
      <c r="M40" s="5" t="s">
        <v>30</v>
      </c>
      <c r="N40" s="5" t="s">
        <v>74</v>
      </c>
      <c r="O40" s="5" t="s">
        <v>34</v>
      </c>
      <c r="P40" s="5" t="s">
        <v>7</v>
      </c>
      <c r="Q40" s="5" t="s">
        <v>31</v>
      </c>
      <c r="R40" s="5" t="s">
        <v>32</v>
      </c>
      <c r="S40" s="5" t="s">
        <v>28</v>
      </c>
      <c r="T40" s="5" t="s">
        <v>33</v>
      </c>
      <c r="U40" s="82"/>
    </row>
    <row r="41" spans="1:21" ht="12.75">
      <c r="A41" s="30" t="s">
        <v>76</v>
      </c>
      <c r="B41" s="77" t="s">
        <v>80</v>
      </c>
      <c r="C41" s="78"/>
      <c r="D41" s="78"/>
      <c r="E41" s="78"/>
      <c r="F41" s="78"/>
      <c r="G41" s="78"/>
      <c r="H41" s="78"/>
      <c r="I41" s="79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7">
        <f>SUM(K41:N41)</f>
        <v>4</v>
      </c>
      <c r="P41" s="18">
        <f>Q41-O41</f>
        <v>10</v>
      </c>
      <c r="Q41" s="18">
        <f>ROUND(PRODUCT(J41,25)/14,0)</f>
        <v>14</v>
      </c>
      <c r="R41" s="23" t="s">
        <v>32</v>
      </c>
      <c r="S41" s="11"/>
      <c r="T41" s="24"/>
      <c r="U41" s="11" t="s">
        <v>40</v>
      </c>
    </row>
    <row r="42" spans="1:21" ht="12.75">
      <c r="A42" s="30" t="s">
        <v>77</v>
      </c>
      <c r="B42" s="77" t="s">
        <v>81</v>
      </c>
      <c r="C42" s="78"/>
      <c r="D42" s="78"/>
      <c r="E42" s="78"/>
      <c r="F42" s="78"/>
      <c r="G42" s="78"/>
      <c r="H42" s="78"/>
      <c r="I42" s="79"/>
      <c r="J42" s="11">
        <v>6</v>
      </c>
      <c r="K42" s="11">
        <v>2</v>
      </c>
      <c r="L42" s="11">
        <v>1</v>
      </c>
      <c r="M42" s="11">
        <v>0</v>
      </c>
      <c r="N42" s="11">
        <v>1</v>
      </c>
      <c r="O42" s="17">
        <f>SUM(K42:N42)</f>
        <v>4</v>
      </c>
      <c r="P42" s="18">
        <f>Q42-O42</f>
        <v>7</v>
      </c>
      <c r="Q42" s="18">
        <f>ROUND(PRODUCT(J42,25)/14,0)</f>
        <v>11</v>
      </c>
      <c r="R42" s="23" t="s">
        <v>32</v>
      </c>
      <c r="S42" s="11"/>
      <c r="T42" s="24"/>
      <c r="U42" s="11" t="s">
        <v>40</v>
      </c>
    </row>
    <row r="43" spans="1:21" ht="12.75">
      <c r="A43" s="30" t="s">
        <v>78</v>
      </c>
      <c r="B43" s="77" t="s">
        <v>82</v>
      </c>
      <c r="C43" s="78"/>
      <c r="D43" s="78"/>
      <c r="E43" s="78"/>
      <c r="F43" s="78"/>
      <c r="G43" s="78"/>
      <c r="H43" s="78"/>
      <c r="I43" s="79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7">
        <f>SUM(K43:N43)</f>
        <v>4</v>
      </c>
      <c r="P43" s="18">
        <f>Q43-O43</f>
        <v>10</v>
      </c>
      <c r="Q43" s="18">
        <f>ROUND(PRODUCT(J43,25)/14,0)</f>
        <v>14</v>
      </c>
      <c r="R43" s="23" t="s">
        <v>32</v>
      </c>
      <c r="S43" s="11"/>
      <c r="T43" s="24"/>
      <c r="U43" s="11" t="s">
        <v>37</v>
      </c>
    </row>
    <row r="44" spans="1:21" ht="12.75">
      <c r="A44" s="30" t="s">
        <v>79</v>
      </c>
      <c r="B44" s="77" t="s">
        <v>83</v>
      </c>
      <c r="C44" s="78"/>
      <c r="D44" s="78"/>
      <c r="E44" s="78"/>
      <c r="F44" s="78"/>
      <c r="G44" s="78"/>
      <c r="H44" s="78"/>
      <c r="I44" s="79"/>
      <c r="J44" s="11">
        <v>8</v>
      </c>
      <c r="K44" s="11">
        <v>2</v>
      </c>
      <c r="L44" s="11">
        <v>1</v>
      </c>
      <c r="M44" s="11">
        <v>0</v>
      </c>
      <c r="N44" s="11">
        <v>1</v>
      </c>
      <c r="O44" s="17">
        <f>SUM(K44:N44)</f>
        <v>4</v>
      </c>
      <c r="P44" s="18">
        <f>Q44-O44</f>
        <v>10</v>
      </c>
      <c r="Q44" s="18">
        <f>ROUND(PRODUCT(J44,25)/14,0)</f>
        <v>14</v>
      </c>
      <c r="R44" s="23" t="s">
        <v>32</v>
      </c>
      <c r="S44" s="11"/>
      <c r="T44" s="24"/>
      <c r="U44" s="11" t="s">
        <v>40</v>
      </c>
    </row>
    <row r="45" spans="1:21" ht="12.75">
      <c r="A45" s="20" t="s">
        <v>25</v>
      </c>
      <c r="B45" s="50"/>
      <c r="C45" s="51"/>
      <c r="D45" s="51"/>
      <c r="E45" s="51"/>
      <c r="F45" s="51"/>
      <c r="G45" s="51"/>
      <c r="H45" s="51"/>
      <c r="I45" s="52"/>
      <c r="J45" s="20">
        <f aca="true" t="shared" si="0" ref="J45:Q45">SUM(J41:J44)</f>
        <v>30</v>
      </c>
      <c r="K45" s="20">
        <f t="shared" si="0"/>
        <v>8</v>
      </c>
      <c r="L45" s="20">
        <f t="shared" si="0"/>
        <v>4</v>
      </c>
      <c r="M45" s="20">
        <f t="shared" si="0"/>
        <v>0</v>
      </c>
      <c r="N45" s="20">
        <f t="shared" si="0"/>
        <v>4</v>
      </c>
      <c r="O45" s="20">
        <f t="shared" si="0"/>
        <v>16</v>
      </c>
      <c r="P45" s="20">
        <f t="shared" si="0"/>
        <v>37</v>
      </c>
      <c r="Q45" s="20">
        <f t="shared" si="0"/>
        <v>53</v>
      </c>
      <c r="R45" s="20">
        <f>COUNTIF(R41:R44,"E")</f>
        <v>4</v>
      </c>
      <c r="S45" s="20">
        <f>COUNTIF(S41:S44,"C")</f>
        <v>0</v>
      </c>
      <c r="T45" s="20">
        <f>COUNTIF(T41:T44,"VP")</f>
        <v>0</v>
      </c>
      <c r="U45" s="21"/>
    </row>
    <row r="46" ht="19.5" customHeight="1"/>
    <row r="47" spans="1:21" ht="16.5" customHeight="1">
      <c r="A47" s="80" t="s">
        <v>44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26.25" customHeight="1">
      <c r="A48" s="87" t="s">
        <v>27</v>
      </c>
      <c r="B48" s="89" t="s">
        <v>26</v>
      </c>
      <c r="C48" s="90"/>
      <c r="D48" s="90"/>
      <c r="E48" s="90"/>
      <c r="F48" s="90"/>
      <c r="G48" s="90"/>
      <c r="H48" s="90"/>
      <c r="I48" s="91"/>
      <c r="J48" s="81" t="s">
        <v>41</v>
      </c>
      <c r="K48" s="97" t="s">
        <v>24</v>
      </c>
      <c r="L48" s="98"/>
      <c r="M48" s="98"/>
      <c r="N48" s="99"/>
      <c r="O48" s="123" t="s">
        <v>42</v>
      </c>
      <c r="P48" s="124"/>
      <c r="Q48" s="125"/>
      <c r="R48" s="123" t="s">
        <v>23</v>
      </c>
      <c r="S48" s="126"/>
      <c r="T48" s="127"/>
      <c r="U48" s="85" t="s">
        <v>22</v>
      </c>
    </row>
    <row r="49" spans="1:21" ht="12.75" customHeight="1">
      <c r="A49" s="88"/>
      <c r="B49" s="92"/>
      <c r="C49" s="93"/>
      <c r="D49" s="93"/>
      <c r="E49" s="93"/>
      <c r="F49" s="93"/>
      <c r="G49" s="93"/>
      <c r="H49" s="93"/>
      <c r="I49" s="94"/>
      <c r="J49" s="82"/>
      <c r="K49" s="5" t="s">
        <v>28</v>
      </c>
      <c r="L49" s="5" t="s">
        <v>29</v>
      </c>
      <c r="M49" s="5" t="s">
        <v>30</v>
      </c>
      <c r="N49" s="5" t="s">
        <v>74</v>
      </c>
      <c r="O49" s="5" t="s">
        <v>34</v>
      </c>
      <c r="P49" s="5" t="s">
        <v>7</v>
      </c>
      <c r="Q49" s="5" t="s">
        <v>31</v>
      </c>
      <c r="R49" s="5" t="s">
        <v>32</v>
      </c>
      <c r="S49" s="5" t="s">
        <v>28</v>
      </c>
      <c r="T49" s="5" t="s">
        <v>33</v>
      </c>
      <c r="U49" s="82"/>
    </row>
    <row r="50" spans="1:21" ht="12.75">
      <c r="A50" s="30" t="s">
        <v>84</v>
      </c>
      <c r="B50" s="77" t="s">
        <v>88</v>
      </c>
      <c r="C50" s="78"/>
      <c r="D50" s="78"/>
      <c r="E50" s="78"/>
      <c r="F50" s="78"/>
      <c r="G50" s="78"/>
      <c r="H50" s="78"/>
      <c r="I50" s="79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7">
        <f>SUM(K50:N50)</f>
        <v>4</v>
      </c>
      <c r="P50" s="18">
        <f>Q50-O50</f>
        <v>10</v>
      </c>
      <c r="Q50" s="18">
        <f>ROUND(PRODUCT(J50,25)/14,0)</f>
        <v>14</v>
      </c>
      <c r="R50" s="23" t="s">
        <v>32</v>
      </c>
      <c r="S50" s="11"/>
      <c r="T50" s="24"/>
      <c r="U50" s="11" t="s">
        <v>37</v>
      </c>
    </row>
    <row r="51" spans="1:21" ht="12.75">
      <c r="A51" s="30" t="s">
        <v>85</v>
      </c>
      <c r="B51" s="77" t="s">
        <v>89</v>
      </c>
      <c r="C51" s="78"/>
      <c r="D51" s="78"/>
      <c r="E51" s="78"/>
      <c r="F51" s="78"/>
      <c r="G51" s="78"/>
      <c r="H51" s="78"/>
      <c r="I51" s="79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7">
        <f>SUM(K51:N51)</f>
        <v>4</v>
      </c>
      <c r="P51" s="18">
        <f>Q51-O51</f>
        <v>10</v>
      </c>
      <c r="Q51" s="18">
        <f>ROUND(PRODUCT(J51,25)/14,0)</f>
        <v>14</v>
      </c>
      <c r="R51" s="23" t="s">
        <v>32</v>
      </c>
      <c r="S51" s="11"/>
      <c r="T51" s="24"/>
      <c r="U51" s="11" t="s">
        <v>37</v>
      </c>
    </row>
    <row r="52" spans="1:21" ht="12.75">
      <c r="A52" s="30" t="s">
        <v>86</v>
      </c>
      <c r="B52" s="77" t="s">
        <v>90</v>
      </c>
      <c r="C52" s="78"/>
      <c r="D52" s="78"/>
      <c r="E52" s="78"/>
      <c r="F52" s="78"/>
      <c r="G52" s="78"/>
      <c r="H52" s="78"/>
      <c r="I52" s="79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SUM(K52:N52)</f>
        <v>4</v>
      </c>
      <c r="P52" s="18">
        <f>Q52-O52</f>
        <v>10</v>
      </c>
      <c r="Q52" s="18">
        <f>ROUND(PRODUCT(J52,25)/14,0)</f>
        <v>14</v>
      </c>
      <c r="R52" s="23" t="s">
        <v>32</v>
      </c>
      <c r="S52" s="11"/>
      <c r="T52" s="24"/>
      <c r="U52" s="11" t="s">
        <v>37</v>
      </c>
    </row>
    <row r="53" spans="1:21" ht="12.75">
      <c r="A53" s="30" t="s">
        <v>87</v>
      </c>
      <c r="B53" s="77" t="s">
        <v>91</v>
      </c>
      <c r="C53" s="78"/>
      <c r="D53" s="78"/>
      <c r="E53" s="78"/>
      <c r="F53" s="78"/>
      <c r="G53" s="78"/>
      <c r="H53" s="78"/>
      <c r="I53" s="79"/>
      <c r="J53" s="11">
        <v>6</v>
      </c>
      <c r="K53" s="11">
        <v>2</v>
      </c>
      <c r="L53" s="11">
        <v>1</v>
      </c>
      <c r="M53" s="11">
        <v>0</v>
      </c>
      <c r="N53" s="11">
        <v>0</v>
      </c>
      <c r="O53" s="17">
        <f>SUM(K53:N53)</f>
        <v>3</v>
      </c>
      <c r="P53" s="18">
        <f>Q53-O53</f>
        <v>8</v>
      </c>
      <c r="Q53" s="18">
        <f>ROUND(PRODUCT(J53,25)/14,0)</f>
        <v>11</v>
      </c>
      <c r="R53" s="23" t="s">
        <v>32</v>
      </c>
      <c r="S53" s="11"/>
      <c r="T53" s="24"/>
      <c r="U53" s="11" t="s">
        <v>37</v>
      </c>
    </row>
    <row r="54" spans="1:21" ht="12.75">
      <c r="A54" s="20" t="s">
        <v>25</v>
      </c>
      <c r="B54" s="50"/>
      <c r="C54" s="51"/>
      <c r="D54" s="51"/>
      <c r="E54" s="51"/>
      <c r="F54" s="51"/>
      <c r="G54" s="51"/>
      <c r="H54" s="51"/>
      <c r="I54" s="52"/>
      <c r="J54" s="20">
        <f aca="true" t="shared" si="1" ref="J54:Q54">SUM(J50:J53)</f>
        <v>30</v>
      </c>
      <c r="K54" s="20">
        <f t="shared" si="1"/>
        <v>8</v>
      </c>
      <c r="L54" s="20">
        <f t="shared" si="1"/>
        <v>4</v>
      </c>
      <c r="M54" s="20">
        <f t="shared" si="1"/>
        <v>0</v>
      </c>
      <c r="N54" s="20">
        <f t="shared" si="1"/>
        <v>3</v>
      </c>
      <c r="O54" s="20">
        <f t="shared" si="1"/>
        <v>15</v>
      </c>
      <c r="P54" s="20">
        <f t="shared" si="1"/>
        <v>38</v>
      </c>
      <c r="Q54" s="20">
        <f t="shared" si="1"/>
        <v>53</v>
      </c>
      <c r="R54" s="20">
        <f>COUNTIF(R50:R53,"E")</f>
        <v>4</v>
      </c>
      <c r="S54" s="20">
        <f>COUNTIF(S50:S53,"C")</f>
        <v>0</v>
      </c>
      <c r="T54" s="20">
        <f>COUNTIF(T50:T53,"VP")</f>
        <v>0</v>
      </c>
      <c r="U54" s="21"/>
    </row>
    <row r="55" ht="19.5" customHeight="1"/>
    <row r="56" spans="1:21" ht="18" customHeight="1">
      <c r="A56" s="80" t="s">
        <v>45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</row>
    <row r="57" spans="1:21" ht="25.5" customHeight="1">
      <c r="A57" s="87" t="s">
        <v>27</v>
      </c>
      <c r="B57" s="89" t="s">
        <v>26</v>
      </c>
      <c r="C57" s="90"/>
      <c r="D57" s="90"/>
      <c r="E57" s="90"/>
      <c r="F57" s="90"/>
      <c r="G57" s="90"/>
      <c r="H57" s="90"/>
      <c r="I57" s="91"/>
      <c r="J57" s="81" t="s">
        <v>41</v>
      </c>
      <c r="K57" s="97" t="s">
        <v>24</v>
      </c>
      <c r="L57" s="98"/>
      <c r="M57" s="98"/>
      <c r="N57" s="99"/>
      <c r="O57" s="123" t="s">
        <v>42</v>
      </c>
      <c r="P57" s="124"/>
      <c r="Q57" s="125"/>
      <c r="R57" s="123" t="s">
        <v>23</v>
      </c>
      <c r="S57" s="126"/>
      <c r="T57" s="127"/>
      <c r="U57" s="85" t="s">
        <v>22</v>
      </c>
    </row>
    <row r="58" spans="1:21" ht="16.5" customHeight="1">
      <c r="A58" s="88"/>
      <c r="B58" s="92"/>
      <c r="C58" s="93"/>
      <c r="D58" s="93"/>
      <c r="E58" s="93"/>
      <c r="F58" s="93"/>
      <c r="G58" s="93"/>
      <c r="H58" s="93"/>
      <c r="I58" s="94"/>
      <c r="J58" s="82"/>
      <c r="K58" s="5" t="s">
        <v>28</v>
      </c>
      <c r="L58" s="5" t="s">
        <v>29</v>
      </c>
      <c r="M58" s="5" t="s">
        <v>30</v>
      </c>
      <c r="N58" s="5" t="s">
        <v>74</v>
      </c>
      <c r="O58" s="5" t="s">
        <v>34</v>
      </c>
      <c r="P58" s="5" t="s">
        <v>7</v>
      </c>
      <c r="Q58" s="5" t="s">
        <v>31</v>
      </c>
      <c r="R58" s="5" t="s">
        <v>32</v>
      </c>
      <c r="S58" s="5" t="s">
        <v>28</v>
      </c>
      <c r="T58" s="5" t="s">
        <v>33</v>
      </c>
      <c r="U58" s="82"/>
    </row>
    <row r="59" spans="1:21" ht="12.75">
      <c r="A59" s="30" t="s">
        <v>92</v>
      </c>
      <c r="B59" s="77" t="s">
        <v>96</v>
      </c>
      <c r="C59" s="78"/>
      <c r="D59" s="78"/>
      <c r="E59" s="78"/>
      <c r="F59" s="78"/>
      <c r="G59" s="78"/>
      <c r="H59" s="78"/>
      <c r="I59" s="79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7">
        <f>SUM(K59:N59)</f>
        <v>4</v>
      </c>
      <c r="P59" s="18">
        <f>Q59-O59</f>
        <v>10</v>
      </c>
      <c r="Q59" s="18">
        <f>ROUND(PRODUCT(J59,25)/14,0)</f>
        <v>14</v>
      </c>
      <c r="R59" s="23" t="s">
        <v>32</v>
      </c>
      <c r="S59" s="11"/>
      <c r="T59" s="24"/>
      <c r="U59" s="11" t="s">
        <v>37</v>
      </c>
    </row>
    <row r="60" spans="1:21" ht="12.75">
      <c r="A60" s="30" t="s">
        <v>93</v>
      </c>
      <c r="B60" s="77" t="s">
        <v>97</v>
      </c>
      <c r="C60" s="78"/>
      <c r="D60" s="78"/>
      <c r="E60" s="78"/>
      <c r="F60" s="78"/>
      <c r="G60" s="78"/>
      <c r="H60" s="78"/>
      <c r="I60" s="79"/>
      <c r="J60" s="11">
        <v>7</v>
      </c>
      <c r="K60" s="11">
        <v>2</v>
      </c>
      <c r="L60" s="11">
        <v>1</v>
      </c>
      <c r="M60" s="11">
        <v>0</v>
      </c>
      <c r="N60" s="11">
        <v>1</v>
      </c>
      <c r="O60" s="17">
        <f>SUM(K60:N60)</f>
        <v>4</v>
      </c>
      <c r="P60" s="18">
        <f>Q60-O60</f>
        <v>9</v>
      </c>
      <c r="Q60" s="18">
        <f>ROUND(PRODUCT(J60,25)/14,0)</f>
        <v>13</v>
      </c>
      <c r="R60" s="23" t="s">
        <v>32</v>
      </c>
      <c r="S60" s="11"/>
      <c r="T60" s="24"/>
      <c r="U60" s="11" t="s">
        <v>37</v>
      </c>
    </row>
    <row r="61" spans="1:21" ht="12.75">
      <c r="A61" s="30" t="s">
        <v>94</v>
      </c>
      <c r="B61" s="77" t="s">
        <v>98</v>
      </c>
      <c r="C61" s="78"/>
      <c r="D61" s="78"/>
      <c r="E61" s="78"/>
      <c r="F61" s="78"/>
      <c r="G61" s="78"/>
      <c r="H61" s="78"/>
      <c r="I61" s="79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7">
        <f>SUM(K61:N61)</f>
        <v>4</v>
      </c>
      <c r="P61" s="18">
        <f>Q61-O61</f>
        <v>10</v>
      </c>
      <c r="Q61" s="18">
        <f>ROUND(PRODUCT(J61,25)/14,0)</f>
        <v>14</v>
      </c>
      <c r="R61" s="23" t="s">
        <v>32</v>
      </c>
      <c r="S61" s="11"/>
      <c r="T61" s="24"/>
      <c r="U61" s="11" t="s">
        <v>37</v>
      </c>
    </row>
    <row r="62" spans="1:21" ht="12.75">
      <c r="A62" s="30" t="s">
        <v>95</v>
      </c>
      <c r="B62" s="77" t="s">
        <v>99</v>
      </c>
      <c r="C62" s="78"/>
      <c r="D62" s="78"/>
      <c r="E62" s="78"/>
      <c r="F62" s="78"/>
      <c r="G62" s="78"/>
      <c r="H62" s="78"/>
      <c r="I62" s="79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17">
        <f>SUM(K62:N62)</f>
        <v>4</v>
      </c>
      <c r="P62" s="18">
        <f>Q62-O62</f>
        <v>9</v>
      </c>
      <c r="Q62" s="18">
        <f>ROUND(PRODUCT(J62,25)/14,0)</f>
        <v>13</v>
      </c>
      <c r="R62" s="23"/>
      <c r="S62" s="11" t="s">
        <v>28</v>
      </c>
      <c r="T62" s="24"/>
      <c r="U62" s="11" t="s">
        <v>39</v>
      </c>
    </row>
    <row r="63" spans="1:21" ht="12.75">
      <c r="A63" s="20" t="s">
        <v>25</v>
      </c>
      <c r="B63" s="50"/>
      <c r="C63" s="51"/>
      <c r="D63" s="51"/>
      <c r="E63" s="51"/>
      <c r="F63" s="51"/>
      <c r="G63" s="51"/>
      <c r="H63" s="51"/>
      <c r="I63" s="52"/>
      <c r="J63" s="20">
        <f aca="true" t="shared" si="2" ref="J63:Q63">SUM(J59:J62)</f>
        <v>30</v>
      </c>
      <c r="K63" s="20">
        <f t="shared" si="2"/>
        <v>8</v>
      </c>
      <c r="L63" s="20">
        <f t="shared" si="2"/>
        <v>4</v>
      </c>
      <c r="M63" s="20">
        <f t="shared" si="2"/>
        <v>0</v>
      </c>
      <c r="N63" s="20">
        <f t="shared" si="2"/>
        <v>4</v>
      </c>
      <c r="O63" s="20">
        <f t="shared" si="2"/>
        <v>16</v>
      </c>
      <c r="P63" s="20">
        <f t="shared" si="2"/>
        <v>38</v>
      </c>
      <c r="Q63" s="20">
        <f t="shared" si="2"/>
        <v>54</v>
      </c>
      <c r="R63" s="20">
        <f>COUNTIF(R59:R62,"E")</f>
        <v>3</v>
      </c>
      <c r="S63" s="20">
        <f>COUNTIF(S59:S62,"C")</f>
        <v>1</v>
      </c>
      <c r="T63" s="20">
        <f>COUNTIF(T59:T62,"VP")</f>
        <v>0</v>
      </c>
      <c r="U63" s="21"/>
    </row>
    <row r="64" ht="19.5" customHeight="1"/>
    <row r="65" spans="1:21" ht="18.75" customHeight="1">
      <c r="A65" s="80" t="s">
        <v>46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24.75" customHeight="1">
      <c r="A66" s="87" t="s">
        <v>27</v>
      </c>
      <c r="B66" s="89" t="s">
        <v>26</v>
      </c>
      <c r="C66" s="90"/>
      <c r="D66" s="90"/>
      <c r="E66" s="90"/>
      <c r="F66" s="90"/>
      <c r="G66" s="90"/>
      <c r="H66" s="90"/>
      <c r="I66" s="91"/>
      <c r="J66" s="81" t="s">
        <v>41</v>
      </c>
      <c r="K66" s="97" t="s">
        <v>24</v>
      </c>
      <c r="L66" s="98"/>
      <c r="M66" s="98"/>
      <c r="N66" s="99"/>
      <c r="O66" s="123" t="s">
        <v>42</v>
      </c>
      <c r="P66" s="124"/>
      <c r="Q66" s="125"/>
      <c r="R66" s="123" t="s">
        <v>23</v>
      </c>
      <c r="S66" s="126"/>
      <c r="T66" s="127"/>
      <c r="U66" s="85" t="s">
        <v>22</v>
      </c>
    </row>
    <row r="67" spans="1:21" ht="12.75">
      <c r="A67" s="88"/>
      <c r="B67" s="92"/>
      <c r="C67" s="93"/>
      <c r="D67" s="93"/>
      <c r="E67" s="93"/>
      <c r="F67" s="93"/>
      <c r="G67" s="93"/>
      <c r="H67" s="93"/>
      <c r="I67" s="94"/>
      <c r="J67" s="82"/>
      <c r="K67" s="5" t="s">
        <v>28</v>
      </c>
      <c r="L67" s="5" t="s">
        <v>29</v>
      </c>
      <c r="M67" s="5" t="s">
        <v>30</v>
      </c>
      <c r="N67" s="5" t="s">
        <v>74</v>
      </c>
      <c r="O67" s="5" t="s">
        <v>34</v>
      </c>
      <c r="P67" s="5" t="s">
        <v>7</v>
      </c>
      <c r="Q67" s="5" t="s">
        <v>31</v>
      </c>
      <c r="R67" s="5" t="s">
        <v>32</v>
      </c>
      <c r="S67" s="5" t="s">
        <v>28</v>
      </c>
      <c r="T67" s="5" t="s">
        <v>33</v>
      </c>
      <c r="U67" s="82"/>
    </row>
    <row r="68" spans="1:21" ht="12.75">
      <c r="A68" s="30" t="s">
        <v>100</v>
      </c>
      <c r="B68" s="77" t="s">
        <v>105</v>
      </c>
      <c r="C68" s="78"/>
      <c r="D68" s="78"/>
      <c r="E68" s="78"/>
      <c r="F68" s="78"/>
      <c r="G68" s="78"/>
      <c r="H68" s="78"/>
      <c r="I68" s="79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17">
        <f>SUM(K68:N68)</f>
        <v>4</v>
      </c>
      <c r="P68" s="18">
        <f>Q68-O68</f>
        <v>11</v>
      </c>
      <c r="Q68" s="18">
        <f>ROUND(PRODUCT(J68,25)/12,0)</f>
        <v>15</v>
      </c>
      <c r="R68" s="23" t="s">
        <v>32</v>
      </c>
      <c r="S68" s="11"/>
      <c r="T68" s="24"/>
      <c r="U68" s="11" t="s">
        <v>39</v>
      </c>
    </row>
    <row r="69" spans="1:21" ht="12.75">
      <c r="A69" s="30" t="s">
        <v>101</v>
      </c>
      <c r="B69" s="77" t="s">
        <v>106</v>
      </c>
      <c r="C69" s="78"/>
      <c r="D69" s="78"/>
      <c r="E69" s="78"/>
      <c r="F69" s="78"/>
      <c r="G69" s="78"/>
      <c r="H69" s="78"/>
      <c r="I69" s="79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17">
        <f>SUM(K69:N69)</f>
        <v>4</v>
      </c>
      <c r="P69" s="18">
        <f>Q69-O69</f>
        <v>11</v>
      </c>
      <c r="Q69" s="18">
        <f>ROUND(PRODUCT(J69,25)/12,0)</f>
        <v>15</v>
      </c>
      <c r="R69" s="23" t="s">
        <v>32</v>
      </c>
      <c r="S69" s="11"/>
      <c r="T69" s="24"/>
      <c r="U69" s="11" t="s">
        <v>37</v>
      </c>
    </row>
    <row r="70" spans="1:21" ht="12.75">
      <c r="A70" s="30" t="s">
        <v>102</v>
      </c>
      <c r="B70" s="77" t="s">
        <v>107</v>
      </c>
      <c r="C70" s="78"/>
      <c r="D70" s="78"/>
      <c r="E70" s="78"/>
      <c r="F70" s="78"/>
      <c r="G70" s="78"/>
      <c r="H70" s="78"/>
      <c r="I70" s="79"/>
      <c r="J70" s="11">
        <v>4</v>
      </c>
      <c r="K70" s="11">
        <v>0</v>
      </c>
      <c r="L70" s="11">
        <v>0</v>
      </c>
      <c r="M70" s="11">
        <v>1</v>
      </c>
      <c r="N70" s="11">
        <v>2</v>
      </c>
      <c r="O70" s="17">
        <f>SUM(K70:N70)</f>
        <v>3</v>
      </c>
      <c r="P70" s="18">
        <f>Q70-O70</f>
        <v>5</v>
      </c>
      <c r="Q70" s="18">
        <f>ROUND(PRODUCT(J70,25)/12,0)</f>
        <v>8</v>
      </c>
      <c r="R70" s="23"/>
      <c r="S70" s="11" t="s">
        <v>28</v>
      </c>
      <c r="T70" s="24"/>
      <c r="U70" s="11" t="s">
        <v>39</v>
      </c>
    </row>
    <row r="71" spans="1:21" ht="12.75">
      <c r="A71" s="30" t="s">
        <v>103</v>
      </c>
      <c r="B71" s="77" t="s">
        <v>108</v>
      </c>
      <c r="C71" s="78"/>
      <c r="D71" s="78"/>
      <c r="E71" s="78"/>
      <c r="F71" s="78"/>
      <c r="G71" s="78"/>
      <c r="H71" s="78"/>
      <c r="I71" s="79"/>
      <c r="J71" s="11">
        <v>4</v>
      </c>
      <c r="K71" s="11">
        <v>0</v>
      </c>
      <c r="L71" s="11">
        <v>0</v>
      </c>
      <c r="M71" s="11">
        <v>0</v>
      </c>
      <c r="N71" s="11">
        <v>4</v>
      </c>
      <c r="O71" s="17">
        <f>SUM(K71:N71)</f>
        <v>4</v>
      </c>
      <c r="P71" s="18">
        <f>Q71-O71</f>
        <v>4</v>
      </c>
      <c r="Q71" s="18">
        <f>ROUND(PRODUCT(J71,25)/12,0)</f>
        <v>8</v>
      </c>
      <c r="R71" s="23"/>
      <c r="S71" s="11" t="s">
        <v>28</v>
      </c>
      <c r="T71" s="24"/>
      <c r="U71" s="11" t="s">
        <v>39</v>
      </c>
    </row>
    <row r="72" spans="1:21" ht="12.75">
      <c r="A72" s="30" t="s">
        <v>104</v>
      </c>
      <c r="B72" s="77" t="s">
        <v>109</v>
      </c>
      <c r="C72" s="78"/>
      <c r="D72" s="78"/>
      <c r="E72" s="78"/>
      <c r="F72" s="78"/>
      <c r="G72" s="78"/>
      <c r="H72" s="78"/>
      <c r="I72" s="79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7">
        <f>SUM(K72:N72)</f>
        <v>4</v>
      </c>
      <c r="P72" s="18">
        <f>Q72-O72</f>
        <v>13</v>
      </c>
      <c r="Q72" s="18">
        <f>ROUND(PRODUCT(J72,25)/12,0)</f>
        <v>17</v>
      </c>
      <c r="R72" s="23" t="s">
        <v>32</v>
      </c>
      <c r="S72" s="11"/>
      <c r="T72" s="24"/>
      <c r="U72" s="11" t="s">
        <v>39</v>
      </c>
    </row>
    <row r="73" spans="1:21" ht="12.75">
      <c r="A73" s="20" t="s">
        <v>25</v>
      </c>
      <c r="B73" s="50"/>
      <c r="C73" s="51"/>
      <c r="D73" s="51"/>
      <c r="E73" s="51"/>
      <c r="F73" s="51"/>
      <c r="G73" s="51"/>
      <c r="H73" s="51"/>
      <c r="I73" s="52"/>
      <c r="J73" s="20">
        <f aca="true" t="shared" si="3" ref="J73:Q73">SUM(J68:J72)</f>
        <v>30</v>
      </c>
      <c r="K73" s="20">
        <f t="shared" si="3"/>
        <v>6</v>
      </c>
      <c r="L73" s="20">
        <f t="shared" si="3"/>
        <v>3</v>
      </c>
      <c r="M73" s="20">
        <f t="shared" si="3"/>
        <v>1</v>
      </c>
      <c r="N73" s="20">
        <f t="shared" si="3"/>
        <v>9</v>
      </c>
      <c r="O73" s="20">
        <f t="shared" si="3"/>
        <v>19</v>
      </c>
      <c r="P73" s="20">
        <f t="shared" si="3"/>
        <v>44</v>
      </c>
      <c r="Q73" s="20">
        <f t="shared" si="3"/>
        <v>63</v>
      </c>
      <c r="R73" s="20">
        <f>COUNTIF(R68:R72,"E")</f>
        <v>3</v>
      </c>
      <c r="S73" s="20">
        <f>COUNTIF(S68:S72,"C")</f>
        <v>2</v>
      </c>
      <c r="T73" s="20">
        <f>COUNTIF(T68:T72,"VP")</f>
        <v>0</v>
      </c>
      <c r="U73" s="21"/>
    </row>
    <row r="74" ht="19.5" customHeight="1"/>
    <row r="75" spans="1:21" ht="19.5" customHeight="1">
      <c r="A75" s="84" t="s">
        <v>47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  <row r="76" spans="1:21" ht="27.75" customHeight="1">
      <c r="A76" s="87" t="s">
        <v>27</v>
      </c>
      <c r="B76" s="89" t="s">
        <v>26</v>
      </c>
      <c r="C76" s="90"/>
      <c r="D76" s="90"/>
      <c r="E76" s="90"/>
      <c r="F76" s="90"/>
      <c r="G76" s="90"/>
      <c r="H76" s="90"/>
      <c r="I76" s="91"/>
      <c r="J76" s="81" t="s">
        <v>41</v>
      </c>
      <c r="K76" s="97" t="s">
        <v>24</v>
      </c>
      <c r="L76" s="98"/>
      <c r="M76" s="98"/>
      <c r="N76" s="99"/>
      <c r="O76" s="140" t="s">
        <v>42</v>
      </c>
      <c r="P76" s="141"/>
      <c r="Q76" s="141"/>
      <c r="R76" s="140" t="s">
        <v>23</v>
      </c>
      <c r="S76" s="140"/>
      <c r="T76" s="140"/>
      <c r="U76" s="140" t="s">
        <v>22</v>
      </c>
    </row>
    <row r="77" spans="1:21" ht="12.75" customHeight="1">
      <c r="A77" s="88"/>
      <c r="B77" s="92"/>
      <c r="C77" s="93"/>
      <c r="D77" s="93"/>
      <c r="E77" s="93"/>
      <c r="F77" s="93"/>
      <c r="G77" s="93"/>
      <c r="H77" s="93"/>
      <c r="I77" s="94"/>
      <c r="J77" s="82"/>
      <c r="K77" s="5" t="s">
        <v>28</v>
      </c>
      <c r="L77" s="5" t="s">
        <v>29</v>
      </c>
      <c r="M77" s="5" t="s">
        <v>30</v>
      </c>
      <c r="N77" s="5" t="s">
        <v>74</v>
      </c>
      <c r="O77" s="5" t="s">
        <v>34</v>
      </c>
      <c r="P77" s="5" t="s">
        <v>7</v>
      </c>
      <c r="Q77" s="5" t="s">
        <v>31</v>
      </c>
      <c r="R77" s="5" t="s">
        <v>32</v>
      </c>
      <c r="S77" s="5" t="s">
        <v>28</v>
      </c>
      <c r="T77" s="5" t="s">
        <v>33</v>
      </c>
      <c r="U77" s="140"/>
    </row>
    <row r="78" spans="1:21" ht="12.75">
      <c r="A78" s="131" t="s">
        <v>110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3"/>
    </row>
    <row r="79" spans="1:21" ht="12.75">
      <c r="A79" s="31" t="s">
        <v>111</v>
      </c>
      <c r="B79" s="134" t="s">
        <v>114</v>
      </c>
      <c r="C79" s="135"/>
      <c r="D79" s="135"/>
      <c r="E79" s="135"/>
      <c r="F79" s="135"/>
      <c r="G79" s="135"/>
      <c r="H79" s="135"/>
      <c r="I79" s="136"/>
      <c r="J79" s="25">
        <v>7</v>
      </c>
      <c r="K79" s="25">
        <v>2</v>
      </c>
      <c r="L79" s="25">
        <v>1</v>
      </c>
      <c r="M79" s="25">
        <v>0</v>
      </c>
      <c r="N79" s="25">
        <v>1</v>
      </c>
      <c r="O79" s="17">
        <f aca="true" t="shared" si="4" ref="O79:O85">SUM(K79:N79)</f>
        <v>4</v>
      </c>
      <c r="P79" s="18">
        <f>Q79-O79</f>
        <v>9</v>
      </c>
      <c r="Q79" s="18">
        <f>ROUND(PRODUCT(J79,25)/14,0)</f>
        <v>13</v>
      </c>
      <c r="R79" s="25"/>
      <c r="S79" s="25" t="s">
        <v>28</v>
      </c>
      <c r="T79" s="26"/>
      <c r="U79" s="11"/>
    </row>
    <row r="80" spans="1:21" ht="12.75">
      <c r="A80" s="31" t="s">
        <v>112</v>
      </c>
      <c r="B80" s="134" t="s">
        <v>115</v>
      </c>
      <c r="C80" s="135"/>
      <c r="D80" s="135"/>
      <c r="E80" s="135"/>
      <c r="F80" s="135"/>
      <c r="G80" s="135"/>
      <c r="H80" s="135"/>
      <c r="I80" s="136"/>
      <c r="J80" s="25">
        <v>7</v>
      </c>
      <c r="K80" s="25">
        <v>2</v>
      </c>
      <c r="L80" s="25">
        <v>1</v>
      </c>
      <c r="M80" s="25">
        <v>0</v>
      </c>
      <c r="N80" s="25">
        <v>1</v>
      </c>
      <c r="O80" s="17">
        <f t="shared" si="4"/>
        <v>4</v>
      </c>
      <c r="P80" s="18">
        <f>Q80-O80</f>
        <v>9</v>
      </c>
      <c r="Q80" s="18">
        <f>ROUND(PRODUCT(J80,25)/14,0)</f>
        <v>13</v>
      </c>
      <c r="R80" s="25"/>
      <c r="S80" s="25" t="s">
        <v>28</v>
      </c>
      <c r="T80" s="26"/>
      <c r="U80" s="11"/>
    </row>
    <row r="81" spans="1:21" ht="12.75">
      <c r="A81" s="31" t="s">
        <v>113</v>
      </c>
      <c r="B81" s="134" t="s">
        <v>116</v>
      </c>
      <c r="C81" s="135"/>
      <c r="D81" s="135"/>
      <c r="E81" s="135"/>
      <c r="F81" s="135"/>
      <c r="G81" s="135"/>
      <c r="H81" s="135"/>
      <c r="I81" s="136"/>
      <c r="J81" s="25">
        <v>7</v>
      </c>
      <c r="K81" s="25">
        <v>2</v>
      </c>
      <c r="L81" s="25">
        <v>1</v>
      </c>
      <c r="M81" s="25">
        <v>0</v>
      </c>
      <c r="N81" s="25">
        <v>1</v>
      </c>
      <c r="O81" s="17">
        <f t="shared" si="4"/>
        <v>4</v>
      </c>
      <c r="P81" s="18">
        <f>Q81-O81</f>
        <v>9</v>
      </c>
      <c r="Q81" s="18">
        <f>ROUND(PRODUCT(J81,25)/14,0)</f>
        <v>13</v>
      </c>
      <c r="R81" s="25"/>
      <c r="S81" s="25" t="s">
        <v>28</v>
      </c>
      <c r="T81" s="26"/>
      <c r="U81" s="11"/>
    </row>
    <row r="82" spans="1:21" ht="12.75">
      <c r="A82" s="137" t="s">
        <v>117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9"/>
    </row>
    <row r="83" spans="1:21" ht="12.75">
      <c r="A83" s="31" t="s">
        <v>118</v>
      </c>
      <c r="B83" s="142" t="s">
        <v>121</v>
      </c>
      <c r="C83" s="142"/>
      <c r="D83" s="142"/>
      <c r="E83" s="142"/>
      <c r="F83" s="142"/>
      <c r="G83" s="142"/>
      <c r="H83" s="142"/>
      <c r="I83" s="142"/>
      <c r="J83" s="25">
        <v>8</v>
      </c>
      <c r="K83" s="25">
        <v>2</v>
      </c>
      <c r="L83" s="25">
        <v>1</v>
      </c>
      <c r="M83" s="25">
        <v>0</v>
      </c>
      <c r="N83" s="25">
        <v>1</v>
      </c>
      <c r="O83" s="17">
        <f t="shared" si="4"/>
        <v>4</v>
      </c>
      <c r="P83" s="18">
        <f>Q83-O83</f>
        <v>13</v>
      </c>
      <c r="Q83" s="18">
        <f>ROUND(PRODUCT(J83,25)/12,0)</f>
        <v>17</v>
      </c>
      <c r="R83" s="25" t="s">
        <v>32</v>
      </c>
      <c r="S83" s="25"/>
      <c r="T83" s="26"/>
      <c r="U83" s="11" t="s">
        <v>39</v>
      </c>
    </row>
    <row r="84" spans="1:21" ht="12.75">
      <c r="A84" s="31" t="s">
        <v>119</v>
      </c>
      <c r="B84" s="142" t="s">
        <v>122</v>
      </c>
      <c r="C84" s="142"/>
      <c r="D84" s="142"/>
      <c r="E84" s="142"/>
      <c r="F84" s="142"/>
      <c r="G84" s="142"/>
      <c r="H84" s="142"/>
      <c r="I84" s="142"/>
      <c r="J84" s="25">
        <v>8</v>
      </c>
      <c r="K84" s="25">
        <v>2</v>
      </c>
      <c r="L84" s="25">
        <v>1</v>
      </c>
      <c r="M84" s="25">
        <v>0</v>
      </c>
      <c r="N84" s="25">
        <v>1</v>
      </c>
      <c r="O84" s="17">
        <f t="shared" si="4"/>
        <v>4</v>
      </c>
      <c r="P84" s="18">
        <f>Q84-O84</f>
        <v>13</v>
      </c>
      <c r="Q84" s="18">
        <f>ROUND(PRODUCT(J84,25)/12,0)</f>
        <v>17</v>
      </c>
      <c r="R84" s="25" t="s">
        <v>32</v>
      </c>
      <c r="S84" s="25"/>
      <c r="T84" s="26"/>
      <c r="U84" s="11" t="s">
        <v>39</v>
      </c>
    </row>
    <row r="85" spans="1:21" ht="12.75">
      <c r="A85" s="31" t="s">
        <v>120</v>
      </c>
      <c r="B85" s="142" t="s">
        <v>123</v>
      </c>
      <c r="C85" s="142"/>
      <c r="D85" s="142"/>
      <c r="E85" s="142"/>
      <c r="F85" s="142"/>
      <c r="G85" s="142"/>
      <c r="H85" s="142"/>
      <c r="I85" s="142"/>
      <c r="J85" s="25">
        <v>8</v>
      </c>
      <c r="K85" s="25">
        <v>2</v>
      </c>
      <c r="L85" s="25">
        <v>1</v>
      </c>
      <c r="M85" s="25">
        <v>0</v>
      </c>
      <c r="N85" s="25">
        <v>1</v>
      </c>
      <c r="O85" s="17">
        <f t="shared" si="4"/>
        <v>4</v>
      </c>
      <c r="P85" s="18">
        <f>Q85-O85</f>
        <v>13</v>
      </c>
      <c r="Q85" s="18">
        <f>ROUND(PRODUCT(J85,25)/12,0)</f>
        <v>17</v>
      </c>
      <c r="R85" s="25" t="s">
        <v>32</v>
      </c>
      <c r="S85" s="25"/>
      <c r="T85" s="26"/>
      <c r="U85" s="11" t="s">
        <v>39</v>
      </c>
    </row>
    <row r="86" spans="1:21" ht="24.75" customHeight="1">
      <c r="A86" s="74" t="s">
        <v>49</v>
      </c>
      <c r="B86" s="75"/>
      <c r="C86" s="75"/>
      <c r="D86" s="75"/>
      <c r="E86" s="75"/>
      <c r="F86" s="75"/>
      <c r="G86" s="75"/>
      <c r="H86" s="75"/>
      <c r="I86" s="76"/>
      <c r="J86" s="22">
        <f aca="true" t="shared" si="5" ref="J86:Q86">SUM(J79,J83)</f>
        <v>15</v>
      </c>
      <c r="K86" s="22">
        <f t="shared" si="5"/>
        <v>4</v>
      </c>
      <c r="L86" s="22">
        <f t="shared" si="5"/>
        <v>2</v>
      </c>
      <c r="M86" s="22">
        <f t="shared" si="5"/>
        <v>0</v>
      </c>
      <c r="N86" s="22">
        <f t="shared" si="5"/>
        <v>2</v>
      </c>
      <c r="O86" s="22">
        <f t="shared" si="5"/>
        <v>8</v>
      </c>
      <c r="P86" s="22">
        <f t="shared" si="5"/>
        <v>22</v>
      </c>
      <c r="Q86" s="22">
        <f t="shared" si="5"/>
        <v>30</v>
      </c>
      <c r="R86" s="22">
        <f>COUNTIF(R79,"E")+COUNTIF(R83,"E")</f>
        <v>1</v>
      </c>
      <c r="S86" s="22">
        <f>COUNTIF(S79,"C")++COUNTIF(S83,"C")</f>
        <v>1</v>
      </c>
      <c r="T86" s="22">
        <f>COUNTIF(T79,"VP")+COUNTIF(T83,"VP")</f>
        <v>0</v>
      </c>
      <c r="U86" s="27" t="s">
        <v>48</v>
      </c>
    </row>
    <row r="87" spans="1:21" ht="13.5" customHeight="1">
      <c r="A87" s="59" t="s">
        <v>50</v>
      </c>
      <c r="B87" s="60"/>
      <c r="C87" s="60"/>
      <c r="D87" s="60"/>
      <c r="E87" s="60"/>
      <c r="F87" s="60"/>
      <c r="G87" s="60"/>
      <c r="H87" s="60"/>
      <c r="I87" s="60"/>
      <c r="J87" s="61"/>
      <c r="K87" s="22">
        <f aca="true" t="shared" si="6" ref="K87:Q87">K79*14+K83*12</f>
        <v>52</v>
      </c>
      <c r="L87" s="22">
        <f t="shared" si="6"/>
        <v>26</v>
      </c>
      <c r="M87" s="22">
        <f t="shared" si="6"/>
        <v>0</v>
      </c>
      <c r="N87" s="22">
        <f t="shared" si="6"/>
        <v>26</v>
      </c>
      <c r="O87" s="22">
        <f t="shared" si="6"/>
        <v>104</v>
      </c>
      <c r="P87" s="22">
        <f t="shared" si="6"/>
        <v>282</v>
      </c>
      <c r="Q87" s="22">
        <f t="shared" si="6"/>
        <v>386</v>
      </c>
      <c r="R87" s="65"/>
      <c r="S87" s="66"/>
      <c r="T87" s="66"/>
      <c r="U87" s="67"/>
    </row>
    <row r="88" spans="1:21" ht="12.75">
      <c r="A88" s="62"/>
      <c r="B88" s="63"/>
      <c r="C88" s="63"/>
      <c r="D88" s="63"/>
      <c r="E88" s="63"/>
      <c r="F88" s="63"/>
      <c r="G88" s="63"/>
      <c r="H88" s="63"/>
      <c r="I88" s="63"/>
      <c r="J88" s="64"/>
      <c r="K88" s="53">
        <f>SUM(K87:N87)</f>
        <v>104</v>
      </c>
      <c r="L88" s="54"/>
      <c r="M88" s="54"/>
      <c r="N88" s="55"/>
      <c r="O88" s="71">
        <f>SUM(O87:P87)</f>
        <v>386</v>
      </c>
      <c r="P88" s="72"/>
      <c r="Q88" s="73"/>
      <c r="R88" s="68"/>
      <c r="S88" s="69"/>
      <c r="T88" s="69"/>
      <c r="U88" s="70"/>
    </row>
    <row r="89" spans="1:2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3"/>
      <c r="L89" s="13"/>
      <c r="M89" s="13"/>
      <c r="N89" s="13"/>
      <c r="O89" s="14"/>
      <c r="P89" s="14"/>
      <c r="Q89" s="14"/>
      <c r="R89" s="15"/>
      <c r="S89" s="15"/>
      <c r="T89" s="15"/>
      <c r="U89" s="15"/>
    </row>
    <row r="90" spans="2:20" ht="12.75">
      <c r="B90" s="2"/>
      <c r="C90" s="2"/>
      <c r="D90" s="2"/>
      <c r="E90" s="2"/>
      <c r="F90" s="2"/>
      <c r="G90" s="2"/>
      <c r="M90" s="8"/>
      <c r="N90" s="8"/>
      <c r="O90" s="8"/>
      <c r="P90" s="8"/>
      <c r="Q90" s="8"/>
      <c r="R90" s="8"/>
      <c r="S90" s="8"/>
      <c r="T90" s="8"/>
    </row>
    <row r="91" spans="1:21" ht="24" customHeight="1">
      <c r="A91" s="83" t="s">
        <v>51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spans="1:21" ht="16.5" customHeight="1">
      <c r="A92" s="50" t="s">
        <v>53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</row>
    <row r="93" spans="1:21" ht="34.5" customHeight="1">
      <c r="A93" s="49" t="s">
        <v>27</v>
      </c>
      <c r="B93" s="49" t="s">
        <v>26</v>
      </c>
      <c r="C93" s="49"/>
      <c r="D93" s="49"/>
      <c r="E93" s="49"/>
      <c r="F93" s="49"/>
      <c r="G93" s="49"/>
      <c r="H93" s="49"/>
      <c r="I93" s="49"/>
      <c r="J93" s="48" t="s">
        <v>41</v>
      </c>
      <c r="K93" s="44" t="s">
        <v>24</v>
      </c>
      <c r="L93" s="45"/>
      <c r="M93" s="45"/>
      <c r="N93" s="46"/>
      <c r="O93" s="48" t="s">
        <v>42</v>
      </c>
      <c r="P93" s="48"/>
      <c r="Q93" s="48"/>
      <c r="R93" s="48" t="s">
        <v>23</v>
      </c>
      <c r="S93" s="48"/>
      <c r="T93" s="48"/>
      <c r="U93" s="48" t="s">
        <v>22</v>
      </c>
    </row>
    <row r="94" spans="1:21" ht="12.75">
      <c r="A94" s="49"/>
      <c r="B94" s="49"/>
      <c r="C94" s="49"/>
      <c r="D94" s="49"/>
      <c r="E94" s="49"/>
      <c r="F94" s="49"/>
      <c r="G94" s="49"/>
      <c r="H94" s="49"/>
      <c r="I94" s="49"/>
      <c r="J94" s="48"/>
      <c r="K94" s="29" t="s">
        <v>28</v>
      </c>
      <c r="L94" s="29" t="s">
        <v>29</v>
      </c>
      <c r="M94" s="29" t="s">
        <v>30</v>
      </c>
      <c r="N94" s="29" t="s">
        <v>74</v>
      </c>
      <c r="O94" s="29" t="s">
        <v>34</v>
      </c>
      <c r="P94" s="29" t="s">
        <v>7</v>
      </c>
      <c r="Q94" s="29" t="s">
        <v>31</v>
      </c>
      <c r="R94" s="29" t="s">
        <v>32</v>
      </c>
      <c r="S94" s="29" t="s">
        <v>28</v>
      </c>
      <c r="T94" s="29" t="s">
        <v>33</v>
      </c>
      <c r="U94" s="48"/>
    </row>
    <row r="95" spans="1:21" ht="17.25" customHeight="1">
      <c r="A95" s="50" t="s">
        <v>65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</row>
    <row r="96" spans="1:21" ht="12.75">
      <c r="A96" s="32" t="str">
        <f aca="true" t="shared" si="7" ref="A96:A103">IF(ISNA(INDEX($A$38:$U$90,MATCH($B96,$B$38:$B$90,0),1)),"",INDEX($A$38:$U$90,MATCH($B96,$B$38:$B$90,0),1))</f>
        <v>MMM8019</v>
      </c>
      <c r="B96" s="47" t="s">
        <v>82</v>
      </c>
      <c r="C96" s="47"/>
      <c r="D96" s="47"/>
      <c r="E96" s="47"/>
      <c r="F96" s="47"/>
      <c r="G96" s="47"/>
      <c r="H96" s="47"/>
      <c r="I96" s="47"/>
      <c r="J96" s="18">
        <f aca="true" t="shared" si="8" ref="J96:J103">IF(ISNA(INDEX($A$38:$U$90,MATCH($B96,$B$38:$B$90,0),10)),"",INDEX($A$38:$U$90,MATCH($B96,$B$38:$B$90,0),10))</f>
        <v>8</v>
      </c>
      <c r="K96" s="18">
        <f aca="true" t="shared" si="9" ref="K96:K103">IF(ISNA(INDEX($A$38:$U$90,MATCH($B96,$B$38:$B$90,0),11)),"",INDEX($A$38:$U$90,MATCH($B96,$B$38:$B$90,0),11))</f>
        <v>2</v>
      </c>
      <c r="L96" s="18">
        <f aca="true" t="shared" si="10" ref="L96:L103">IF(ISNA(INDEX($A$38:$U$90,MATCH($B96,$B$38:$B$90,0),12)),"",INDEX($A$38:$U$90,MATCH($B96,$B$38:$B$90,0),12))</f>
        <v>1</v>
      </c>
      <c r="M96" s="18">
        <f aca="true" t="shared" si="11" ref="M96:M103">IF(ISNA(INDEX($A$38:$U$90,MATCH($B96,$B$38:$B$90,0),13)),"",INDEX($A$38:$U$90,MATCH($B96,$B$38:$B$90,0),13))</f>
        <v>0</v>
      </c>
      <c r="N96" s="18">
        <f aca="true" t="shared" si="12" ref="N96:N103">IF(ISNA(INDEX($A$38:$U$90,MATCH($B96,$B$38:$B$90,0),14)),"",INDEX($A$38:$U$90,MATCH($B96,$B$38:$B$90,0),14))</f>
        <v>1</v>
      </c>
      <c r="O96" s="18">
        <f aca="true" t="shared" si="13" ref="O96:O103">IF(ISNA(INDEX($A$38:$U$90,MATCH($B96,$B$38:$B$90,0),15)),"",INDEX($A$38:$U$90,MATCH($B96,$B$38:$B$90,0),15))</f>
        <v>4</v>
      </c>
      <c r="P96" s="18">
        <f aca="true" t="shared" si="14" ref="P96:P103">IF(ISNA(INDEX($A$38:$U$90,MATCH($B96,$B$38:$B$90,0),16)),"",INDEX($A$38:$U$90,MATCH($B96,$B$38:$B$90,0),16))</f>
        <v>10</v>
      </c>
      <c r="Q96" s="18">
        <f aca="true" t="shared" si="15" ref="Q96:Q103">IF(ISNA(INDEX($A$38:$U$90,MATCH($B96,$B$38:$B$90,0),17)),"",INDEX($A$38:$U$90,MATCH($B96,$B$38:$B$90,0),17))</f>
        <v>14</v>
      </c>
      <c r="R96" s="28" t="str">
        <f aca="true" t="shared" si="16" ref="R96:R103">IF(ISNA(INDEX($A$38:$U$90,MATCH($B96,$B$38:$B$90,0),18)),"",INDEX($A$38:$U$90,MATCH($B96,$B$38:$B$90,0),18))</f>
        <v>E</v>
      </c>
      <c r="S96" s="28">
        <f aca="true" t="shared" si="17" ref="S96:S103">IF(ISNA(INDEX($A$38:$U$90,MATCH($B96,$B$38:$B$90,0),19)),"",INDEX($A$38:$U$90,MATCH($B96,$B$38:$B$90,0),19))</f>
        <v>0</v>
      </c>
      <c r="T96" s="28">
        <f aca="true" t="shared" si="18" ref="T96:T103">IF(ISNA(INDEX($A$38:$U$90,MATCH($B96,$B$38:$B$90,0),20)),"",INDEX($A$38:$U$90,MATCH($B96,$B$38:$B$90,0),20))</f>
        <v>0</v>
      </c>
      <c r="U96" s="19" t="s">
        <v>37</v>
      </c>
    </row>
    <row r="97" spans="1:21" ht="12.75">
      <c r="A97" s="32" t="str">
        <f t="shared" si="7"/>
        <v>MME8037</v>
      </c>
      <c r="B97" s="47" t="s">
        <v>88</v>
      </c>
      <c r="C97" s="47"/>
      <c r="D97" s="47"/>
      <c r="E97" s="47"/>
      <c r="F97" s="47"/>
      <c r="G97" s="47"/>
      <c r="H97" s="47"/>
      <c r="I97" s="47"/>
      <c r="J97" s="18">
        <f t="shared" si="8"/>
        <v>8</v>
      </c>
      <c r="K97" s="18">
        <f t="shared" si="9"/>
        <v>2</v>
      </c>
      <c r="L97" s="18">
        <f t="shared" si="10"/>
        <v>1</v>
      </c>
      <c r="M97" s="18">
        <f t="shared" si="11"/>
        <v>0</v>
      </c>
      <c r="N97" s="18">
        <f t="shared" si="12"/>
        <v>1</v>
      </c>
      <c r="O97" s="18">
        <f t="shared" si="13"/>
        <v>4</v>
      </c>
      <c r="P97" s="18">
        <f t="shared" si="14"/>
        <v>10</v>
      </c>
      <c r="Q97" s="18">
        <f t="shared" si="15"/>
        <v>14</v>
      </c>
      <c r="R97" s="28" t="str">
        <f t="shared" si="16"/>
        <v>E</v>
      </c>
      <c r="S97" s="28">
        <f t="shared" si="17"/>
        <v>0</v>
      </c>
      <c r="T97" s="28">
        <f t="shared" si="18"/>
        <v>0</v>
      </c>
      <c r="U97" s="19" t="s">
        <v>37</v>
      </c>
    </row>
    <row r="98" spans="1:21" ht="12.75">
      <c r="A98" s="32" t="str">
        <f t="shared" si="7"/>
        <v>MME8020</v>
      </c>
      <c r="B98" s="47" t="s">
        <v>89</v>
      </c>
      <c r="C98" s="47"/>
      <c r="D98" s="47"/>
      <c r="E98" s="47"/>
      <c r="F98" s="47"/>
      <c r="G98" s="47"/>
      <c r="H98" s="47"/>
      <c r="I98" s="47"/>
      <c r="J98" s="18">
        <f t="shared" si="8"/>
        <v>8</v>
      </c>
      <c r="K98" s="18">
        <f t="shared" si="9"/>
        <v>2</v>
      </c>
      <c r="L98" s="18">
        <f t="shared" si="10"/>
        <v>1</v>
      </c>
      <c r="M98" s="18">
        <f t="shared" si="11"/>
        <v>0</v>
      </c>
      <c r="N98" s="18">
        <f t="shared" si="12"/>
        <v>1</v>
      </c>
      <c r="O98" s="18">
        <f t="shared" si="13"/>
        <v>4</v>
      </c>
      <c r="P98" s="18">
        <f t="shared" si="14"/>
        <v>10</v>
      </c>
      <c r="Q98" s="18">
        <f t="shared" si="15"/>
        <v>14</v>
      </c>
      <c r="R98" s="28" t="str">
        <f t="shared" si="16"/>
        <v>E</v>
      </c>
      <c r="S98" s="28">
        <f t="shared" si="17"/>
        <v>0</v>
      </c>
      <c r="T98" s="28">
        <f t="shared" si="18"/>
        <v>0</v>
      </c>
      <c r="U98" s="19" t="s">
        <v>37</v>
      </c>
    </row>
    <row r="99" spans="1:21" ht="12.75">
      <c r="A99" s="32" t="str">
        <f t="shared" si="7"/>
        <v>MMM8003</v>
      </c>
      <c r="B99" s="47" t="s">
        <v>90</v>
      </c>
      <c r="C99" s="47"/>
      <c r="D99" s="47"/>
      <c r="E99" s="47"/>
      <c r="F99" s="47"/>
      <c r="G99" s="47"/>
      <c r="H99" s="47"/>
      <c r="I99" s="47"/>
      <c r="J99" s="18">
        <f t="shared" si="8"/>
        <v>8</v>
      </c>
      <c r="K99" s="18">
        <f t="shared" si="9"/>
        <v>2</v>
      </c>
      <c r="L99" s="18">
        <f t="shared" si="10"/>
        <v>1</v>
      </c>
      <c r="M99" s="18">
        <f t="shared" si="11"/>
        <v>0</v>
      </c>
      <c r="N99" s="18">
        <f t="shared" si="12"/>
        <v>1</v>
      </c>
      <c r="O99" s="18">
        <f t="shared" si="13"/>
        <v>4</v>
      </c>
      <c r="P99" s="18">
        <f t="shared" si="14"/>
        <v>10</v>
      </c>
      <c r="Q99" s="18">
        <f t="shared" si="15"/>
        <v>14</v>
      </c>
      <c r="R99" s="28" t="str">
        <f t="shared" si="16"/>
        <v>E</v>
      </c>
      <c r="S99" s="28">
        <f t="shared" si="17"/>
        <v>0</v>
      </c>
      <c r="T99" s="28">
        <f t="shared" si="18"/>
        <v>0</v>
      </c>
      <c r="U99" s="19" t="s">
        <v>37</v>
      </c>
    </row>
    <row r="100" spans="1:21" ht="12.75">
      <c r="A100" s="32" t="str">
        <f t="shared" si="7"/>
        <v>MMM3040</v>
      </c>
      <c r="B100" s="47" t="s">
        <v>91</v>
      </c>
      <c r="C100" s="47"/>
      <c r="D100" s="47"/>
      <c r="E100" s="47"/>
      <c r="F100" s="47"/>
      <c r="G100" s="47"/>
      <c r="H100" s="47"/>
      <c r="I100" s="47"/>
      <c r="J100" s="18">
        <f t="shared" si="8"/>
        <v>6</v>
      </c>
      <c r="K100" s="18">
        <f t="shared" si="9"/>
        <v>2</v>
      </c>
      <c r="L100" s="18">
        <f t="shared" si="10"/>
        <v>1</v>
      </c>
      <c r="M100" s="18">
        <f t="shared" si="11"/>
        <v>0</v>
      </c>
      <c r="N100" s="18">
        <f t="shared" si="12"/>
        <v>0</v>
      </c>
      <c r="O100" s="18">
        <f t="shared" si="13"/>
        <v>3</v>
      </c>
      <c r="P100" s="18">
        <f t="shared" si="14"/>
        <v>8</v>
      </c>
      <c r="Q100" s="18">
        <f t="shared" si="15"/>
        <v>11</v>
      </c>
      <c r="R100" s="28" t="str">
        <f t="shared" si="16"/>
        <v>E</v>
      </c>
      <c r="S100" s="28">
        <f t="shared" si="17"/>
        <v>0</v>
      </c>
      <c r="T100" s="28">
        <f t="shared" si="18"/>
        <v>0</v>
      </c>
      <c r="U100" s="19" t="s">
        <v>37</v>
      </c>
    </row>
    <row r="101" spans="1:21" ht="12.75">
      <c r="A101" s="32" t="str">
        <f t="shared" si="7"/>
        <v>MMM8033</v>
      </c>
      <c r="B101" s="47" t="s">
        <v>96</v>
      </c>
      <c r="C101" s="47"/>
      <c r="D101" s="47"/>
      <c r="E101" s="47"/>
      <c r="F101" s="47"/>
      <c r="G101" s="47"/>
      <c r="H101" s="47"/>
      <c r="I101" s="47"/>
      <c r="J101" s="18">
        <f t="shared" si="8"/>
        <v>8</v>
      </c>
      <c r="K101" s="18">
        <f t="shared" si="9"/>
        <v>2</v>
      </c>
      <c r="L101" s="18">
        <f t="shared" si="10"/>
        <v>1</v>
      </c>
      <c r="M101" s="18">
        <f t="shared" si="11"/>
        <v>0</v>
      </c>
      <c r="N101" s="18">
        <f t="shared" si="12"/>
        <v>1</v>
      </c>
      <c r="O101" s="18">
        <f t="shared" si="13"/>
        <v>4</v>
      </c>
      <c r="P101" s="18">
        <f t="shared" si="14"/>
        <v>10</v>
      </c>
      <c r="Q101" s="18">
        <f t="shared" si="15"/>
        <v>14</v>
      </c>
      <c r="R101" s="28" t="str">
        <f t="shared" si="16"/>
        <v>E</v>
      </c>
      <c r="S101" s="28">
        <f t="shared" si="17"/>
        <v>0</v>
      </c>
      <c r="T101" s="28">
        <f t="shared" si="18"/>
        <v>0</v>
      </c>
      <c r="U101" s="19" t="s">
        <v>37</v>
      </c>
    </row>
    <row r="102" spans="1:21" ht="12.75">
      <c r="A102" s="32" t="str">
        <f t="shared" si="7"/>
        <v>MMM8018</v>
      </c>
      <c r="B102" s="47" t="s">
        <v>97</v>
      </c>
      <c r="C102" s="47"/>
      <c r="D102" s="47"/>
      <c r="E102" s="47"/>
      <c r="F102" s="47"/>
      <c r="G102" s="47"/>
      <c r="H102" s="47"/>
      <c r="I102" s="47"/>
      <c r="J102" s="18">
        <f t="shared" si="8"/>
        <v>7</v>
      </c>
      <c r="K102" s="18">
        <f t="shared" si="9"/>
        <v>2</v>
      </c>
      <c r="L102" s="18">
        <f t="shared" si="10"/>
        <v>1</v>
      </c>
      <c r="M102" s="18">
        <f t="shared" si="11"/>
        <v>0</v>
      </c>
      <c r="N102" s="18">
        <f t="shared" si="12"/>
        <v>1</v>
      </c>
      <c r="O102" s="18">
        <f t="shared" si="13"/>
        <v>4</v>
      </c>
      <c r="P102" s="18">
        <f t="shared" si="14"/>
        <v>9</v>
      </c>
      <c r="Q102" s="18">
        <f t="shared" si="15"/>
        <v>13</v>
      </c>
      <c r="R102" s="28" t="str">
        <f t="shared" si="16"/>
        <v>E</v>
      </c>
      <c r="S102" s="28">
        <f t="shared" si="17"/>
        <v>0</v>
      </c>
      <c r="T102" s="28">
        <f t="shared" si="18"/>
        <v>0</v>
      </c>
      <c r="U102" s="19" t="s">
        <v>37</v>
      </c>
    </row>
    <row r="103" spans="1:21" ht="12.75">
      <c r="A103" s="32" t="str">
        <f t="shared" si="7"/>
        <v>MMM8039</v>
      </c>
      <c r="B103" s="47" t="s">
        <v>98</v>
      </c>
      <c r="C103" s="47"/>
      <c r="D103" s="47"/>
      <c r="E103" s="47"/>
      <c r="F103" s="47"/>
      <c r="G103" s="47"/>
      <c r="H103" s="47"/>
      <c r="I103" s="47"/>
      <c r="J103" s="18">
        <f t="shared" si="8"/>
        <v>8</v>
      </c>
      <c r="K103" s="18">
        <f t="shared" si="9"/>
        <v>2</v>
      </c>
      <c r="L103" s="18">
        <f t="shared" si="10"/>
        <v>1</v>
      </c>
      <c r="M103" s="18">
        <f t="shared" si="11"/>
        <v>0</v>
      </c>
      <c r="N103" s="18">
        <f t="shared" si="12"/>
        <v>1</v>
      </c>
      <c r="O103" s="18">
        <f t="shared" si="13"/>
        <v>4</v>
      </c>
      <c r="P103" s="18">
        <f t="shared" si="14"/>
        <v>10</v>
      </c>
      <c r="Q103" s="18">
        <f t="shared" si="15"/>
        <v>14</v>
      </c>
      <c r="R103" s="28" t="str">
        <f t="shared" si="16"/>
        <v>E</v>
      </c>
      <c r="S103" s="28">
        <f t="shared" si="17"/>
        <v>0</v>
      </c>
      <c r="T103" s="28">
        <f t="shared" si="18"/>
        <v>0</v>
      </c>
      <c r="U103" s="19" t="s">
        <v>37</v>
      </c>
    </row>
    <row r="104" spans="1:21" ht="12.75">
      <c r="A104" s="20" t="s">
        <v>25</v>
      </c>
      <c r="B104" s="56"/>
      <c r="C104" s="57"/>
      <c r="D104" s="57"/>
      <c r="E104" s="57"/>
      <c r="F104" s="57"/>
      <c r="G104" s="57"/>
      <c r="H104" s="57"/>
      <c r="I104" s="58"/>
      <c r="J104" s="22">
        <f>IF(ISNA(SUM(J96:J103)),"",SUM(J96:J103))</f>
        <v>61</v>
      </c>
      <c r="K104" s="22">
        <f aca="true" t="shared" si="19" ref="K104:Q104">SUM(K96:K103)</f>
        <v>16</v>
      </c>
      <c r="L104" s="22">
        <f t="shared" si="19"/>
        <v>8</v>
      </c>
      <c r="M104" s="22">
        <f t="shared" si="19"/>
        <v>0</v>
      </c>
      <c r="N104" s="22">
        <f t="shared" si="19"/>
        <v>7</v>
      </c>
      <c r="O104" s="22">
        <f t="shared" si="19"/>
        <v>31</v>
      </c>
      <c r="P104" s="22">
        <f t="shared" si="19"/>
        <v>77</v>
      </c>
      <c r="Q104" s="22">
        <f t="shared" si="19"/>
        <v>108</v>
      </c>
      <c r="R104" s="20">
        <f>COUNTIF(R96:R103,"E")</f>
        <v>8</v>
      </c>
      <c r="S104" s="20">
        <f>COUNTIF(S96:S103,"C")</f>
        <v>0</v>
      </c>
      <c r="T104" s="20">
        <f>COUNTIF(T96:T103,"VP")</f>
        <v>0</v>
      </c>
      <c r="U104" s="19"/>
    </row>
    <row r="105" spans="1:21" ht="17.25" customHeight="1">
      <c r="A105" s="50" t="s">
        <v>66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2"/>
    </row>
    <row r="106" spans="1:21" ht="12.75">
      <c r="A106" s="32" t="str">
        <f>IF(ISNA(INDEX($A$38:$U$90,MATCH($B106,$B$38:$B$90,0),1)),"",INDEX($A$38:$U$90,MATCH($B106,$B$38:$B$90,0),1))</f>
        <v>MMM8032</v>
      </c>
      <c r="B106" s="47" t="s">
        <v>106</v>
      </c>
      <c r="C106" s="47"/>
      <c r="D106" s="47"/>
      <c r="E106" s="47"/>
      <c r="F106" s="47"/>
      <c r="G106" s="47"/>
      <c r="H106" s="47"/>
      <c r="I106" s="47"/>
      <c r="J106" s="18">
        <f>IF(ISNA(INDEX($A$38:$U$90,MATCH($B106,$B$38:$B$90,0),10)),"",INDEX($A$38:$U$90,MATCH($B106,$B$38:$B$90,0),10))</f>
        <v>7</v>
      </c>
      <c r="K106" s="18">
        <f>IF(ISNA(INDEX($A$38:$U$90,MATCH($B106,$B$38:$B$90,0),11)),"",INDEX($A$38:$U$90,MATCH($B106,$B$38:$B$90,0),11))</f>
        <v>2</v>
      </c>
      <c r="L106" s="18">
        <f>IF(ISNA(INDEX($A$38:$U$90,MATCH($B106,$B$38:$B$90,0),12)),"",INDEX($A$38:$U$90,MATCH($B106,$B$38:$B$90,0),12))</f>
        <v>1</v>
      </c>
      <c r="M106" s="18">
        <f>IF(ISNA(INDEX($A$38:$U$90,MATCH($B106,$B$38:$B$90,0),13)),"",INDEX($A$38:$U$90,MATCH($B106,$B$38:$B$90,0),13))</f>
        <v>0</v>
      </c>
      <c r="N106" s="18">
        <f>IF(ISNA(INDEX($A$38:$U$90,MATCH($B106,$B$38:$B$90,0),14)),"",INDEX($A$38:$U$90,MATCH($B106,$B$38:$B$90,0),14))</f>
        <v>1</v>
      </c>
      <c r="O106" s="18">
        <f>IF(ISNA(INDEX($A$38:$U$90,MATCH($B106,$B$38:$B$90,0),15)),"",INDEX($A$38:$U$90,MATCH($B106,$B$38:$B$90,0),15))</f>
        <v>4</v>
      </c>
      <c r="P106" s="18">
        <f>IF(ISNA(INDEX($A$38:$U$90,MATCH($B106,$B$38:$B$90,0),16)),"",INDEX($A$38:$U$90,MATCH($B106,$B$38:$B$90,0),16))</f>
        <v>11</v>
      </c>
      <c r="Q106" s="18">
        <f>IF(ISNA(INDEX($A$38:$U$90,MATCH($B106,$B$38:$B$90,0),17)),"",INDEX($A$38:$U$90,MATCH($B106,$B$38:$B$90,0),17))</f>
        <v>15</v>
      </c>
      <c r="R106" s="28" t="str">
        <f>IF(ISNA(INDEX($A$38:$U$90,MATCH($B106,$B$38:$B$90,0),18)),"",INDEX($A$38:$U$90,MATCH($B106,$B$38:$B$90,0),18))</f>
        <v>E</v>
      </c>
      <c r="S106" s="28">
        <f>IF(ISNA(INDEX($A$38:$U$90,MATCH($B106,$B$38:$B$90,0),19)),"",INDEX($A$38:$U$90,MATCH($B106,$B$38:$B$90,0),19))</f>
        <v>0</v>
      </c>
      <c r="T106" s="28">
        <f>IF(ISNA(INDEX($A$38:$U$90,MATCH($B106,$B$38:$B$90,0),20)),"",INDEX($A$38:$U$90,MATCH($B106,$B$38:$B$90,0),20))</f>
        <v>0</v>
      </c>
      <c r="U106" s="19" t="s">
        <v>37</v>
      </c>
    </row>
    <row r="107" spans="1:21" ht="12.75">
      <c r="A107" s="20" t="s">
        <v>25</v>
      </c>
      <c r="B107" s="49"/>
      <c r="C107" s="49"/>
      <c r="D107" s="49"/>
      <c r="E107" s="49"/>
      <c r="F107" s="49"/>
      <c r="G107" s="49"/>
      <c r="H107" s="49"/>
      <c r="I107" s="49"/>
      <c r="J107" s="22">
        <f aca="true" t="shared" si="20" ref="J107:Q107">SUM(J106:J106)</f>
        <v>7</v>
      </c>
      <c r="K107" s="22">
        <f t="shared" si="20"/>
        <v>2</v>
      </c>
      <c r="L107" s="22">
        <f t="shared" si="20"/>
        <v>1</v>
      </c>
      <c r="M107" s="22">
        <f t="shared" si="20"/>
        <v>0</v>
      </c>
      <c r="N107" s="22">
        <f t="shared" si="20"/>
        <v>1</v>
      </c>
      <c r="O107" s="22">
        <f t="shared" si="20"/>
        <v>4</v>
      </c>
      <c r="P107" s="22">
        <f t="shared" si="20"/>
        <v>11</v>
      </c>
      <c r="Q107" s="22">
        <f t="shared" si="20"/>
        <v>15</v>
      </c>
      <c r="R107" s="20">
        <f>COUNTIF(R106:R106,"E")</f>
        <v>1</v>
      </c>
      <c r="S107" s="20">
        <f>COUNTIF(S106:S106,"C")</f>
        <v>0</v>
      </c>
      <c r="T107" s="20">
        <f>COUNTIF(T106:T106,"VP")</f>
        <v>0</v>
      </c>
      <c r="U107" s="21"/>
    </row>
    <row r="108" spans="1:21" ht="27" customHeight="1">
      <c r="A108" s="74" t="s">
        <v>49</v>
      </c>
      <c r="B108" s="75"/>
      <c r="C108" s="75"/>
      <c r="D108" s="75"/>
      <c r="E108" s="75"/>
      <c r="F108" s="75"/>
      <c r="G108" s="75"/>
      <c r="H108" s="75"/>
      <c r="I108" s="76"/>
      <c r="J108" s="22">
        <f aca="true" t="shared" si="21" ref="J108:T108">SUM(J104,J107)</f>
        <v>68</v>
      </c>
      <c r="K108" s="22">
        <f t="shared" si="21"/>
        <v>18</v>
      </c>
      <c r="L108" s="22">
        <f t="shared" si="21"/>
        <v>9</v>
      </c>
      <c r="M108" s="22">
        <f t="shared" si="21"/>
        <v>0</v>
      </c>
      <c r="N108" s="22">
        <f t="shared" si="21"/>
        <v>8</v>
      </c>
      <c r="O108" s="22">
        <f t="shared" si="21"/>
        <v>35</v>
      </c>
      <c r="P108" s="22">
        <f t="shared" si="21"/>
        <v>88</v>
      </c>
      <c r="Q108" s="22">
        <f t="shared" si="21"/>
        <v>123</v>
      </c>
      <c r="R108" s="22">
        <f t="shared" si="21"/>
        <v>9</v>
      </c>
      <c r="S108" s="22">
        <f t="shared" si="21"/>
        <v>0</v>
      </c>
      <c r="T108" s="22">
        <f t="shared" si="21"/>
        <v>0</v>
      </c>
      <c r="U108" s="42">
        <f>COUNTIF($A$96:$U$106,"DF")/(COUNTIF($A$96:$U$106,"DF")+COUNTIF($A$119:$U$126,"DS")+COUNTIF($U$135:$U$137,"DC"))</f>
        <v>0.5294117647058824</v>
      </c>
    </row>
    <row r="109" spans="1:21" ht="12.75">
      <c r="A109" s="59" t="s">
        <v>50</v>
      </c>
      <c r="B109" s="60"/>
      <c r="C109" s="60"/>
      <c r="D109" s="60"/>
      <c r="E109" s="60"/>
      <c r="F109" s="60"/>
      <c r="G109" s="60"/>
      <c r="H109" s="60"/>
      <c r="I109" s="60"/>
      <c r="J109" s="61"/>
      <c r="K109" s="22">
        <f aca="true" t="shared" si="22" ref="K109:Q109">K104*14+K107*12</f>
        <v>248</v>
      </c>
      <c r="L109" s="22">
        <f t="shared" si="22"/>
        <v>124</v>
      </c>
      <c r="M109" s="22">
        <f t="shared" si="22"/>
        <v>0</v>
      </c>
      <c r="N109" s="22">
        <f t="shared" si="22"/>
        <v>110</v>
      </c>
      <c r="O109" s="22">
        <f t="shared" si="22"/>
        <v>482</v>
      </c>
      <c r="P109" s="22">
        <f t="shared" si="22"/>
        <v>1210</v>
      </c>
      <c r="Q109" s="22">
        <f t="shared" si="22"/>
        <v>1692</v>
      </c>
      <c r="R109" s="65"/>
      <c r="S109" s="66"/>
      <c r="T109" s="66"/>
      <c r="U109" s="67"/>
    </row>
    <row r="110" spans="1:21" ht="12.75">
      <c r="A110" s="62"/>
      <c r="B110" s="63"/>
      <c r="C110" s="63"/>
      <c r="D110" s="63"/>
      <c r="E110" s="63"/>
      <c r="F110" s="63"/>
      <c r="G110" s="63"/>
      <c r="H110" s="63"/>
      <c r="I110" s="63"/>
      <c r="J110" s="64"/>
      <c r="K110" s="53">
        <f>SUM(K109:N109)</f>
        <v>482</v>
      </c>
      <c r="L110" s="54"/>
      <c r="M110" s="54"/>
      <c r="N110" s="55"/>
      <c r="O110" s="71">
        <f>SUM(O109:P109)</f>
        <v>1692</v>
      </c>
      <c r="P110" s="72"/>
      <c r="Q110" s="73"/>
      <c r="R110" s="68"/>
      <c r="S110" s="69"/>
      <c r="T110" s="69"/>
      <c r="U110" s="70"/>
    </row>
    <row r="111" spans="1:21" ht="12.7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3"/>
      <c r="L111" s="173"/>
      <c r="M111" s="173"/>
      <c r="N111" s="173"/>
      <c r="O111" s="174"/>
      <c r="P111" s="174"/>
      <c r="Q111" s="174"/>
      <c r="R111" s="175"/>
      <c r="S111" s="175"/>
      <c r="T111" s="175"/>
      <c r="U111" s="175"/>
    </row>
    <row r="112" spans="1:21" ht="12.7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3"/>
      <c r="L112" s="173"/>
      <c r="M112" s="173"/>
      <c r="N112" s="173"/>
      <c r="O112" s="174"/>
      <c r="P112" s="174"/>
      <c r="Q112" s="174"/>
      <c r="R112" s="175"/>
      <c r="S112" s="175"/>
      <c r="T112" s="175"/>
      <c r="U112" s="175"/>
    </row>
    <row r="113" spans="1:21" ht="12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3"/>
      <c r="L113" s="173"/>
      <c r="M113" s="173"/>
      <c r="N113" s="173"/>
      <c r="O113" s="174"/>
      <c r="P113" s="174"/>
      <c r="Q113" s="174"/>
      <c r="R113" s="175"/>
      <c r="S113" s="175"/>
      <c r="T113" s="175"/>
      <c r="U113" s="175"/>
    </row>
    <row r="114" ht="21" customHeight="1"/>
    <row r="115" spans="1:21" ht="23.25" customHeight="1">
      <c r="A115" s="49" t="s">
        <v>135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</row>
    <row r="116" spans="1:21" ht="26.25" customHeight="1">
      <c r="A116" s="49" t="s">
        <v>27</v>
      </c>
      <c r="B116" s="49" t="s">
        <v>26</v>
      </c>
      <c r="C116" s="49"/>
      <c r="D116" s="49"/>
      <c r="E116" s="49"/>
      <c r="F116" s="49"/>
      <c r="G116" s="49"/>
      <c r="H116" s="49"/>
      <c r="I116" s="49"/>
      <c r="J116" s="48" t="s">
        <v>41</v>
      </c>
      <c r="K116" s="44" t="s">
        <v>24</v>
      </c>
      <c r="L116" s="45"/>
      <c r="M116" s="45"/>
      <c r="N116" s="46"/>
      <c r="O116" s="48" t="s">
        <v>42</v>
      </c>
      <c r="P116" s="48"/>
      <c r="Q116" s="48"/>
      <c r="R116" s="48" t="s">
        <v>23</v>
      </c>
      <c r="S116" s="48"/>
      <c r="T116" s="48"/>
      <c r="U116" s="48" t="s">
        <v>22</v>
      </c>
    </row>
    <row r="117" spans="1:21" ht="12.75">
      <c r="A117" s="49"/>
      <c r="B117" s="49"/>
      <c r="C117" s="49"/>
      <c r="D117" s="49"/>
      <c r="E117" s="49"/>
      <c r="F117" s="49"/>
      <c r="G117" s="49"/>
      <c r="H117" s="49"/>
      <c r="I117" s="49"/>
      <c r="J117" s="48"/>
      <c r="K117" s="29" t="s">
        <v>28</v>
      </c>
      <c r="L117" s="29" t="s">
        <v>29</v>
      </c>
      <c r="M117" s="29" t="s">
        <v>30</v>
      </c>
      <c r="N117" s="29" t="s">
        <v>74</v>
      </c>
      <c r="O117" s="29" t="s">
        <v>34</v>
      </c>
      <c r="P117" s="29" t="s">
        <v>7</v>
      </c>
      <c r="Q117" s="29" t="s">
        <v>31</v>
      </c>
      <c r="R117" s="29" t="s">
        <v>32</v>
      </c>
      <c r="S117" s="29" t="s">
        <v>28</v>
      </c>
      <c r="T117" s="29" t="s">
        <v>33</v>
      </c>
      <c r="U117" s="48"/>
    </row>
    <row r="118" spans="1:21" ht="18.75" customHeight="1">
      <c r="A118" s="50" t="s">
        <v>65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2"/>
    </row>
    <row r="119" spans="1:21" ht="12.75">
      <c r="A119" s="32" t="str">
        <f>IF(ISNA(INDEX($A$38:$U$90,MATCH($B119,$B$38:$B$90,0),1)),"",INDEX($A$38:$U$90,MATCH($B119,$B$38:$B$90,0),1))</f>
        <v>MMX9601</v>
      </c>
      <c r="B119" s="77" t="s">
        <v>99</v>
      </c>
      <c r="C119" s="78"/>
      <c r="D119" s="78"/>
      <c r="E119" s="78"/>
      <c r="F119" s="78"/>
      <c r="G119" s="78"/>
      <c r="H119" s="78"/>
      <c r="I119" s="79"/>
      <c r="J119" s="18">
        <f>IF(ISNA(INDEX($A$38:$U$90,MATCH($B119,$B$38:$B$90,0),10)),"",INDEX($A$38:$U$90,MATCH($B119,$B$38:$B$90,0),10))</f>
        <v>7</v>
      </c>
      <c r="K119" s="18">
        <f>IF(ISNA(INDEX($A$38:$U$90,MATCH($B119,$B$38:$B$90,0),11)),"",INDEX($A$38:$U$90,MATCH($B119,$B$38:$B$90,0),11))</f>
        <v>2</v>
      </c>
      <c r="L119" s="18">
        <f>IF(ISNA(INDEX($A$38:$U$90,MATCH($B119,$B$38:$B$90,0),12)),"",INDEX($A$38:$U$90,MATCH($B119,$B$38:$B$90,0),12))</f>
        <v>1</v>
      </c>
      <c r="M119" s="18">
        <f>IF(ISNA(INDEX($A$38:$U$90,MATCH($B119,$B$38:$B$90,0),13)),"",INDEX($A$38:$U$90,MATCH($B119,$B$38:$B$90,0),13))</f>
        <v>0</v>
      </c>
      <c r="N119" s="18">
        <f>IF(ISNA(INDEX($A$38:$U$90,MATCH($B119,$B$38:$B$90,0),14)),"",INDEX($A$38:$U$90,MATCH($B119,$B$38:$B$90,0),14))</f>
        <v>1</v>
      </c>
      <c r="O119" s="18">
        <f>IF(ISNA(INDEX($A$38:$U$90,MATCH($B119,$B$38:$B$90,0),15)),"",INDEX($A$38:$U$90,MATCH($B119,$B$38:$B$90,0),15))</f>
        <v>4</v>
      </c>
      <c r="P119" s="18">
        <f>IF(ISNA(INDEX($A$38:$U$90,MATCH($B119,$B$38:$B$90,0),16)),"",INDEX($A$38:$U$90,MATCH($B119,$B$38:$B$90,0),16))</f>
        <v>9</v>
      </c>
      <c r="Q119" s="18">
        <f>IF(ISNA(INDEX($A$38:$U$90,MATCH($B119,$B$38:$B$90,0),17)),"",INDEX($A$38:$U$90,MATCH($B119,$B$38:$B$90,0),17))</f>
        <v>13</v>
      </c>
      <c r="R119" s="28">
        <f>IF(ISNA(INDEX($A$38:$U$90,MATCH($B119,$B$38:$B$90,0),18)),"",INDEX($A$38:$U$90,MATCH($B119,$B$38:$B$90,0),18))</f>
        <v>0</v>
      </c>
      <c r="S119" s="28" t="str">
        <f>IF(ISNA(INDEX($A$38:$U$90,MATCH($B119,$B$38:$B$90,0),19)),"",INDEX($A$38:$U$90,MATCH($B119,$B$38:$B$90,0),19))</f>
        <v>C</v>
      </c>
      <c r="T119" s="28">
        <f>IF(ISNA(INDEX($A$38:$U$90,MATCH($B119,$B$38:$B$90,0),20)),"",INDEX($A$38:$U$90,MATCH($B119,$B$38:$B$90,0),20))</f>
        <v>0</v>
      </c>
      <c r="U119" s="17" t="s">
        <v>39</v>
      </c>
    </row>
    <row r="120" spans="1:21" ht="12.75">
      <c r="A120" s="20" t="s">
        <v>25</v>
      </c>
      <c r="B120" s="56"/>
      <c r="C120" s="57"/>
      <c r="D120" s="57"/>
      <c r="E120" s="57"/>
      <c r="F120" s="57"/>
      <c r="G120" s="57"/>
      <c r="H120" s="57"/>
      <c r="I120" s="58"/>
      <c r="J120" s="22">
        <f aca="true" t="shared" si="23" ref="J120:Q120">SUM(J119:J119)</f>
        <v>7</v>
      </c>
      <c r="K120" s="22">
        <f t="shared" si="23"/>
        <v>2</v>
      </c>
      <c r="L120" s="22">
        <f t="shared" si="23"/>
        <v>1</v>
      </c>
      <c r="M120" s="22">
        <f t="shared" si="23"/>
        <v>0</v>
      </c>
      <c r="N120" s="22">
        <f t="shared" si="23"/>
        <v>1</v>
      </c>
      <c r="O120" s="22">
        <f t="shared" si="23"/>
        <v>4</v>
      </c>
      <c r="P120" s="22">
        <f t="shared" si="23"/>
        <v>9</v>
      </c>
      <c r="Q120" s="22">
        <f t="shared" si="23"/>
        <v>13</v>
      </c>
      <c r="R120" s="20">
        <f>COUNTIF(R119:R119,"E")</f>
        <v>0</v>
      </c>
      <c r="S120" s="20">
        <f>COUNTIF(S119:S119,"C")</f>
        <v>1</v>
      </c>
      <c r="T120" s="20">
        <f>COUNTIF(T119:T119,"VP")</f>
        <v>0</v>
      </c>
      <c r="U120" s="17"/>
    </row>
    <row r="121" spans="1:21" ht="18" customHeight="1">
      <c r="A121" s="50" t="s">
        <v>67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2"/>
    </row>
    <row r="122" spans="1:21" ht="12.75">
      <c r="A122" s="32" t="str">
        <f>IF(ISNA(INDEX($A$38:$U$90,MATCH($B122,$B$38:$B$90,0),1)),"",INDEX($A$38:$U$90,MATCH($B122,$B$38:$B$90,0),1))</f>
        <v>MMM8034</v>
      </c>
      <c r="B122" s="77" t="s">
        <v>105</v>
      </c>
      <c r="C122" s="78"/>
      <c r="D122" s="78"/>
      <c r="E122" s="78"/>
      <c r="F122" s="78"/>
      <c r="G122" s="78"/>
      <c r="H122" s="78"/>
      <c r="I122" s="79"/>
      <c r="J122" s="18">
        <f>IF(ISNA(INDEX($A$38:$U$90,MATCH($B122,$B$38:$B$90,0),10)),"",INDEX($A$38:$U$90,MATCH($B122,$B$38:$B$90,0),10))</f>
        <v>7</v>
      </c>
      <c r="K122" s="18">
        <f>IF(ISNA(INDEX($A$38:$U$90,MATCH($B122,$B$38:$B$90,0),11)),"",INDEX($A$38:$U$90,MATCH($B122,$B$38:$B$90,0),11))</f>
        <v>2</v>
      </c>
      <c r="L122" s="18">
        <f>IF(ISNA(INDEX($A$38:$U$90,MATCH($B122,$B$38:$B$90,0),12)),"",INDEX($A$38:$U$90,MATCH($B122,$B$38:$B$90,0),12))</f>
        <v>1</v>
      </c>
      <c r="M122" s="18">
        <f>IF(ISNA(INDEX($A$38:$U$90,MATCH($B122,$B$38:$B$90,0),13)),"",INDEX($A$38:$U$90,MATCH($B122,$B$38:$B$90,0),13))</f>
        <v>0</v>
      </c>
      <c r="N122" s="18">
        <f>IF(ISNA(INDEX($A$38:$U$90,MATCH($B122,$B$38:$B$90,0),14)),"",INDEX($A$38:$U$90,MATCH($B122,$B$38:$B$90,0),14))</f>
        <v>1</v>
      </c>
      <c r="O122" s="18">
        <f>IF(ISNA(INDEX($A$38:$U$90,MATCH($B122,$B$38:$B$90,0),15)),"",INDEX($A$38:$U$90,MATCH($B122,$B$38:$B$90,0),15))</f>
        <v>4</v>
      </c>
      <c r="P122" s="18">
        <f>IF(ISNA(INDEX($A$38:$U$90,MATCH($B122,$B$38:$B$90,0),16)),"",INDEX($A$38:$U$90,MATCH($B122,$B$38:$B$90,0),16))</f>
        <v>11</v>
      </c>
      <c r="Q122" s="18">
        <f>IF(ISNA(INDEX($A$38:$U$90,MATCH($B122,$B$38:$B$90,0),17)),"",INDEX($A$38:$U$90,MATCH($B122,$B$38:$B$90,0),17))</f>
        <v>15</v>
      </c>
      <c r="R122" s="28" t="str">
        <f>IF(ISNA(INDEX($A$38:$U$90,MATCH($B122,$B$38:$B$90,0),18)),"",INDEX($A$38:$U$90,MATCH($B122,$B$38:$B$90,0),18))</f>
        <v>E</v>
      </c>
      <c r="S122" s="28">
        <f>IF(ISNA(INDEX($A$38:$U$90,MATCH($B122,$B$38:$B$90,0),19)),"",INDEX($A$38:$U$90,MATCH($B122,$B$38:$B$90,0),19))</f>
        <v>0</v>
      </c>
      <c r="T122" s="28">
        <f>IF(ISNA(INDEX($A$38:$U$90,MATCH($B122,$B$38:$B$90,0),20)),"",INDEX($A$38:$U$90,MATCH($B122,$B$38:$B$90,0),20))</f>
        <v>0</v>
      </c>
      <c r="U122" s="17" t="s">
        <v>39</v>
      </c>
    </row>
    <row r="123" spans="1:21" ht="12.75">
      <c r="A123" s="32" t="str">
        <f>IF(ISNA(INDEX($A$38:$U$90,MATCH($B123,$B$38:$B$90,0),1)),"",INDEX($A$38:$U$90,MATCH($B123,$B$38:$B$90,0),1))</f>
        <v>MMM9007</v>
      </c>
      <c r="B123" s="77" t="s">
        <v>107</v>
      </c>
      <c r="C123" s="78"/>
      <c r="D123" s="78"/>
      <c r="E123" s="78"/>
      <c r="F123" s="78"/>
      <c r="G123" s="78"/>
      <c r="H123" s="78"/>
      <c r="I123" s="79"/>
      <c r="J123" s="18">
        <f>IF(ISNA(INDEX($A$38:$U$90,MATCH($B123,$B$38:$B$90,0),10)),"",INDEX($A$38:$U$90,MATCH($B123,$B$38:$B$90,0),10))</f>
        <v>4</v>
      </c>
      <c r="K123" s="18">
        <f>IF(ISNA(INDEX($A$38:$U$90,MATCH($B123,$B$38:$B$90,0),11)),"",INDEX($A$38:$U$90,MATCH($B123,$B$38:$B$90,0),11))</f>
        <v>0</v>
      </c>
      <c r="L123" s="18">
        <f>IF(ISNA(INDEX($A$38:$U$90,MATCH($B123,$B$38:$B$90,0),12)),"",INDEX($A$38:$U$90,MATCH($B123,$B$38:$B$90,0),12))</f>
        <v>0</v>
      </c>
      <c r="M123" s="18">
        <f>IF(ISNA(INDEX($A$38:$U$90,MATCH($B123,$B$38:$B$90,0),13)),"",INDEX($A$38:$U$90,MATCH($B123,$B$38:$B$90,0),13))</f>
        <v>1</v>
      </c>
      <c r="N123" s="18">
        <f>IF(ISNA(INDEX($A$38:$U$90,MATCH($B123,$B$38:$B$90,0),14)),"",INDEX($A$38:$U$90,MATCH($B123,$B$38:$B$90,0),14))</f>
        <v>2</v>
      </c>
      <c r="O123" s="18">
        <f>IF(ISNA(INDEX($A$38:$U$90,MATCH($B123,$B$38:$B$90,0),15)),"",INDEX($A$38:$U$90,MATCH($B123,$B$38:$B$90,0),15))</f>
        <v>3</v>
      </c>
      <c r="P123" s="18">
        <f>IF(ISNA(INDEX($A$38:$U$90,MATCH($B123,$B$38:$B$90,0),16)),"",INDEX($A$38:$U$90,MATCH($B123,$B$38:$B$90,0),16))</f>
        <v>5</v>
      </c>
      <c r="Q123" s="18">
        <f>IF(ISNA(INDEX($A$38:$U$90,MATCH($B123,$B$38:$B$90,0),17)),"",INDEX($A$38:$U$90,MATCH($B123,$B$38:$B$90,0),17))</f>
        <v>8</v>
      </c>
      <c r="R123" s="28">
        <f>IF(ISNA(INDEX($A$38:$U$90,MATCH($B123,$B$38:$B$90,0),18)),"",INDEX($A$38:$U$90,MATCH($B123,$B$38:$B$90,0),18))</f>
        <v>0</v>
      </c>
      <c r="S123" s="28" t="str">
        <f>IF(ISNA(INDEX($A$38:$U$90,MATCH($B123,$B$38:$B$90,0),19)),"",INDEX($A$38:$U$90,MATCH($B123,$B$38:$B$90,0),19))</f>
        <v>C</v>
      </c>
      <c r="T123" s="28">
        <f>IF(ISNA(INDEX($A$38:$U$90,MATCH($B123,$B$38:$B$90,0),20)),"",INDEX($A$38:$U$90,MATCH($B123,$B$38:$B$90,0),20))</f>
        <v>0</v>
      </c>
      <c r="U123" s="17" t="s">
        <v>39</v>
      </c>
    </row>
    <row r="124" spans="1:21" ht="12.75">
      <c r="A124" s="32" t="str">
        <f>IF(ISNA(INDEX($A$38:$U$90,MATCH($B124,$B$38:$B$90,0),1)),"",INDEX($A$38:$U$90,MATCH($B124,$B$38:$B$90,0),1))</f>
        <v>MMM3401</v>
      </c>
      <c r="B124" s="77" t="s">
        <v>108</v>
      </c>
      <c r="C124" s="78"/>
      <c r="D124" s="78"/>
      <c r="E124" s="78"/>
      <c r="F124" s="78"/>
      <c r="G124" s="78"/>
      <c r="H124" s="78"/>
      <c r="I124" s="79"/>
      <c r="J124" s="18">
        <f>IF(ISNA(INDEX($A$38:$U$90,MATCH($B124,$B$38:$B$90,0),10)),"",INDEX($A$38:$U$90,MATCH($B124,$B$38:$B$90,0),10))</f>
        <v>4</v>
      </c>
      <c r="K124" s="18">
        <f>IF(ISNA(INDEX($A$38:$U$90,MATCH($B124,$B$38:$B$90,0),11)),"",INDEX($A$38:$U$90,MATCH($B124,$B$38:$B$90,0),11))</f>
        <v>0</v>
      </c>
      <c r="L124" s="18">
        <f>IF(ISNA(INDEX($A$38:$U$90,MATCH($B124,$B$38:$B$90,0),12)),"",INDEX($A$38:$U$90,MATCH($B124,$B$38:$B$90,0),12))</f>
        <v>0</v>
      </c>
      <c r="M124" s="18">
        <f>IF(ISNA(INDEX($A$38:$U$90,MATCH($B124,$B$38:$B$90,0),13)),"",INDEX($A$38:$U$90,MATCH($B124,$B$38:$B$90,0),13))</f>
        <v>0</v>
      </c>
      <c r="N124" s="18">
        <f>IF(ISNA(INDEX($A$38:$U$90,MATCH($B124,$B$38:$B$90,0),14)),"",INDEX($A$38:$U$90,MATCH($B124,$B$38:$B$90,0),14))</f>
        <v>4</v>
      </c>
      <c r="O124" s="18">
        <f>IF(ISNA(INDEX($A$38:$U$90,MATCH($B124,$B$38:$B$90,0),15)),"",INDEX($A$38:$U$90,MATCH($B124,$B$38:$B$90,0),15))</f>
        <v>4</v>
      </c>
      <c r="P124" s="18">
        <f>IF(ISNA(INDEX($A$38:$U$90,MATCH($B124,$B$38:$B$90,0),16)),"",INDEX($A$38:$U$90,MATCH($B124,$B$38:$B$90,0),16))</f>
        <v>4</v>
      </c>
      <c r="Q124" s="18">
        <f>IF(ISNA(INDEX($A$38:$U$90,MATCH($B124,$B$38:$B$90,0),17)),"",INDEX($A$38:$U$90,MATCH($B124,$B$38:$B$90,0),17))</f>
        <v>8</v>
      </c>
      <c r="R124" s="28">
        <f>IF(ISNA(INDEX($A$38:$U$90,MATCH($B124,$B$38:$B$90,0),18)),"",INDEX($A$38:$U$90,MATCH($B124,$B$38:$B$90,0),18))</f>
        <v>0</v>
      </c>
      <c r="S124" s="28" t="str">
        <f>IF(ISNA(INDEX($A$38:$U$90,MATCH($B124,$B$38:$B$90,0),19)),"",INDEX($A$38:$U$90,MATCH($B124,$B$38:$B$90,0),19))</f>
        <v>C</v>
      </c>
      <c r="T124" s="28">
        <f>IF(ISNA(INDEX($A$38:$U$90,MATCH($B124,$B$38:$B$90,0),20)),"",INDEX($A$38:$U$90,MATCH($B124,$B$38:$B$90,0),20))</f>
        <v>0</v>
      </c>
      <c r="U124" s="17" t="s">
        <v>39</v>
      </c>
    </row>
    <row r="125" spans="1:21" ht="12.75">
      <c r="A125" s="32" t="str">
        <f>IF(ISNA(INDEX($A$38:$U$90,MATCH($B125,$B$38:$B$90,0),1)),"",INDEX($A$38:$U$90,MATCH($B125,$B$38:$B$90,0),1))</f>
        <v>MMX9602</v>
      </c>
      <c r="B125" s="77" t="s">
        <v>109</v>
      </c>
      <c r="C125" s="78"/>
      <c r="D125" s="78"/>
      <c r="E125" s="78"/>
      <c r="F125" s="78"/>
      <c r="G125" s="78"/>
      <c r="H125" s="78"/>
      <c r="I125" s="79"/>
      <c r="J125" s="18">
        <f>IF(ISNA(INDEX($A$38:$U$90,MATCH($B125,$B$38:$B$90,0),10)),"",INDEX($A$38:$U$90,MATCH($B125,$B$38:$B$90,0),10))</f>
        <v>8</v>
      </c>
      <c r="K125" s="18">
        <f>IF(ISNA(INDEX($A$38:$U$90,MATCH($B125,$B$38:$B$90,0),11)),"",INDEX($A$38:$U$90,MATCH($B125,$B$38:$B$90,0),11))</f>
        <v>2</v>
      </c>
      <c r="L125" s="18">
        <f>IF(ISNA(INDEX($A$38:$U$90,MATCH($B125,$B$38:$B$90,0),12)),"",INDEX($A$38:$U$90,MATCH($B125,$B$38:$B$90,0),12))</f>
        <v>1</v>
      </c>
      <c r="M125" s="18">
        <f>IF(ISNA(INDEX($A$38:$U$90,MATCH($B125,$B$38:$B$90,0),13)),"",INDEX($A$38:$U$90,MATCH($B125,$B$38:$B$90,0),13))</f>
        <v>0</v>
      </c>
      <c r="N125" s="18">
        <f>IF(ISNA(INDEX($A$38:$U$90,MATCH($B125,$B$38:$B$90,0),14)),"",INDEX($A$38:$U$90,MATCH($B125,$B$38:$B$90,0),14))</f>
        <v>1</v>
      </c>
      <c r="O125" s="18">
        <f>IF(ISNA(INDEX($A$38:$U$90,MATCH($B125,$B$38:$B$90,0),15)),"",INDEX($A$38:$U$90,MATCH($B125,$B$38:$B$90,0),15))</f>
        <v>4</v>
      </c>
      <c r="P125" s="18">
        <f>IF(ISNA(INDEX($A$38:$U$90,MATCH($B125,$B$38:$B$90,0),16)),"",INDEX($A$38:$U$90,MATCH($B125,$B$38:$B$90,0),16))</f>
        <v>13</v>
      </c>
      <c r="Q125" s="18">
        <f>IF(ISNA(INDEX($A$38:$U$90,MATCH($B125,$B$38:$B$90,0),17)),"",INDEX($A$38:$U$90,MATCH($B125,$B$38:$B$90,0),17))</f>
        <v>17</v>
      </c>
      <c r="R125" s="28" t="str">
        <f>IF(ISNA(INDEX($A$38:$U$90,MATCH($B125,$B$38:$B$90,0),18)),"",INDEX($A$38:$U$90,MATCH($B125,$B$38:$B$90,0),18))</f>
        <v>E</v>
      </c>
      <c r="S125" s="28">
        <f>IF(ISNA(INDEX($A$38:$U$90,MATCH($B125,$B$38:$B$90,0),19)),"",INDEX($A$38:$U$90,MATCH($B125,$B$38:$B$90,0),19))</f>
        <v>0</v>
      </c>
      <c r="T125" s="28">
        <f>IF(ISNA(INDEX($A$38:$U$90,MATCH($B125,$B$38:$B$90,0),20)),"",INDEX($A$38:$U$90,MATCH($B125,$B$38:$B$90,0),20))</f>
        <v>0</v>
      </c>
      <c r="U125" s="17" t="s">
        <v>39</v>
      </c>
    </row>
    <row r="126" spans="1:21" ht="12.75">
      <c r="A126" s="20" t="s">
        <v>25</v>
      </c>
      <c r="B126" s="49"/>
      <c r="C126" s="49"/>
      <c r="D126" s="49"/>
      <c r="E126" s="49"/>
      <c r="F126" s="49"/>
      <c r="G126" s="49"/>
      <c r="H126" s="49"/>
      <c r="I126" s="49"/>
      <c r="J126" s="22">
        <f aca="true" t="shared" si="24" ref="J126:Q126">SUM(J122:J125)</f>
        <v>23</v>
      </c>
      <c r="K126" s="22">
        <f t="shared" si="24"/>
        <v>4</v>
      </c>
      <c r="L126" s="22">
        <f t="shared" si="24"/>
        <v>2</v>
      </c>
      <c r="M126" s="22">
        <f t="shared" si="24"/>
        <v>1</v>
      </c>
      <c r="N126" s="22">
        <f t="shared" si="24"/>
        <v>8</v>
      </c>
      <c r="O126" s="22">
        <f t="shared" si="24"/>
        <v>15</v>
      </c>
      <c r="P126" s="22">
        <f t="shared" si="24"/>
        <v>33</v>
      </c>
      <c r="Q126" s="22">
        <f t="shared" si="24"/>
        <v>48</v>
      </c>
      <c r="R126" s="20">
        <f>COUNTIF(R122:R125,"E")</f>
        <v>2</v>
      </c>
      <c r="S126" s="20">
        <f>COUNTIF(S122:S125,"C")</f>
        <v>2</v>
      </c>
      <c r="T126" s="20">
        <f>COUNTIF(T122:T125,"VP")</f>
        <v>0</v>
      </c>
      <c r="U126" s="21"/>
    </row>
    <row r="127" spans="1:21" ht="25.5" customHeight="1">
      <c r="A127" s="74" t="s">
        <v>49</v>
      </c>
      <c r="B127" s="75"/>
      <c r="C127" s="75"/>
      <c r="D127" s="75"/>
      <c r="E127" s="75"/>
      <c r="F127" s="75"/>
      <c r="G127" s="75"/>
      <c r="H127" s="75"/>
      <c r="I127" s="76"/>
      <c r="J127" s="22">
        <f aca="true" t="shared" si="25" ref="J127:T127">SUM(J120,J126)</f>
        <v>30</v>
      </c>
      <c r="K127" s="22">
        <f t="shared" si="25"/>
        <v>6</v>
      </c>
      <c r="L127" s="22">
        <f t="shared" si="25"/>
        <v>3</v>
      </c>
      <c r="M127" s="22">
        <f t="shared" si="25"/>
        <v>1</v>
      </c>
      <c r="N127" s="22">
        <f t="shared" si="25"/>
        <v>9</v>
      </c>
      <c r="O127" s="22">
        <f t="shared" si="25"/>
        <v>19</v>
      </c>
      <c r="P127" s="22">
        <f t="shared" si="25"/>
        <v>42</v>
      </c>
      <c r="Q127" s="22">
        <f t="shared" si="25"/>
        <v>61</v>
      </c>
      <c r="R127" s="22">
        <f t="shared" si="25"/>
        <v>2</v>
      </c>
      <c r="S127" s="22">
        <f t="shared" si="25"/>
        <v>3</v>
      </c>
      <c r="T127" s="22">
        <f t="shared" si="25"/>
        <v>0</v>
      </c>
      <c r="U127" s="42">
        <f>COUNTIF($A$119:$U$126,"DS")/(COUNTIF($A$96:$U$106,"DF")+COUNTIF($A$119:$U$126,"DS")+COUNTIF($U$135:$U$137,"DC"))</f>
        <v>0.29411764705882354</v>
      </c>
    </row>
    <row r="128" spans="1:21" ht="13.5" customHeight="1">
      <c r="A128" s="59" t="s">
        <v>50</v>
      </c>
      <c r="B128" s="60"/>
      <c r="C128" s="60"/>
      <c r="D128" s="60"/>
      <c r="E128" s="60"/>
      <c r="F128" s="60"/>
      <c r="G128" s="60"/>
      <c r="H128" s="60"/>
      <c r="I128" s="60"/>
      <c r="J128" s="61"/>
      <c r="K128" s="22">
        <f aca="true" t="shared" si="26" ref="K128:Q128">K120*14+K126*12</f>
        <v>76</v>
      </c>
      <c r="L128" s="22">
        <f t="shared" si="26"/>
        <v>38</v>
      </c>
      <c r="M128" s="22">
        <f t="shared" si="26"/>
        <v>12</v>
      </c>
      <c r="N128" s="22">
        <f t="shared" si="26"/>
        <v>110</v>
      </c>
      <c r="O128" s="22">
        <f t="shared" si="26"/>
        <v>236</v>
      </c>
      <c r="P128" s="22">
        <f t="shared" si="26"/>
        <v>522</v>
      </c>
      <c r="Q128" s="22">
        <f t="shared" si="26"/>
        <v>758</v>
      </c>
      <c r="R128" s="65"/>
      <c r="S128" s="66"/>
      <c r="T128" s="66"/>
      <c r="U128" s="67"/>
    </row>
    <row r="129" spans="1:21" ht="16.5" customHeight="1">
      <c r="A129" s="62"/>
      <c r="B129" s="63"/>
      <c r="C129" s="63"/>
      <c r="D129" s="63"/>
      <c r="E129" s="63"/>
      <c r="F129" s="63"/>
      <c r="G129" s="63"/>
      <c r="H129" s="63"/>
      <c r="I129" s="63"/>
      <c r="J129" s="64"/>
      <c r="K129" s="53">
        <f>SUM(K128:N128)</f>
        <v>236</v>
      </c>
      <c r="L129" s="54"/>
      <c r="M129" s="54"/>
      <c r="N129" s="55"/>
      <c r="O129" s="71">
        <f>SUM(O128:P128)</f>
        <v>758</v>
      </c>
      <c r="P129" s="72"/>
      <c r="Q129" s="73"/>
      <c r="R129" s="68"/>
      <c r="S129" s="69"/>
      <c r="T129" s="69"/>
      <c r="U129" s="70"/>
    </row>
    <row r="130" ht="21" customHeight="1"/>
    <row r="131" spans="1:21" ht="22.5" customHeight="1">
      <c r="A131" s="49" t="s">
        <v>136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</row>
    <row r="132" spans="1:21" ht="25.5" customHeight="1">
      <c r="A132" s="49" t="s">
        <v>27</v>
      </c>
      <c r="B132" s="49" t="s">
        <v>26</v>
      </c>
      <c r="C132" s="49"/>
      <c r="D132" s="49"/>
      <c r="E132" s="49"/>
      <c r="F132" s="49"/>
      <c r="G132" s="49"/>
      <c r="H132" s="49"/>
      <c r="I132" s="49"/>
      <c r="J132" s="48" t="s">
        <v>41</v>
      </c>
      <c r="K132" s="44" t="s">
        <v>24</v>
      </c>
      <c r="L132" s="45"/>
      <c r="M132" s="45"/>
      <c r="N132" s="46"/>
      <c r="O132" s="48" t="s">
        <v>42</v>
      </c>
      <c r="P132" s="48"/>
      <c r="Q132" s="48"/>
      <c r="R132" s="48" t="s">
        <v>23</v>
      </c>
      <c r="S132" s="48"/>
      <c r="T132" s="48"/>
      <c r="U132" s="48" t="s">
        <v>22</v>
      </c>
    </row>
    <row r="133" spans="1:21" ht="18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8"/>
      <c r="K133" s="29" t="s">
        <v>28</v>
      </c>
      <c r="L133" s="29" t="s">
        <v>29</v>
      </c>
      <c r="M133" s="29" t="s">
        <v>30</v>
      </c>
      <c r="N133" s="29" t="s">
        <v>74</v>
      </c>
      <c r="O133" s="29" t="s">
        <v>34</v>
      </c>
      <c r="P133" s="29" t="s">
        <v>7</v>
      </c>
      <c r="Q133" s="29" t="s">
        <v>31</v>
      </c>
      <c r="R133" s="29" t="s">
        <v>32</v>
      </c>
      <c r="S133" s="29" t="s">
        <v>28</v>
      </c>
      <c r="T133" s="29" t="s">
        <v>33</v>
      </c>
      <c r="U133" s="48"/>
    </row>
    <row r="134" spans="1:21" ht="19.5" customHeight="1">
      <c r="A134" s="50" t="s">
        <v>65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2"/>
    </row>
    <row r="135" spans="1:21" ht="12.75">
      <c r="A135" s="32" t="str">
        <f>IF(ISNA(INDEX($A$38:$U$90,MATCH($B135,$B$38:$B$90,0),1)),"",INDEX($A$38:$U$90,MATCH($B135,$B$38:$B$90,0),1))</f>
        <v>MMM3050</v>
      </c>
      <c r="B135" s="77" t="s">
        <v>80</v>
      </c>
      <c r="C135" s="78"/>
      <c r="D135" s="78"/>
      <c r="E135" s="78"/>
      <c r="F135" s="78"/>
      <c r="G135" s="78"/>
      <c r="H135" s="78"/>
      <c r="I135" s="79"/>
      <c r="J135" s="18">
        <f>IF(ISNA(INDEX($A$38:$U$90,MATCH($B135,$B$38:$B$90,0),10)),"",INDEX($A$38:$U$90,MATCH($B135,$B$38:$B$90,0),10))</f>
        <v>8</v>
      </c>
      <c r="K135" s="18">
        <f>IF(ISNA(INDEX($A$38:$U$90,MATCH($B135,$B$38:$B$90,0),11)),"",INDEX($A$38:$U$90,MATCH($B135,$B$38:$B$90,0),11))</f>
        <v>2</v>
      </c>
      <c r="L135" s="18">
        <f>IF(ISNA(INDEX($A$38:$U$90,MATCH($B135,$B$38:$B$90,0),12)),"",INDEX($A$38:$U$90,MATCH($B135,$B$38:$B$90,0),12))</f>
        <v>1</v>
      </c>
      <c r="M135" s="18">
        <f>IF(ISNA(INDEX($A$38:$U$90,MATCH($B135,$B$38:$B$90,0),13)),"",INDEX($A$38:$U$90,MATCH($B135,$B$38:$B$90,0),13))</f>
        <v>0</v>
      </c>
      <c r="N135" s="18">
        <f>IF(ISNA(INDEX($A$38:$U$90,MATCH($B135,$B$38:$B$90,0),14)),"",INDEX($A$38:$U$90,MATCH($B135,$B$38:$B$90,0),14))</f>
        <v>1</v>
      </c>
      <c r="O135" s="18">
        <f>IF(ISNA(INDEX($A$38:$U$90,MATCH($B135,$B$38:$B$90,0),15)),"",INDEX($A$38:$U$90,MATCH($B135,$B$38:$B$90,0),15))</f>
        <v>4</v>
      </c>
      <c r="P135" s="18">
        <f>IF(ISNA(INDEX($A$38:$U$90,MATCH($B135,$B$38:$B$90,0),16)),"",INDEX($A$38:$U$90,MATCH($B135,$B$38:$B$90,0),16))</f>
        <v>10</v>
      </c>
      <c r="Q135" s="18">
        <f>IF(ISNA(INDEX($A$38:$U$90,MATCH($B135,$B$38:$B$90,0),17)),"",INDEX($A$38:$U$90,MATCH($B135,$B$38:$B$90,0),17))</f>
        <v>14</v>
      </c>
      <c r="R135" s="28" t="str">
        <f>IF(ISNA(INDEX($A$38:$U$90,MATCH($B135,$B$38:$B$90,0),18)),"",INDEX($A$38:$U$90,MATCH($B135,$B$38:$B$90,0),18))</f>
        <v>E</v>
      </c>
      <c r="S135" s="28">
        <f>IF(ISNA(INDEX($A$38:$U$90,MATCH($B135,$B$38:$B$90,0),19)),"",INDEX($A$38:$U$90,MATCH($B135,$B$38:$B$90,0),19))</f>
        <v>0</v>
      </c>
      <c r="T135" s="28">
        <f>IF(ISNA(INDEX($A$38:$U$90,MATCH($B135,$B$38:$B$90,0),20)),"",INDEX($A$38:$U$90,MATCH($B135,$B$38:$B$90,0),20))</f>
        <v>0</v>
      </c>
      <c r="U135" s="17" t="s">
        <v>40</v>
      </c>
    </row>
    <row r="136" spans="1:21" ht="12.75">
      <c r="A136" s="32" t="str">
        <f>IF(ISNA(INDEX($A$38:$U$90,MATCH($B136,$B$38:$B$90,0),1)),"",INDEX($A$38:$U$90,MATCH($B136,$B$38:$B$90,0),1))</f>
        <v>MMM3019</v>
      </c>
      <c r="B136" s="77" t="s">
        <v>81</v>
      </c>
      <c r="C136" s="78"/>
      <c r="D136" s="78"/>
      <c r="E136" s="78"/>
      <c r="F136" s="78"/>
      <c r="G136" s="78"/>
      <c r="H136" s="78"/>
      <c r="I136" s="79"/>
      <c r="J136" s="18">
        <f>IF(ISNA(INDEX($A$38:$U$90,MATCH($B136,$B$38:$B$90,0),10)),"",INDEX($A$38:$U$90,MATCH($B136,$B$38:$B$90,0),10))</f>
        <v>6</v>
      </c>
      <c r="K136" s="18">
        <f>IF(ISNA(INDEX($A$38:$U$90,MATCH($B136,$B$38:$B$90,0),11)),"",INDEX($A$38:$U$90,MATCH($B136,$B$38:$B$90,0),11))</f>
        <v>2</v>
      </c>
      <c r="L136" s="18">
        <f>IF(ISNA(INDEX($A$38:$U$90,MATCH($B136,$B$38:$B$90,0),12)),"",INDEX($A$38:$U$90,MATCH($B136,$B$38:$B$90,0),12))</f>
        <v>1</v>
      </c>
      <c r="M136" s="18">
        <f>IF(ISNA(INDEX($A$38:$U$90,MATCH($B136,$B$38:$B$90,0),13)),"",INDEX($A$38:$U$90,MATCH($B136,$B$38:$B$90,0),13))</f>
        <v>0</v>
      </c>
      <c r="N136" s="18">
        <f>IF(ISNA(INDEX($A$38:$U$90,MATCH($B136,$B$38:$B$90,0),14)),"",INDEX($A$38:$U$90,MATCH($B136,$B$38:$B$90,0),14))</f>
        <v>1</v>
      </c>
      <c r="O136" s="18">
        <f>IF(ISNA(INDEX($A$38:$U$90,MATCH($B136,$B$38:$B$90,0),15)),"",INDEX($A$38:$U$90,MATCH($B136,$B$38:$B$90,0),15))</f>
        <v>4</v>
      </c>
      <c r="P136" s="18">
        <f>IF(ISNA(INDEX($A$38:$U$90,MATCH($B136,$B$38:$B$90,0),16)),"",INDEX($A$38:$U$90,MATCH($B136,$B$38:$B$90,0),16))</f>
        <v>7</v>
      </c>
      <c r="Q136" s="18">
        <f>IF(ISNA(INDEX($A$38:$U$90,MATCH($B136,$B$38:$B$90,0),17)),"",INDEX($A$38:$U$90,MATCH($B136,$B$38:$B$90,0),17))</f>
        <v>11</v>
      </c>
      <c r="R136" s="28" t="str">
        <f>IF(ISNA(INDEX($A$38:$U$90,MATCH($B136,$B$38:$B$90,0),18)),"",INDEX($A$38:$U$90,MATCH($B136,$B$38:$B$90,0),18))</f>
        <v>E</v>
      </c>
      <c r="S136" s="28">
        <f>IF(ISNA(INDEX($A$38:$U$90,MATCH($B136,$B$38:$B$90,0),19)),"",INDEX($A$38:$U$90,MATCH($B136,$B$38:$B$90,0),19))</f>
        <v>0</v>
      </c>
      <c r="T136" s="28">
        <f>IF(ISNA(INDEX($A$38:$U$90,MATCH($B136,$B$38:$B$90,0),20)),"",INDEX($A$38:$U$90,MATCH($B136,$B$38:$B$90,0),20))</f>
        <v>0</v>
      </c>
      <c r="U136" s="17" t="s">
        <v>40</v>
      </c>
    </row>
    <row r="137" spans="1:21" ht="12.75">
      <c r="A137" s="32" t="str">
        <f>IF(ISNA(INDEX($A$38:$U$90,MATCH($B137,$B$38:$B$90,0),1)),"",INDEX($A$38:$U$90,MATCH($B137,$B$38:$B$90,0),1))</f>
        <v>MMM3049</v>
      </c>
      <c r="B137" s="77" t="s">
        <v>83</v>
      </c>
      <c r="C137" s="78"/>
      <c r="D137" s="78"/>
      <c r="E137" s="78"/>
      <c r="F137" s="78"/>
      <c r="G137" s="78"/>
      <c r="H137" s="78"/>
      <c r="I137" s="79"/>
      <c r="J137" s="18">
        <f>IF(ISNA(INDEX($A$38:$U$90,MATCH($B137,$B$38:$B$90,0),10)),"",INDEX($A$38:$U$90,MATCH($B137,$B$38:$B$90,0),10))</f>
        <v>8</v>
      </c>
      <c r="K137" s="18">
        <f>IF(ISNA(INDEX($A$38:$U$90,MATCH($B137,$B$38:$B$90,0),11)),"",INDEX($A$38:$U$90,MATCH($B137,$B$38:$B$90,0),11))</f>
        <v>2</v>
      </c>
      <c r="L137" s="18">
        <f>IF(ISNA(INDEX($A$38:$U$90,MATCH($B137,$B$38:$B$90,0),12)),"",INDEX($A$38:$U$90,MATCH($B137,$B$38:$B$90,0),12))</f>
        <v>1</v>
      </c>
      <c r="M137" s="18">
        <f>IF(ISNA(INDEX($A$38:$U$90,MATCH($B137,$B$38:$B$90,0),13)),"",INDEX($A$38:$U$90,MATCH($B137,$B$38:$B$90,0),13))</f>
        <v>0</v>
      </c>
      <c r="N137" s="18">
        <f>IF(ISNA(INDEX($A$38:$U$90,MATCH($B137,$B$38:$B$90,0),14)),"",INDEX($A$38:$U$90,MATCH($B137,$B$38:$B$90,0),14))</f>
        <v>1</v>
      </c>
      <c r="O137" s="18">
        <f>IF(ISNA(INDEX($A$38:$U$90,MATCH($B137,$B$38:$B$90,0),15)),"",INDEX($A$38:$U$90,MATCH($B137,$B$38:$B$90,0),15))</f>
        <v>4</v>
      </c>
      <c r="P137" s="18">
        <f>IF(ISNA(INDEX($A$38:$U$90,MATCH($B137,$B$38:$B$90,0),16)),"",INDEX($A$38:$U$90,MATCH($B137,$B$38:$B$90,0),16))</f>
        <v>10</v>
      </c>
      <c r="Q137" s="18">
        <f>IF(ISNA(INDEX($A$38:$U$90,MATCH($B137,$B$38:$B$90,0),17)),"",INDEX($A$38:$U$90,MATCH($B137,$B$38:$B$90,0),17))</f>
        <v>14</v>
      </c>
      <c r="R137" s="28" t="str">
        <f>IF(ISNA(INDEX($A$38:$U$90,MATCH($B137,$B$38:$B$90,0),18)),"",INDEX($A$38:$U$90,MATCH($B137,$B$38:$B$90,0),18))</f>
        <v>E</v>
      </c>
      <c r="S137" s="28">
        <f>IF(ISNA(INDEX($A$38:$U$90,MATCH($B137,$B$38:$B$90,0),19)),"",INDEX($A$38:$U$90,MATCH($B137,$B$38:$B$90,0),19))</f>
        <v>0</v>
      </c>
      <c r="T137" s="28">
        <f>IF(ISNA(INDEX($A$38:$U$90,MATCH($B137,$B$38:$B$90,0),20)),"",INDEX($A$38:$U$90,MATCH($B137,$B$38:$B$90,0),20))</f>
        <v>0</v>
      </c>
      <c r="U137" s="17" t="s">
        <v>40</v>
      </c>
    </row>
    <row r="138" spans="1:21" ht="27.75" customHeight="1">
      <c r="A138" s="74" t="s">
        <v>49</v>
      </c>
      <c r="B138" s="75"/>
      <c r="C138" s="75"/>
      <c r="D138" s="75"/>
      <c r="E138" s="75"/>
      <c r="F138" s="75"/>
      <c r="G138" s="75"/>
      <c r="H138" s="75"/>
      <c r="I138" s="76"/>
      <c r="J138" s="22">
        <f aca="true" t="shared" si="27" ref="J138:Q138">SUM(J135:J137)</f>
        <v>22</v>
      </c>
      <c r="K138" s="22">
        <f t="shared" si="27"/>
        <v>6</v>
      </c>
      <c r="L138" s="22">
        <f t="shared" si="27"/>
        <v>3</v>
      </c>
      <c r="M138" s="22">
        <f t="shared" si="27"/>
        <v>0</v>
      </c>
      <c r="N138" s="22">
        <f t="shared" si="27"/>
        <v>3</v>
      </c>
      <c r="O138" s="22">
        <f t="shared" si="27"/>
        <v>12</v>
      </c>
      <c r="P138" s="22">
        <f t="shared" si="27"/>
        <v>27</v>
      </c>
      <c r="Q138" s="22">
        <f t="shared" si="27"/>
        <v>39</v>
      </c>
      <c r="R138" s="20">
        <f>COUNTIF(R135:R137,"E")</f>
        <v>3</v>
      </c>
      <c r="S138" s="20">
        <f>COUNTIF(S135:S137,"C")</f>
        <v>0</v>
      </c>
      <c r="T138" s="20">
        <f>COUNTIF(T135:T137,"VP")</f>
        <v>0</v>
      </c>
      <c r="U138" s="42">
        <f>COUNTIF($U$135:$U$137,"DC")/(COUNTIF($A$96:$U$106,"DF")+COUNTIF($A$119:$U$126,"DS")+COUNTIF($U$135:$U$137,"DC"))</f>
        <v>0.17647058823529413</v>
      </c>
    </row>
    <row r="139" spans="1:21" ht="17.25" customHeight="1">
      <c r="A139" s="59" t="s">
        <v>50</v>
      </c>
      <c r="B139" s="60"/>
      <c r="C139" s="60"/>
      <c r="D139" s="60"/>
      <c r="E139" s="60"/>
      <c r="F139" s="60"/>
      <c r="G139" s="60"/>
      <c r="H139" s="60"/>
      <c r="I139" s="60"/>
      <c r="J139" s="61"/>
      <c r="K139" s="22">
        <f aca="true" t="shared" si="28" ref="K139:Q139">K138*14</f>
        <v>84</v>
      </c>
      <c r="L139" s="22">
        <f t="shared" si="28"/>
        <v>42</v>
      </c>
      <c r="M139" s="22">
        <f t="shared" si="28"/>
        <v>0</v>
      </c>
      <c r="N139" s="22">
        <f t="shared" si="28"/>
        <v>42</v>
      </c>
      <c r="O139" s="22">
        <f t="shared" si="28"/>
        <v>168</v>
      </c>
      <c r="P139" s="22">
        <f t="shared" si="28"/>
        <v>378</v>
      </c>
      <c r="Q139" s="22">
        <f t="shared" si="28"/>
        <v>546</v>
      </c>
      <c r="R139" s="65"/>
      <c r="S139" s="66"/>
      <c r="T139" s="66"/>
      <c r="U139" s="67"/>
    </row>
    <row r="140" spans="1:21" ht="12.75">
      <c r="A140" s="62"/>
      <c r="B140" s="63"/>
      <c r="C140" s="63"/>
      <c r="D140" s="63"/>
      <c r="E140" s="63"/>
      <c r="F140" s="63"/>
      <c r="G140" s="63"/>
      <c r="H140" s="63"/>
      <c r="I140" s="63"/>
      <c r="J140" s="64"/>
      <c r="K140" s="53">
        <f>SUM(K139:N139)</f>
        <v>168</v>
      </c>
      <c r="L140" s="54"/>
      <c r="M140" s="54"/>
      <c r="N140" s="55"/>
      <c r="O140" s="71">
        <f>SUM(O139:P139)</f>
        <v>546</v>
      </c>
      <c r="P140" s="72"/>
      <c r="Q140" s="73"/>
      <c r="R140" s="68"/>
      <c r="S140" s="69"/>
      <c r="T140" s="69"/>
      <c r="U140" s="70"/>
    </row>
    <row r="141" ht="8.25" customHeight="1"/>
    <row r="142" spans="2:20" ht="12.75">
      <c r="B142" s="8"/>
      <c r="C142" s="8"/>
      <c r="D142" s="8"/>
      <c r="E142" s="8"/>
      <c r="F142" s="8"/>
      <c r="G142" s="8"/>
      <c r="H142" s="16"/>
      <c r="I142" s="16"/>
      <c r="J142" s="16"/>
      <c r="M142" s="8"/>
      <c r="N142" s="8"/>
      <c r="O142" s="8"/>
      <c r="P142" s="8"/>
      <c r="Q142" s="8"/>
      <c r="R142" s="8"/>
      <c r="S142" s="8"/>
      <c r="T142" s="8"/>
    </row>
    <row r="144" spans="1:2" ht="12.75">
      <c r="A144" s="104" t="s">
        <v>62</v>
      </c>
      <c r="B144" s="104"/>
    </row>
    <row r="145" spans="1:21" ht="12.75">
      <c r="A145" s="150" t="s">
        <v>27</v>
      </c>
      <c r="B145" s="152" t="s">
        <v>54</v>
      </c>
      <c r="C145" s="153"/>
      <c r="D145" s="153"/>
      <c r="E145" s="153"/>
      <c r="F145" s="153"/>
      <c r="G145" s="154"/>
      <c r="H145" s="152" t="s">
        <v>57</v>
      </c>
      <c r="I145" s="154"/>
      <c r="J145" s="144" t="s">
        <v>58</v>
      </c>
      <c r="K145" s="145"/>
      <c r="L145" s="145"/>
      <c r="M145" s="145"/>
      <c r="N145" s="145"/>
      <c r="O145" s="145"/>
      <c r="P145" s="146"/>
      <c r="Q145" s="152" t="s">
        <v>48</v>
      </c>
      <c r="R145" s="154"/>
      <c r="S145" s="144" t="s">
        <v>59</v>
      </c>
      <c r="T145" s="145"/>
      <c r="U145" s="146"/>
    </row>
    <row r="146" spans="1:21" ht="15" customHeight="1">
      <c r="A146" s="151"/>
      <c r="B146" s="155"/>
      <c r="C146" s="156"/>
      <c r="D146" s="156"/>
      <c r="E146" s="156"/>
      <c r="F146" s="156"/>
      <c r="G146" s="157"/>
      <c r="H146" s="155"/>
      <c r="I146" s="157"/>
      <c r="J146" s="144" t="s">
        <v>34</v>
      </c>
      <c r="K146" s="146"/>
      <c r="L146" s="144" t="s">
        <v>7</v>
      </c>
      <c r="M146" s="146"/>
      <c r="N146" s="144" t="s">
        <v>31</v>
      </c>
      <c r="O146" s="145"/>
      <c r="P146" s="146"/>
      <c r="Q146" s="155"/>
      <c r="R146" s="157"/>
      <c r="S146" s="37" t="s">
        <v>60</v>
      </c>
      <c r="T146" s="144" t="s">
        <v>61</v>
      </c>
      <c r="U146" s="146"/>
    </row>
    <row r="147" spans="1:21" ht="15" customHeight="1">
      <c r="A147" s="37">
        <v>1</v>
      </c>
      <c r="B147" s="144" t="s">
        <v>55</v>
      </c>
      <c r="C147" s="145"/>
      <c r="D147" s="145"/>
      <c r="E147" s="145"/>
      <c r="F147" s="145"/>
      <c r="G147" s="146"/>
      <c r="H147" s="147">
        <f>J147</f>
        <v>58</v>
      </c>
      <c r="I147" s="147"/>
      <c r="J147" s="165">
        <f>O45+O54+O63+O73-J148</f>
        <v>58</v>
      </c>
      <c r="K147" s="166"/>
      <c r="L147" s="165">
        <f>P45+P54+P63+P73-L148</f>
        <v>135</v>
      </c>
      <c r="M147" s="166"/>
      <c r="N147" s="158">
        <f>SUM(J147:M147)</f>
        <v>193</v>
      </c>
      <c r="O147" s="159"/>
      <c r="P147" s="160"/>
      <c r="Q147" s="167">
        <f>H147/H149</f>
        <v>0.8787878787878788</v>
      </c>
      <c r="R147" s="168"/>
      <c r="S147" s="38">
        <f>J45+J54-S148</f>
        <v>60</v>
      </c>
      <c r="T147" s="169">
        <f>J63+J73-T148</f>
        <v>45</v>
      </c>
      <c r="U147" s="170"/>
    </row>
    <row r="148" spans="1:21" ht="15" customHeight="1">
      <c r="A148" s="37">
        <v>2</v>
      </c>
      <c r="B148" s="144" t="s">
        <v>56</v>
      </c>
      <c r="C148" s="145"/>
      <c r="D148" s="145"/>
      <c r="E148" s="145"/>
      <c r="F148" s="145"/>
      <c r="G148" s="146"/>
      <c r="H148" s="147">
        <f>J148</f>
        <v>8</v>
      </c>
      <c r="I148" s="147"/>
      <c r="J148" s="148">
        <f>O86</f>
        <v>8</v>
      </c>
      <c r="K148" s="149"/>
      <c r="L148" s="148">
        <f>P86</f>
        <v>22</v>
      </c>
      <c r="M148" s="149"/>
      <c r="N148" s="158">
        <f>SUM(J148:M148)</f>
        <v>30</v>
      </c>
      <c r="O148" s="159"/>
      <c r="P148" s="160"/>
      <c r="Q148" s="167">
        <f>H148/H149</f>
        <v>0.12121212121212122</v>
      </c>
      <c r="R148" s="168"/>
      <c r="S148" s="11">
        <v>0</v>
      </c>
      <c r="T148" s="148">
        <f>J86</f>
        <v>15</v>
      </c>
      <c r="U148" s="149"/>
    </row>
    <row r="149" spans="1:21" ht="15" customHeight="1">
      <c r="A149" s="144" t="s">
        <v>25</v>
      </c>
      <c r="B149" s="145"/>
      <c r="C149" s="145"/>
      <c r="D149" s="145"/>
      <c r="E149" s="145"/>
      <c r="F149" s="145"/>
      <c r="G149" s="146"/>
      <c r="H149" s="48">
        <f>SUM(H147:I148)</f>
        <v>66</v>
      </c>
      <c r="I149" s="48"/>
      <c r="J149" s="48">
        <f>SUM(J147:K148)</f>
        <v>66</v>
      </c>
      <c r="K149" s="48"/>
      <c r="L149" s="50">
        <f>SUM(L147:M148)</f>
        <v>157</v>
      </c>
      <c r="M149" s="52"/>
      <c r="N149" s="50">
        <f>SUM(N146:P148)</f>
        <v>223</v>
      </c>
      <c r="O149" s="51"/>
      <c r="P149" s="52"/>
      <c r="Q149" s="161">
        <f>SUM(Q147:R148)</f>
        <v>1</v>
      </c>
      <c r="R149" s="162"/>
      <c r="S149" s="39">
        <f>SUM(S147:S148)</f>
        <v>60</v>
      </c>
      <c r="T149" s="163">
        <f>SUM(T147:U148)</f>
        <v>60</v>
      </c>
      <c r="U149" s="164"/>
    </row>
    <row r="152" spans="2:20" ht="12.75">
      <c r="B152" s="2"/>
      <c r="C152" s="2"/>
      <c r="D152" s="2"/>
      <c r="E152" s="2"/>
      <c r="F152" s="2"/>
      <c r="G152" s="2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8"/>
      <c r="C153" s="8"/>
      <c r="D153" s="8"/>
      <c r="E153" s="8"/>
      <c r="F153" s="8"/>
      <c r="G153" s="8"/>
      <c r="H153" s="16"/>
      <c r="I153" s="16"/>
      <c r="J153" s="16"/>
      <c r="M153" s="8"/>
      <c r="N153" s="8"/>
      <c r="O153" s="8"/>
      <c r="P153" s="8"/>
      <c r="Q153" s="8"/>
      <c r="R153" s="8"/>
      <c r="S153" s="8"/>
      <c r="T153" s="8"/>
    </row>
  </sheetData>
  <sheetProtection formatCells="0" formatRows="0" insertRows="0"/>
  <mergeCells count="221">
    <mergeCell ref="A121:U121"/>
    <mergeCell ref="A144:B144"/>
    <mergeCell ref="A139:J140"/>
    <mergeCell ref="A127:I127"/>
    <mergeCell ref="B123:I123"/>
    <mergeCell ref="B124:I124"/>
    <mergeCell ref="B126:I126"/>
    <mergeCell ref="T148:U148"/>
    <mergeCell ref="K39:N39"/>
    <mergeCell ref="N16:U16"/>
    <mergeCell ref="N18:U18"/>
    <mergeCell ref="K129:N129"/>
    <mergeCell ref="K132:N132"/>
    <mergeCell ref="K57:N57"/>
    <mergeCell ref="S145:U145"/>
    <mergeCell ref="T146:U146"/>
    <mergeCell ref="K66:N66"/>
    <mergeCell ref="T149:U149"/>
    <mergeCell ref="B147:G147"/>
    <mergeCell ref="H147:I147"/>
    <mergeCell ref="J147:K147"/>
    <mergeCell ref="L147:M147"/>
    <mergeCell ref="Q147:R147"/>
    <mergeCell ref="T147:U147"/>
    <mergeCell ref="N149:P149"/>
    <mergeCell ref="A149:G149"/>
    <mergeCell ref="Q148:R148"/>
    <mergeCell ref="H149:I149"/>
    <mergeCell ref="J149:K149"/>
    <mergeCell ref="L149:M149"/>
    <mergeCell ref="Q145:R146"/>
    <mergeCell ref="J146:K146"/>
    <mergeCell ref="L146:M146"/>
    <mergeCell ref="N146:P146"/>
    <mergeCell ref="N147:P147"/>
    <mergeCell ref="N148:P148"/>
    <mergeCell ref="Q149:R149"/>
    <mergeCell ref="B148:G148"/>
    <mergeCell ref="H148:I148"/>
    <mergeCell ref="J148:K148"/>
    <mergeCell ref="L148:M148"/>
    <mergeCell ref="A145:A146"/>
    <mergeCell ref="B145:G146"/>
    <mergeCell ref="H145:I146"/>
    <mergeCell ref="J145:P145"/>
    <mergeCell ref="R139:U140"/>
    <mergeCell ref="O140:Q140"/>
    <mergeCell ref="A134:U134"/>
    <mergeCell ref="B135:I135"/>
    <mergeCell ref="B136:I136"/>
    <mergeCell ref="B137:I137"/>
    <mergeCell ref="A138:I138"/>
    <mergeCell ref="K140:N140"/>
    <mergeCell ref="U132:U133"/>
    <mergeCell ref="A131:U131"/>
    <mergeCell ref="A128:J129"/>
    <mergeCell ref="R128:U129"/>
    <mergeCell ref="O132:Q132"/>
    <mergeCell ref="R132:T132"/>
    <mergeCell ref="A132:A133"/>
    <mergeCell ref="B132:I133"/>
    <mergeCell ref="J132:J133"/>
    <mergeCell ref="O129:Q129"/>
    <mergeCell ref="B125:I125"/>
    <mergeCell ref="A115:U115"/>
    <mergeCell ref="J116:J117"/>
    <mergeCell ref="O116:Q116"/>
    <mergeCell ref="B119:I119"/>
    <mergeCell ref="B120:I120"/>
    <mergeCell ref="A118:U118"/>
    <mergeCell ref="B116:I117"/>
    <mergeCell ref="R116:T116"/>
    <mergeCell ref="B122:I122"/>
    <mergeCell ref="R76:T76"/>
    <mergeCell ref="O88:Q88"/>
    <mergeCell ref="R87:U88"/>
    <mergeCell ref="U76:U77"/>
    <mergeCell ref="B79:I79"/>
    <mergeCell ref="B84:I84"/>
    <mergeCell ref="A86:I86"/>
    <mergeCell ref="K76:N76"/>
    <mergeCell ref="K88:N88"/>
    <mergeCell ref="A87:J88"/>
    <mergeCell ref="B80:I80"/>
    <mergeCell ref="B83:I83"/>
    <mergeCell ref="U116:U117"/>
    <mergeCell ref="K116:N116"/>
    <mergeCell ref="B85:I85"/>
    <mergeCell ref="A116:A117"/>
    <mergeCell ref="A78:U78"/>
    <mergeCell ref="B81:I81"/>
    <mergeCell ref="R48:T48"/>
    <mergeCell ref="A82:U82"/>
    <mergeCell ref="B73:I73"/>
    <mergeCell ref="J76:J77"/>
    <mergeCell ref="O76:Q76"/>
    <mergeCell ref="A76:A77"/>
    <mergeCell ref="B76:I77"/>
    <mergeCell ref="A48:A49"/>
    <mergeCell ref="A2:K2"/>
    <mergeCell ref="A4:K4"/>
    <mergeCell ref="M20:U20"/>
    <mergeCell ref="M2:U2"/>
    <mergeCell ref="M15:U15"/>
    <mergeCell ref="A5:K6"/>
    <mergeCell ref="A11:K11"/>
    <mergeCell ref="M7:O7"/>
    <mergeCell ref="A8:K8"/>
    <mergeCell ref="A9:K9"/>
    <mergeCell ref="O48:Q48"/>
    <mergeCell ref="B43:I43"/>
    <mergeCell ref="K48:N48"/>
    <mergeCell ref="O39:Q39"/>
    <mergeCell ref="B42:I42"/>
    <mergeCell ref="B45:I45"/>
    <mergeCell ref="B41:I41"/>
    <mergeCell ref="B59:I59"/>
    <mergeCell ref="J66:J67"/>
    <mergeCell ref="O66:Q66"/>
    <mergeCell ref="B61:I61"/>
    <mergeCell ref="B62:I62"/>
    <mergeCell ref="B63:I63"/>
    <mergeCell ref="B66:I67"/>
    <mergeCell ref="A65:U65"/>
    <mergeCell ref="R66:T66"/>
    <mergeCell ref="A66:A67"/>
    <mergeCell ref="S4:U4"/>
    <mergeCell ref="S5:U5"/>
    <mergeCell ref="S6:U6"/>
    <mergeCell ref="S7:U7"/>
    <mergeCell ref="M9:U12"/>
    <mergeCell ref="O57:Q57"/>
    <mergeCell ref="R57:T57"/>
    <mergeCell ref="U57:U58"/>
    <mergeCell ref="U39:U40"/>
    <mergeCell ref="U48:U49"/>
    <mergeCell ref="P6:R6"/>
    <mergeCell ref="P7:R7"/>
    <mergeCell ref="P4:R4"/>
    <mergeCell ref="P5:R5"/>
    <mergeCell ref="M5:O5"/>
    <mergeCell ref="M4:O4"/>
    <mergeCell ref="M6:O6"/>
    <mergeCell ref="B52:I52"/>
    <mergeCell ref="B50:I50"/>
    <mergeCell ref="B51:I51"/>
    <mergeCell ref="B44:I44"/>
    <mergeCell ref="B48:I49"/>
    <mergeCell ref="A3:K3"/>
    <mergeCell ref="A7:K7"/>
    <mergeCell ref="A47:U47"/>
    <mergeCell ref="J48:J49"/>
    <mergeCell ref="A10:K10"/>
    <mergeCell ref="B53:I53"/>
    <mergeCell ref="M14:U14"/>
    <mergeCell ref="M17:U17"/>
    <mergeCell ref="A12:K12"/>
    <mergeCell ref="A13:K13"/>
    <mergeCell ref="A14:K14"/>
    <mergeCell ref="A15:K15"/>
    <mergeCell ref="A17:K17"/>
    <mergeCell ref="A16:K16"/>
    <mergeCell ref="A18:K18"/>
    <mergeCell ref="J39:J40"/>
    <mergeCell ref="A38:U38"/>
    <mergeCell ref="M26:U32"/>
    <mergeCell ref="A21:K24"/>
    <mergeCell ref="M22:U24"/>
    <mergeCell ref="I27:K27"/>
    <mergeCell ref="B27:C27"/>
    <mergeCell ref="A26:G26"/>
    <mergeCell ref="R39:T39"/>
    <mergeCell ref="A39:A40"/>
    <mergeCell ref="B68:I68"/>
    <mergeCell ref="U66:U67"/>
    <mergeCell ref="M19:U19"/>
    <mergeCell ref="A57:A58"/>
    <mergeCell ref="B57:I58"/>
    <mergeCell ref="B39:I40"/>
    <mergeCell ref="A36:U36"/>
    <mergeCell ref="A20:K20"/>
    <mergeCell ref="D27:F27"/>
    <mergeCell ref="A19:K19"/>
    <mergeCell ref="B97:I97"/>
    <mergeCell ref="B98:I98"/>
    <mergeCell ref="A75:U75"/>
    <mergeCell ref="H27:H28"/>
    <mergeCell ref="G27:G28"/>
    <mergeCell ref="B54:I54"/>
    <mergeCell ref="B69:I69"/>
    <mergeCell ref="B70:I70"/>
    <mergeCell ref="B71:I71"/>
    <mergeCell ref="B72:I72"/>
    <mergeCell ref="B60:I60"/>
    <mergeCell ref="A56:U56"/>
    <mergeCell ref="J57:J58"/>
    <mergeCell ref="A93:A94"/>
    <mergeCell ref="B93:I94"/>
    <mergeCell ref="J93:J94"/>
    <mergeCell ref="A91:U91"/>
    <mergeCell ref="O93:Q93"/>
    <mergeCell ref="A92:U92"/>
    <mergeCell ref="U93:U94"/>
    <mergeCell ref="K110:N110"/>
    <mergeCell ref="B106:I106"/>
    <mergeCell ref="B103:I103"/>
    <mergeCell ref="B104:I104"/>
    <mergeCell ref="A109:J110"/>
    <mergeCell ref="R109:U110"/>
    <mergeCell ref="O110:Q110"/>
    <mergeCell ref="A108:I108"/>
    <mergeCell ref="K93:N93"/>
    <mergeCell ref="B99:I99"/>
    <mergeCell ref="B96:I96"/>
    <mergeCell ref="R93:T93"/>
    <mergeCell ref="B107:I107"/>
    <mergeCell ref="B102:I102"/>
    <mergeCell ref="A105:U105"/>
    <mergeCell ref="B101:I101"/>
    <mergeCell ref="A95:U95"/>
    <mergeCell ref="B100:I100"/>
  </mergeCells>
  <dataValidations count="6">
    <dataValidation type="list" allowBlank="1" showInputMessage="1" showErrorMessage="1" sqref="U135:U137 U106 U83:U85 U79:U81 U96:U103 U68:U72 U59:U62 U50:U53 U41:U44 U119 U122:U125">
      <formula1>$P$37:$T$37</formula1>
    </dataValidation>
    <dataValidation type="list" allowBlank="1" showInputMessage="1" showErrorMessage="1" sqref="U120 U104">
      <formula1>$Q$37:$T$37</formula1>
    </dataValidation>
    <dataValidation type="list" allowBlank="1" showInputMessage="1" showErrorMessage="1" sqref="S83:S85 S79:S81 S59:S62 S68:S72 S50:S53 S41:S44">
      <formula1>$S$40</formula1>
    </dataValidation>
    <dataValidation type="list" allowBlank="1" showInputMessage="1" showErrorMessage="1" sqref="R83:R85 R79:R81 R59:R62 R50:R53 R41:R44 R68:R72">
      <formula1>$R$40</formula1>
    </dataValidation>
    <dataValidation type="list" allowBlank="1" showInputMessage="1" showErrorMessage="1" sqref="T83:T85 T79:T81 T59:T62 T68:T72 T50:T53 T41:T44">
      <formula1>$T$40</formula1>
    </dataValidation>
    <dataValidation type="list" allowBlank="1" showInputMessage="1" showErrorMessage="1" sqref="B106:I106 B96:I103">
      <formula1>$B$39:$B$90</formula1>
    </dataValidation>
  </dataValidations>
  <printOptions/>
  <pageMargins left="0.51" right="0.3" top="0.42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rowBreaks count="4" manualBreakCount="4">
    <brk id="64" max="255" man="1"/>
    <brk id="90" max="255" man="1"/>
    <brk id="112" max="255" man="1"/>
    <brk id="129" max="255" man="1"/>
  </rowBreaks>
  <ignoredErrors>
    <ignoredError sqref="R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2014-05-06T16:47:29Z</cp:lastPrinted>
  <dcterms:created xsi:type="dcterms:W3CDTF">2013-06-27T08:19:59Z</dcterms:created>
  <dcterms:modified xsi:type="dcterms:W3CDTF">2014-06-27T08:16:23Z</dcterms:modified>
  <cp:category/>
  <cp:version/>
  <cp:contentType/>
  <cp:contentStatus/>
</cp:coreProperties>
</file>