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8955" activeTab="0"/>
  </bookViews>
  <sheets>
    <sheet name="MateDidMagh" sheetId="1" r:id="rId1"/>
  </sheets>
  <definedNames/>
  <calcPr fullCalcOnLoad="1"/>
</workbook>
</file>

<file path=xl/sharedStrings.xml><?xml version="1.0" encoding="utf-8"?>
<sst xmlns="http://schemas.openxmlformats.org/spreadsheetml/2006/main" count="353" uniqueCount="134">
  <si>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</si>
  <si>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</si>
  <si>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</si>
  <si>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</si>
  <si>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</si>
  <si>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</si>
  <si>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</si>
  <si>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</si>
  <si>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</si>
  <si>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</si>
  <si>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</si>
  <si>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</si>
  <si>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</si>
  <si>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</si>
  <si>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</si>
  <si>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</si>
  <si>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</si>
  <si>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</si>
  <si>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</si>
  <si>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</si>
  <si>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</si>
  <si>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</si>
  <si>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</si>
  <si>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</si>
  <si>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</si>
  <si>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</si>
  <si>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</si>
  <si>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</si>
  <si>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</si>
  <si>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</si>
  <si>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</si>
  <si>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</si>
  <si>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</si>
  <si>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</si>
  <si>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</si>
  <si>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</si>
  <si>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</si>
  <si>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</si>
  <si>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</si>
  <si>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</si>
  <si>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</si>
  <si>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</si>
  <si>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</si>
  <si>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</si>
  <si>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</si>
  <si>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</si>
  <si>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</si>
  <si>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</si>
  <si>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</si>
  <si>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</si>
  <si>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</si>
  <si>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</si>
  <si>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</si>
  <si>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</si>
  <si>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</si>
  <si>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</si>
  <si>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</si>
  <si>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</si>
  <si>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</si>
  <si>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</si>
  <si>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</si>
  <si>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</si>
  <si>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</si>
  <si>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</si>
  <si>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</si>
  <si>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</si>
  <si>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</si>
  <si>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</si>
  <si>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</si>
  <si>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</si>
  <si>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FACULTATEA DE MATEMATICĂ ŞI INFORMATICĂ</t>
  </si>
  <si>
    <t>P</t>
  </si>
  <si>
    <t>Curs opţional 1</t>
  </si>
  <si>
    <t>MMM3401</t>
  </si>
  <si>
    <t>Finalizarea lucrării de disertaţie</t>
  </si>
  <si>
    <t>Curs opţional 2</t>
  </si>
  <si>
    <t>MMM3079</t>
  </si>
  <si>
    <t>CURS OPȚIONAL 2 (An II, Semestrul 4)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</si>
  <si>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</si>
  <si>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 didactică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</si>
  <si>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  <r>
      <rPr>
        <sz val="10"/>
        <color indexed="8"/>
        <rFont val="Times New Roman"/>
        <family val="1"/>
      </rPr>
      <t xml:space="preserve"> </t>
    </r>
  </si>
  <si>
    <r>
      <t xml:space="preserve">Titlul absolventului: 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</si>
  <si>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 xml:space="preserve">   108 </t>
    </r>
    <r>
      <rPr>
        <sz val="10"/>
        <color indexed="8"/>
        <rFont val="Times New Roman"/>
        <family val="1"/>
      </rPr>
      <t>de credite la disciplinele obligatorii;</t>
    </r>
  </si>
  <si>
    <t xml:space="preserve">Sem. 2: Se alege  o disciplină/două discipline din pachetul: </t>
  </si>
  <si>
    <r>
      <rPr>
        <b/>
        <sz val="10"/>
        <color indexed="8"/>
        <rFont val="Times New Roman"/>
        <family val="1"/>
      </rPr>
      <t xml:space="preserve">   12</t>
    </r>
    <r>
      <rPr>
        <sz val="10"/>
        <color indexed="8"/>
        <rFont val="Times New Roman"/>
        <family val="1"/>
      </rPr>
      <t xml:space="preserve"> credite la disciplinele opţionale;</t>
    </r>
  </si>
  <si>
    <t>MMM3063, MMM3082</t>
  </si>
  <si>
    <t xml:space="preserve">Sem. 4: Se alege  o disciplină/două discipline din pachetul: 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</si>
  <si>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pentru lucrarea de disertaţie</t>
    </r>
  </si>
  <si>
    <t>MMM3013, MMM3063</t>
  </si>
  <si>
    <t>NOTĂ: Pentru încadrarea în învăţământul preuniversitar, este necesară absolvirea masteratului didactic.</t>
  </si>
  <si>
    <r>
      <t xml:space="preserve">Disciplina </t>
    </r>
    <r>
      <rPr>
        <i/>
        <sz val="10"/>
        <color indexed="8"/>
        <rFont val="Times New Roman"/>
        <family val="1"/>
      </rPr>
      <t xml:space="preserve">Finalizarea lucrării de disertaţie </t>
    </r>
    <r>
      <rPr>
        <sz val="10"/>
        <color indexed="8"/>
        <rFont val="Times New Roman"/>
        <family val="1"/>
      </rPr>
      <t>se desfăşoară pe parcursul semestrului şi 2 săptămâni comasate în finalul semestrului  (6 ore/zi, 5 zile/săptămână);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</si>
  <si>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Universităţii din Antwerpen şi Universităţii din Copenhaga</t>
    </r>
  </si>
  <si>
    <t>0</t>
  </si>
  <si>
    <t>Capitole speciale de didactică modernă I</t>
  </si>
  <si>
    <t>MMM3085</t>
  </si>
  <si>
    <t>Geometrie algoritmică</t>
  </si>
  <si>
    <t>MMM3086</t>
  </si>
  <si>
    <t>Analiza fenomenelor stocastice</t>
  </si>
  <si>
    <t>MMM3012</t>
  </si>
  <si>
    <t>Aspecte metodice în analiza elementară I</t>
  </si>
  <si>
    <t>MMM3089</t>
  </si>
  <si>
    <t>Numere complexe şi aplicaţii în geometrie</t>
  </si>
  <si>
    <t>MMM3084</t>
  </si>
  <si>
    <t>Grupuri şi simetrii</t>
  </si>
  <si>
    <t>MMM3097</t>
  </si>
  <si>
    <t>Matematică discretă</t>
  </si>
  <si>
    <t>MMX4601</t>
  </si>
  <si>
    <t>MMM3028</t>
  </si>
  <si>
    <t>Ecuaţii diferenţiale şi aplicaţii</t>
  </si>
  <si>
    <t>MMM3037</t>
  </si>
  <si>
    <t>Teoreme clasice în geometria elementară</t>
  </si>
  <si>
    <t>MMM3057</t>
  </si>
  <si>
    <t>Instruire asistată de calculator</t>
  </si>
  <si>
    <t>MMM3093</t>
  </si>
  <si>
    <t>Aspecte metodice în analiza elementară II</t>
  </si>
  <si>
    <t>MMM3033</t>
  </si>
  <si>
    <t>Construcţii geometrice</t>
  </si>
  <si>
    <t>MMM3058</t>
  </si>
  <si>
    <t>Capitole speciale de didactică matematică II</t>
  </si>
  <si>
    <t>MMM3069</t>
  </si>
  <si>
    <t>Matematică aplicată în liceu</t>
  </si>
  <si>
    <t>MMX4602</t>
  </si>
  <si>
    <t>MMM3091</t>
  </si>
  <si>
    <t>Metodologia rezolvării problemelor de matematică</t>
  </si>
  <si>
    <t>MMM3063</t>
  </si>
  <si>
    <t>Metode alternative în predarea matematicii</t>
  </si>
  <si>
    <t>MMM3013</t>
  </si>
  <si>
    <t>Rolul contraexemplelor în predarea analizei matematice</t>
  </si>
  <si>
    <t>Metodologia rezolvarii problemelor de informatica</t>
  </si>
  <si>
    <t>MMM3088</t>
  </si>
  <si>
    <t>CURS OPȚIONAL 1 (An I, Semestrul 2)</t>
  </si>
  <si>
    <r>
      <rPr>
        <b/>
        <sz val="10"/>
        <color indexed="8"/>
        <rFont val="Times New Roman"/>
        <family val="1"/>
      </rPr>
      <t>IV. 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</t>
    </r>
  </si>
  <si>
    <t>I. CERINŢE PENTRU OBŢINEREA DIPLOMEI DE MASTER</t>
  </si>
  <si>
    <t>DISCIPLINE COMPLEMENTARE (DC)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</si>
</sst>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2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2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4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4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20" xfId="0" applyNumberFormat="1" applyFont="1" applyFill="1" applyBorder="1" applyAlignment="1" applyProtection="1">
      <alignment horizontal="left" vertical="center"/>
      <protection locked="0"/>
    </xf>
    <xf numFmtId="1" fontId="2" fillId="32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20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6" fillId="32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20" xfId="0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1" fontId="26" fillId="32" borderId="10" xfId="0" applyNumberFormat="1" applyFont="1" applyFill="1" applyBorder="1" applyAlignment="1" applyProtection="1">
      <alignment horizontal="center" vertical="center"/>
      <protection locked="0"/>
    </xf>
    <xf numFmtId="0" fontId="26" fillId="32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view="pageLayout" zoomScale="110" zoomScaleNormal="110" zoomScalePageLayoutView="110" workbookViewId="0" topLeftCell="A94">
      <selection activeCell="G147" sqref="G147:O148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2" width="6.140625" style="1" customWidth="1"/>
    <col min="13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spans="1:21" ht="15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M1" s="71" t="s">
        <v>19</v>
      </c>
      <c r="N1" s="71"/>
      <c r="O1" s="71"/>
      <c r="P1" s="71"/>
      <c r="Q1" s="71"/>
      <c r="R1" s="71"/>
      <c r="S1" s="71"/>
      <c r="T1" s="71"/>
      <c r="U1" s="71"/>
    </row>
    <row r="2" spans="1:11" ht="6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21" ht="18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M3" s="72"/>
      <c r="N3" s="73"/>
      <c r="O3" s="74"/>
      <c r="P3" s="59" t="s">
        <v>35</v>
      </c>
      <c r="Q3" s="60"/>
      <c r="R3" s="61"/>
      <c r="S3" s="59" t="s">
        <v>36</v>
      </c>
      <c r="T3" s="60"/>
      <c r="U3" s="61"/>
    </row>
    <row r="4" spans="1:21" ht="17.25" customHeight="1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M4" s="143" t="s">
        <v>14</v>
      </c>
      <c r="N4" s="144"/>
      <c r="O4" s="145"/>
      <c r="P4" s="68">
        <v>16</v>
      </c>
      <c r="Q4" s="69"/>
      <c r="R4" s="70"/>
      <c r="S4" s="68">
        <v>16</v>
      </c>
      <c r="T4" s="69"/>
      <c r="U4" s="70"/>
    </row>
    <row r="5" spans="1:21" ht="16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M5" s="143" t="s">
        <v>15</v>
      </c>
      <c r="N5" s="144"/>
      <c r="O5" s="145"/>
      <c r="P5" s="68">
        <v>16</v>
      </c>
      <c r="Q5" s="69"/>
      <c r="R5" s="70"/>
      <c r="S5" s="68">
        <v>19</v>
      </c>
      <c r="T5" s="69"/>
      <c r="U5" s="70"/>
    </row>
    <row r="6" spans="1:21" ht="15" customHeight="1">
      <c r="A6" s="75" t="s">
        <v>78</v>
      </c>
      <c r="B6" s="75"/>
      <c r="C6" s="75"/>
      <c r="D6" s="75"/>
      <c r="E6" s="75"/>
      <c r="F6" s="75"/>
      <c r="G6" s="75"/>
      <c r="H6" s="75"/>
      <c r="I6" s="75"/>
      <c r="J6" s="75"/>
      <c r="K6" s="75"/>
      <c r="M6" s="146"/>
      <c r="N6" s="146"/>
      <c r="O6" s="146"/>
      <c r="P6" s="151"/>
      <c r="Q6" s="151"/>
      <c r="R6" s="151"/>
      <c r="S6" s="151"/>
      <c r="T6" s="151"/>
      <c r="U6" s="151"/>
    </row>
    <row r="7" spans="1:11" ht="12.75">
      <c r="A7" s="66" t="s">
        <v>79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21" ht="18.75" customHeight="1">
      <c r="A8" s="65" t="s">
        <v>80</v>
      </c>
      <c r="B8" s="65"/>
      <c r="C8" s="65"/>
      <c r="D8" s="65"/>
      <c r="E8" s="65"/>
      <c r="F8" s="65"/>
      <c r="G8" s="65"/>
      <c r="H8" s="65"/>
      <c r="I8" s="65"/>
      <c r="J8" s="65"/>
      <c r="K8" s="65"/>
      <c r="M8" s="66" t="s">
        <v>131</v>
      </c>
      <c r="N8" s="66"/>
      <c r="O8" s="66"/>
      <c r="P8" s="66"/>
      <c r="Q8" s="66"/>
      <c r="R8" s="66"/>
      <c r="S8" s="66"/>
      <c r="T8" s="66"/>
      <c r="U8" s="66"/>
    </row>
    <row r="9" spans="1:21" ht="15" customHeight="1">
      <c r="A9" s="65" t="s">
        <v>81</v>
      </c>
      <c r="B9" s="65"/>
      <c r="C9" s="65"/>
      <c r="D9" s="65"/>
      <c r="E9" s="65"/>
      <c r="F9" s="65"/>
      <c r="G9" s="65"/>
      <c r="H9" s="65"/>
      <c r="I9" s="65"/>
      <c r="J9" s="65"/>
      <c r="K9" s="65"/>
      <c r="M9" s="66"/>
      <c r="N9" s="66"/>
      <c r="O9" s="66"/>
      <c r="P9" s="66"/>
      <c r="Q9" s="66"/>
      <c r="R9" s="66"/>
      <c r="S9" s="66"/>
      <c r="T9" s="66"/>
      <c r="U9" s="66"/>
    </row>
    <row r="10" spans="1:21" ht="16.5" customHeight="1">
      <c r="A10" s="65" t="s">
        <v>64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12.75">
      <c r="A11" s="65" t="s">
        <v>17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M11" s="66"/>
      <c r="N11" s="66"/>
      <c r="O11" s="66"/>
      <c r="P11" s="66"/>
      <c r="Q11" s="66"/>
      <c r="R11" s="66"/>
      <c r="S11" s="66"/>
      <c r="T11" s="66"/>
      <c r="U11" s="66"/>
    </row>
    <row r="12" spans="1:19" ht="10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M12" s="2"/>
      <c r="N12" s="2"/>
      <c r="O12" s="2"/>
      <c r="P12" s="2"/>
      <c r="Q12" s="2"/>
      <c r="R12" s="2"/>
      <c r="S12" s="2"/>
    </row>
    <row r="13" spans="1:21" ht="12.75">
      <c r="A13" s="156" t="s">
        <v>132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M13" s="67" t="s">
        <v>20</v>
      </c>
      <c r="N13" s="67"/>
      <c r="O13" s="67"/>
      <c r="P13" s="67"/>
      <c r="Q13" s="67"/>
      <c r="R13" s="67"/>
      <c r="S13" s="67"/>
      <c r="T13" s="67"/>
      <c r="U13" s="67"/>
    </row>
    <row r="14" spans="1:21" ht="12.75">
      <c r="A14" s="156" t="s">
        <v>65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M14" s="91"/>
      <c r="N14" s="91"/>
      <c r="O14" s="91"/>
      <c r="P14" s="91"/>
      <c r="Q14" s="91"/>
      <c r="R14" s="91"/>
      <c r="S14" s="91"/>
      <c r="T14" s="91"/>
      <c r="U14" s="91"/>
    </row>
    <row r="15" spans="1:21" ht="12.75">
      <c r="A15" s="65" t="s">
        <v>82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M15" s="64" t="s">
        <v>83</v>
      </c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5" t="s">
        <v>84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M16" s="91" t="s">
        <v>85</v>
      </c>
      <c r="N16" s="91"/>
      <c r="O16" s="91"/>
      <c r="P16" s="91"/>
      <c r="Q16" s="91"/>
      <c r="R16" s="91"/>
      <c r="S16" s="91"/>
      <c r="T16" s="91"/>
      <c r="U16" s="91"/>
    </row>
    <row r="17" spans="1:21" ht="12.75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M17" s="152" t="s">
        <v>86</v>
      </c>
      <c r="N17" s="152"/>
      <c r="O17" s="152"/>
      <c r="P17" s="152"/>
      <c r="Q17" s="152"/>
      <c r="R17" s="152"/>
      <c r="S17" s="152"/>
      <c r="T17" s="152"/>
      <c r="U17" s="152"/>
    </row>
    <row r="18" spans="1:21" ht="14.25" customHeight="1">
      <c r="A18" s="65" t="s">
        <v>87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M18" s="80" t="s">
        <v>88</v>
      </c>
      <c r="N18" s="80"/>
      <c r="O18" s="80"/>
      <c r="P18" s="80"/>
      <c r="Q18" s="80"/>
      <c r="R18" s="80"/>
      <c r="S18" s="80"/>
      <c r="T18" s="80"/>
      <c r="U18" s="80"/>
    </row>
    <row r="19" spans="1:21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M19" s="38"/>
      <c r="N19" s="38"/>
      <c r="O19" s="38"/>
      <c r="P19" s="38"/>
      <c r="Q19" s="38"/>
      <c r="R19" s="38"/>
      <c r="S19" s="38"/>
      <c r="T19" s="38"/>
      <c r="U19" s="38"/>
    </row>
    <row r="20" spans="1:21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M20" s="80"/>
      <c r="N20" s="80"/>
      <c r="O20" s="80"/>
      <c r="P20" s="80"/>
      <c r="Q20" s="80"/>
      <c r="R20" s="80"/>
      <c r="S20" s="80"/>
      <c r="T20" s="80"/>
      <c r="U20" s="80"/>
    </row>
    <row r="21" spans="1:19" ht="12.75" customHeight="1">
      <c r="A21" s="75" t="s">
        <v>89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M21" s="2"/>
      <c r="N21" s="2"/>
      <c r="O21" s="2"/>
      <c r="P21" s="2"/>
      <c r="Q21" s="2"/>
      <c r="R21" s="2"/>
      <c r="S21" s="2"/>
    </row>
    <row r="22" spans="1:21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M22" s="79"/>
      <c r="N22" s="79"/>
      <c r="O22" s="79"/>
      <c r="P22" s="79"/>
      <c r="Q22" s="79"/>
      <c r="R22" s="79"/>
      <c r="S22" s="79"/>
      <c r="T22" s="79"/>
      <c r="U22" s="79"/>
    </row>
    <row r="23" spans="1:21" ht="15" customHeight="1">
      <c r="A23" s="75" t="s">
        <v>90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M23" s="79"/>
      <c r="N23" s="79"/>
      <c r="O23" s="79"/>
      <c r="P23" s="79"/>
      <c r="Q23" s="79"/>
      <c r="R23" s="79"/>
      <c r="S23" s="79"/>
      <c r="T23" s="79"/>
      <c r="U23" s="79"/>
    </row>
    <row r="24" spans="1:21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M24" s="79"/>
      <c r="N24" s="79"/>
      <c r="O24" s="79"/>
      <c r="P24" s="79"/>
      <c r="Q24" s="79"/>
      <c r="R24" s="79"/>
      <c r="S24" s="79"/>
      <c r="T24" s="79"/>
      <c r="U24" s="79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3"/>
      <c r="N25" s="3"/>
      <c r="O25" s="3"/>
      <c r="P25" s="3"/>
      <c r="Q25" s="3"/>
      <c r="R25" s="3"/>
      <c r="S25" s="3"/>
    </row>
    <row r="26" spans="1:21" ht="12.75">
      <c r="A26" s="106" t="s">
        <v>16</v>
      </c>
      <c r="B26" s="106"/>
      <c r="C26" s="106"/>
      <c r="D26" s="106"/>
      <c r="E26" s="106"/>
      <c r="F26" s="106"/>
      <c r="G26" s="106"/>
      <c r="M26" s="155" t="s">
        <v>91</v>
      </c>
      <c r="N26" s="155"/>
      <c r="O26" s="155"/>
      <c r="P26" s="155"/>
      <c r="Q26" s="155"/>
      <c r="R26" s="155"/>
      <c r="S26" s="155"/>
      <c r="T26" s="155"/>
      <c r="U26" s="155"/>
    </row>
    <row r="27" spans="1:21" ht="26.25" customHeight="1">
      <c r="A27" s="4"/>
      <c r="B27" s="59" t="s">
        <v>2</v>
      </c>
      <c r="C27" s="61"/>
      <c r="D27" s="59" t="s">
        <v>3</v>
      </c>
      <c r="E27" s="60"/>
      <c r="F27" s="61"/>
      <c r="G27" s="131" t="s">
        <v>18</v>
      </c>
      <c r="H27" s="131" t="s">
        <v>10</v>
      </c>
      <c r="I27" s="59" t="s">
        <v>4</v>
      </c>
      <c r="J27" s="60"/>
      <c r="K27" s="61"/>
      <c r="M27" s="155"/>
      <c r="N27" s="155"/>
      <c r="O27" s="155"/>
      <c r="P27" s="155"/>
      <c r="Q27" s="155"/>
      <c r="R27" s="155"/>
      <c r="S27" s="155"/>
      <c r="T27" s="155"/>
      <c r="U27" s="155"/>
    </row>
    <row r="28" spans="1:21" ht="14.25" customHeight="1">
      <c r="A28" s="4"/>
      <c r="B28" s="5" t="s">
        <v>5</v>
      </c>
      <c r="C28" s="5" t="s">
        <v>6</v>
      </c>
      <c r="D28" s="5" t="s">
        <v>7</v>
      </c>
      <c r="E28" s="5" t="s">
        <v>8</v>
      </c>
      <c r="F28" s="5" t="s">
        <v>9</v>
      </c>
      <c r="G28" s="132"/>
      <c r="H28" s="132"/>
      <c r="I28" s="5" t="s">
        <v>11</v>
      </c>
      <c r="J28" s="5" t="s">
        <v>12</v>
      </c>
      <c r="K28" s="5" t="s">
        <v>13</v>
      </c>
      <c r="M28" s="155"/>
      <c r="N28" s="155"/>
      <c r="O28" s="155"/>
      <c r="P28" s="155"/>
      <c r="Q28" s="155"/>
      <c r="R28" s="155"/>
      <c r="S28" s="155"/>
      <c r="T28" s="155"/>
      <c r="U28" s="155"/>
    </row>
    <row r="29" spans="1:21" ht="17.25" customHeight="1">
      <c r="A29" s="6" t="s">
        <v>14</v>
      </c>
      <c r="B29" s="7">
        <v>14</v>
      </c>
      <c r="C29" s="7">
        <v>14</v>
      </c>
      <c r="D29" s="24">
        <v>3</v>
      </c>
      <c r="E29" s="24">
        <v>3</v>
      </c>
      <c r="F29" s="24">
        <v>2</v>
      </c>
      <c r="G29" s="24"/>
      <c r="H29" s="39" t="s">
        <v>92</v>
      </c>
      <c r="I29" s="24">
        <v>3</v>
      </c>
      <c r="J29" s="24">
        <v>1</v>
      </c>
      <c r="K29" s="161">
        <v>12</v>
      </c>
      <c r="L29" s="42"/>
      <c r="M29" s="155"/>
      <c r="N29" s="155"/>
      <c r="O29" s="155"/>
      <c r="P29" s="155"/>
      <c r="Q29" s="155"/>
      <c r="R29" s="155"/>
      <c r="S29" s="155"/>
      <c r="T29" s="155"/>
      <c r="U29" s="155"/>
    </row>
    <row r="30" spans="1:21" ht="15" customHeight="1">
      <c r="A30" s="6" t="s">
        <v>15</v>
      </c>
      <c r="B30" s="7">
        <v>14</v>
      </c>
      <c r="C30" s="7">
        <v>12</v>
      </c>
      <c r="D30" s="24">
        <v>3</v>
      </c>
      <c r="E30" s="24">
        <v>3</v>
      </c>
      <c r="F30" s="24">
        <v>2</v>
      </c>
      <c r="G30" s="24">
        <v>2</v>
      </c>
      <c r="H30" s="24">
        <v>0</v>
      </c>
      <c r="I30" s="24">
        <v>3</v>
      </c>
      <c r="J30" s="24">
        <v>1</v>
      </c>
      <c r="K30" s="161">
        <v>12</v>
      </c>
      <c r="L30" s="42"/>
      <c r="M30" s="155"/>
      <c r="N30" s="155"/>
      <c r="O30" s="155"/>
      <c r="P30" s="155"/>
      <c r="Q30" s="155"/>
      <c r="R30" s="155"/>
      <c r="S30" s="155"/>
      <c r="T30" s="155"/>
      <c r="U30" s="155"/>
    </row>
    <row r="31" spans="1:21" ht="15.75" customHeight="1">
      <c r="A31" s="32"/>
      <c r="B31" s="30"/>
      <c r="C31" s="30"/>
      <c r="D31" s="30"/>
      <c r="E31" s="30"/>
      <c r="F31" s="30"/>
      <c r="G31" s="30"/>
      <c r="H31" s="30"/>
      <c r="I31" s="30"/>
      <c r="J31" s="30"/>
      <c r="K31" s="33"/>
      <c r="L31" s="42"/>
      <c r="M31" s="155"/>
      <c r="N31" s="155"/>
      <c r="O31" s="155"/>
      <c r="P31" s="155"/>
      <c r="Q31" s="155"/>
      <c r="R31" s="155"/>
      <c r="S31" s="155"/>
      <c r="T31" s="155"/>
      <c r="U31" s="155"/>
    </row>
    <row r="32" spans="1:21" ht="21" customHeight="1">
      <c r="A32" s="31"/>
      <c r="B32" s="31"/>
      <c r="C32" s="31"/>
      <c r="D32" s="31"/>
      <c r="E32" s="31"/>
      <c r="F32" s="31"/>
      <c r="G32" s="31"/>
      <c r="M32" s="155"/>
      <c r="N32" s="155"/>
      <c r="O32" s="155"/>
      <c r="P32" s="155"/>
      <c r="Q32" s="155"/>
      <c r="R32" s="155"/>
      <c r="S32" s="155"/>
      <c r="T32" s="155"/>
      <c r="U32" s="155"/>
    </row>
    <row r="33" spans="2:20" ht="15" customHeight="1">
      <c r="B33" s="2"/>
      <c r="C33" s="2"/>
      <c r="D33" s="2"/>
      <c r="E33" s="2"/>
      <c r="F33" s="2"/>
      <c r="G33" s="2"/>
      <c r="M33" s="8"/>
      <c r="N33" s="8"/>
      <c r="O33" s="8"/>
      <c r="P33" s="8"/>
      <c r="Q33" s="8"/>
      <c r="R33" s="8"/>
      <c r="S33" s="8"/>
      <c r="T33" s="8"/>
    </row>
    <row r="34" spans="2:20" ht="12.75">
      <c r="B34" s="8"/>
      <c r="C34" s="8"/>
      <c r="D34" s="8"/>
      <c r="E34" s="8"/>
      <c r="F34" s="8"/>
      <c r="G34" s="8"/>
      <c r="M34" s="8"/>
      <c r="N34" s="8"/>
      <c r="O34" s="8"/>
      <c r="P34" s="8"/>
      <c r="Q34" s="8"/>
      <c r="R34" s="8"/>
      <c r="S34" s="8"/>
      <c r="T34" s="8"/>
    </row>
    <row r="37" spans="1:21" ht="16.5" customHeight="1">
      <c r="A37" s="153" t="s">
        <v>21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15:21" ht="8.25" customHeight="1" hidden="1">
      <c r="O38" s="9"/>
      <c r="P38" s="10" t="s">
        <v>37</v>
      </c>
      <c r="Q38" s="10" t="s">
        <v>38</v>
      </c>
      <c r="R38" s="10" t="s">
        <v>39</v>
      </c>
      <c r="S38" s="10" t="s">
        <v>40</v>
      </c>
      <c r="T38" s="10" t="s">
        <v>52</v>
      </c>
      <c r="U38" s="10"/>
    </row>
    <row r="39" spans="1:21" ht="17.25" customHeight="1">
      <c r="A39" s="141" t="s">
        <v>43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ht="25.5" customHeight="1">
      <c r="A40" s="149" t="s">
        <v>27</v>
      </c>
      <c r="B40" s="119" t="s">
        <v>26</v>
      </c>
      <c r="C40" s="120"/>
      <c r="D40" s="120"/>
      <c r="E40" s="120"/>
      <c r="F40" s="120"/>
      <c r="G40" s="120"/>
      <c r="H40" s="120"/>
      <c r="I40" s="121"/>
      <c r="J40" s="131" t="s">
        <v>41</v>
      </c>
      <c r="K40" s="59" t="s">
        <v>24</v>
      </c>
      <c r="L40" s="60"/>
      <c r="M40" s="60"/>
      <c r="N40" s="61"/>
      <c r="O40" s="135" t="s">
        <v>42</v>
      </c>
      <c r="P40" s="136"/>
      <c r="Q40" s="137"/>
      <c r="R40" s="135" t="s">
        <v>23</v>
      </c>
      <c r="S40" s="147"/>
      <c r="T40" s="148"/>
      <c r="U40" s="142" t="s">
        <v>22</v>
      </c>
    </row>
    <row r="41" spans="1:21" ht="13.5" customHeight="1">
      <c r="A41" s="150"/>
      <c r="B41" s="122"/>
      <c r="C41" s="123"/>
      <c r="D41" s="123"/>
      <c r="E41" s="123"/>
      <c r="F41" s="123"/>
      <c r="G41" s="123"/>
      <c r="H41" s="123"/>
      <c r="I41" s="124"/>
      <c r="J41" s="132"/>
      <c r="K41" s="5" t="s">
        <v>28</v>
      </c>
      <c r="L41" s="5" t="s">
        <v>29</v>
      </c>
      <c r="M41" s="5" t="s">
        <v>30</v>
      </c>
      <c r="N41" s="5" t="s">
        <v>71</v>
      </c>
      <c r="O41" s="5" t="s">
        <v>34</v>
      </c>
      <c r="P41" s="5" t="s">
        <v>7</v>
      </c>
      <c r="Q41" s="5" t="s">
        <v>31</v>
      </c>
      <c r="R41" s="5" t="s">
        <v>32</v>
      </c>
      <c r="S41" s="5" t="s">
        <v>28</v>
      </c>
      <c r="T41" s="5" t="s">
        <v>33</v>
      </c>
      <c r="U41" s="132"/>
    </row>
    <row r="42" spans="1:21" ht="12.75">
      <c r="A42" s="40" t="s">
        <v>129</v>
      </c>
      <c r="B42" s="138" t="s">
        <v>93</v>
      </c>
      <c r="C42" s="139"/>
      <c r="D42" s="139"/>
      <c r="E42" s="139"/>
      <c r="F42" s="139"/>
      <c r="G42" s="139"/>
      <c r="H42" s="139"/>
      <c r="I42" s="140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17">
        <f>SUM(K42:N42)</f>
        <v>4</v>
      </c>
      <c r="P42" s="18">
        <f>Q42-O42</f>
        <v>10</v>
      </c>
      <c r="Q42" s="18">
        <f>ROUND(PRODUCT(J42,25)/14,0)</f>
        <v>14</v>
      </c>
      <c r="R42" s="23" t="s">
        <v>32</v>
      </c>
      <c r="S42" s="11"/>
      <c r="T42" s="24"/>
      <c r="U42" s="11" t="s">
        <v>40</v>
      </c>
    </row>
    <row r="43" spans="1:21" ht="12.75">
      <c r="A43" s="40" t="s">
        <v>96</v>
      </c>
      <c r="B43" s="138" t="s">
        <v>95</v>
      </c>
      <c r="C43" s="139"/>
      <c r="D43" s="139"/>
      <c r="E43" s="139"/>
      <c r="F43" s="139"/>
      <c r="G43" s="139"/>
      <c r="H43" s="139"/>
      <c r="I43" s="140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7">
        <f>SUM(K43:N43)</f>
        <v>4</v>
      </c>
      <c r="P43" s="18">
        <f>Q43-O43</f>
        <v>10</v>
      </c>
      <c r="Q43" s="18">
        <f>ROUND(PRODUCT(J43,25)/14,0)</f>
        <v>14</v>
      </c>
      <c r="R43" s="23" t="s">
        <v>32</v>
      </c>
      <c r="S43" s="11"/>
      <c r="T43" s="24"/>
      <c r="U43" s="11" t="s">
        <v>40</v>
      </c>
    </row>
    <row r="44" spans="1:21" ht="12.75">
      <c r="A44" s="40" t="s">
        <v>94</v>
      </c>
      <c r="B44" s="138" t="s">
        <v>97</v>
      </c>
      <c r="C44" s="139"/>
      <c r="D44" s="139"/>
      <c r="E44" s="139"/>
      <c r="F44" s="139"/>
      <c r="G44" s="139"/>
      <c r="H44" s="139"/>
      <c r="I44" s="140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7">
        <f>SUM(K44:N44)</f>
        <v>4</v>
      </c>
      <c r="P44" s="18">
        <f>Q44-O44</f>
        <v>9</v>
      </c>
      <c r="Q44" s="18">
        <f>ROUND(PRODUCT(J44,25)/14,0)</f>
        <v>13</v>
      </c>
      <c r="R44" s="23" t="s">
        <v>32</v>
      </c>
      <c r="S44" s="11"/>
      <c r="T44" s="24"/>
      <c r="U44" s="11" t="s">
        <v>37</v>
      </c>
    </row>
    <row r="45" spans="1:21" ht="12.75">
      <c r="A45" s="40" t="s">
        <v>98</v>
      </c>
      <c r="B45" s="138" t="s">
        <v>99</v>
      </c>
      <c r="C45" s="139"/>
      <c r="D45" s="139"/>
      <c r="E45" s="139"/>
      <c r="F45" s="139"/>
      <c r="G45" s="139"/>
      <c r="H45" s="139"/>
      <c r="I45" s="140"/>
      <c r="J45" s="11">
        <v>7</v>
      </c>
      <c r="K45" s="11">
        <v>2</v>
      </c>
      <c r="L45" s="11">
        <v>1</v>
      </c>
      <c r="M45" s="11">
        <v>0</v>
      </c>
      <c r="N45" s="11">
        <v>1</v>
      </c>
      <c r="O45" s="17">
        <f>SUM(K45:N45)</f>
        <v>4</v>
      </c>
      <c r="P45" s="18">
        <f>Q45-O45</f>
        <v>9</v>
      </c>
      <c r="Q45" s="18">
        <f>ROUND(PRODUCT(J45,25)/14,0)</f>
        <v>13</v>
      </c>
      <c r="R45" s="23" t="s">
        <v>32</v>
      </c>
      <c r="S45" s="11"/>
      <c r="T45" s="24"/>
      <c r="U45" s="11" t="s">
        <v>40</v>
      </c>
    </row>
    <row r="46" spans="1:21" ht="12.75">
      <c r="A46" s="20" t="s">
        <v>25</v>
      </c>
      <c r="B46" s="56"/>
      <c r="C46" s="57"/>
      <c r="D46" s="57"/>
      <c r="E46" s="57"/>
      <c r="F46" s="57"/>
      <c r="G46" s="57"/>
      <c r="H46" s="57"/>
      <c r="I46" s="58"/>
      <c r="J46" s="20">
        <f aca="true" t="shared" si="0" ref="J46:Q46">SUM(J42:J45)</f>
        <v>30</v>
      </c>
      <c r="K46" s="20">
        <f t="shared" si="0"/>
        <v>8</v>
      </c>
      <c r="L46" s="20">
        <f t="shared" si="0"/>
        <v>4</v>
      </c>
      <c r="M46" s="20">
        <f t="shared" si="0"/>
        <v>0</v>
      </c>
      <c r="N46" s="20">
        <f t="shared" si="0"/>
        <v>4</v>
      </c>
      <c r="O46" s="20">
        <f t="shared" si="0"/>
        <v>16</v>
      </c>
      <c r="P46" s="20">
        <f t="shared" si="0"/>
        <v>38</v>
      </c>
      <c r="Q46" s="20">
        <f t="shared" si="0"/>
        <v>54</v>
      </c>
      <c r="R46" s="20">
        <f>COUNTIF(R42:R45,"E")</f>
        <v>4</v>
      </c>
      <c r="S46" s="20">
        <f>COUNTIF(S42:S45,"C")</f>
        <v>0</v>
      </c>
      <c r="T46" s="20">
        <f>COUNTIF(T42:T45,"VP")</f>
        <v>0</v>
      </c>
      <c r="U46" s="21"/>
    </row>
    <row r="48" spans="1:21" ht="12.75">
      <c r="A48" s="141" t="s">
        <v>44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:21" ht="26.25" customHeight="1">
      <c r="A49" s="149" t="s">
        <v>27</v>
      </c>
      <c r="B49" s="119" t="s">
        <v>26</v>
      </c>
      <c r="C49" s="120"/>
      <c r="D49" s="120"/>
      <c r="E49" s="120"/>
      <c r="F49" s="120"/>
      <c r="G49" s="120"/>
      <c r="H49" s="120"/>
      <c r="I49" s="121"/>
      <c r="J49" s="131" t="s">
        <v>41</v>
      </c>
      <c r="K49" s="59" t="s">
        <v>24</v>
      </c>
      <c r="L49" s="60"/>
      <c r="M49" s="60"/>
      <c r="N49" s="61"/>
      <c r="O49" s="135" t="s">
        <v>42</v>
      </c>
      <c r="P49" s="136"/>
      <c r="Q49" s="137"/>
      <c r="R49" s="135" t="s">
        <v>23</v>
      </c>
      <c r="S49" s="147"/>
      <c r="T49" s="148"/>
      <c r="U49" s="142" t="s">
        <v>22</v>
      </c>
    </row>
    <row r="50" spans="1:21" ht="12.75" customHeight="1">
      <c r="A50" s="150"/>
      <c r="B50" s="122"/>
      <c r="C50" s="123"/>
      <c r="D50" s="123"/>
      <c r="E50" s="123"/>
      <c r="F50" s="123"/>
      <c r="G50" s="123"/>
      <c r="H50" s="123"/>
      <c r="I50" s="124"/>
      <c r="J50" s="132"/>
      <c r="K50" s="5" t="s">
        <v>28</v>
      </c>
      <c r="L50" s="5" t="s">
        <v>29</v>
      </c>
      <c r="M50" s="5" t="s">
        <v>30</v>
      </c>
      <c r="N50" s="5" t="s">
        <v>71</v>
      </c>
      <c r="O50" s="5" t="s">
        <v>34</v>
      </c>
      <c r="P50" s="5" t="s">
        <v>7</v>
      </c>
      <c r="Q50" s="5" t="s">
        <v>31</v>
      </c>
      <c r="R50" s="5" t="s">
        <v>32</v>
      </c>
      <c r="S50" s="5" t="s">
        <v>28</v>
      </c>
      <c r="T50" s="5" t="s">
        <v>33</v>
      </c>
      <c r="U50" s="132"/>
    </row>
    <row r="51" spans="1:21" ht="12.75">
      <c r="A51" s="40" t="s">
        <v>100</v>
      </c>
      <c r="B51" s="138" t="s">
        <v>101</v>
      </c>
      <c r="C51" s="139"/>
      <c r="D51" s="139"/>
      <c r="E51" s="139"/>
      <c r="F51" s="139"/>
      <c r="G51" s="139"/>
      <c r="H51" s="139"/>
      <c r="I51" s="140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7">
        <f>SUM(K51:N51)</f>
        <v>4</v>
      </c>
      <c r="P51" s="18">
        <f>Q51-O51</f>
        <v>10</v>
      </c>
      <c r="Q51" s="18">
        <f>ROUND(PRODUCT(J51,25)/14,0)</f>
        <v>14</v>
      </c>
      <c r="R51" s="23" t="s">
        <v>32</v>
      </c>
      <c r="S51" s="11"/>
      <c r="T51" s="24"/>
      <c r="U51" s="11" t="s">
        <v>37</v>
      </c>
    </row>
    <row r="52" spans="1:21" ht="12.75">
      <c r="A52" s="40" t="s">
        <v>102</v>
      </c>
      <c r="B52" s="138" t="s">
        <v>103</v>
      </c>
      <c r="C52" s="139"/>
      <c r="D52" s="139"/>
      <c r="E52" s="139"/>
      <c r="F52" s="139"/>
      <c r="G52" s="139"/>
      <c r="H52" s="139"/>
      <c r="I52" s="140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SUM(K52:N52)</f>
        <v>4</v>
      </c>
      <c r="P52" s="18">
        <f>Q52-O52</f>
        <v>10</v>
      </c>
      <c r="Q52" s="18">
        <f>ROUND(PRODUCT(J52,25)/14,0)</f>
        <v>14</v>
      </c>
      <c r="R52" s="23" t="s">
        <v>32</v>
      </c>
      <c r="S52" s="11"/>
      <c r="T52" s="24"/>
      <c r="U52" s="11" t="s">
        <v>37</v>
      </c>
    </row>
    <row r="53" spans="1:21" ht="12.75">
      <c r="A53" s="40" t="s">
        <v>104</v>
      </c>
      <c r="B53" s="138" t="s">
        <v>105</v>
      </c>
      <c r="C53" s="139"/>
      <c r="D53" s="139"/>
      <c r="E53" s="139"/>
      <c r="F53" s="139"/>
      <c r="G53" s="139"/>
      <c r="H53" s="139"/>
      <c r="I53" s="140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7">
        <f>SUM(K53:N53)</f>
        <v>4</v>
      </c>
      <c r="P53" s="18">
        <f>Q53-O53</f>
        <v>10</v>
      </c>
      <c r="Q53" s="18">
        <f>ROUND(PRODUCT(J53,25)/14,0)</f>
        <v>14</v>
      </c>
      <c r="R53" s="23" t="s">
        <v>32</v>
      </c>
      <c r="S53" s="11"/>
      <c r="T53" s="24"/>
      <c r="U53" s="11" t="s">
        <v>37</v>
      </c>
    </row>
    <row r="54" spans="1:21" ht="12.75">
      <c r="A54" s="40" t="s">
        <v>106</v>
      </c>
      <c r="B54" s="138" t="s">
        <v>72</v>
      </c>
      <c r="C54" s="139"/>
      <c r="D54" s="139"/>
      <c r="E54" s="139"/>
      <c r="F54" s="139"/>
      <c r="G54" s="139"/>
      <c r="H54" s="139"/>
      <c r="I54" s="140"/>
      <c r="J54" s="11">
        <v>6</v>
      </c>
      <c r="K54" s="11">
        <v>2</v>
      </c>
      <c r="L54" s="11">
        <v>1</v>
      </c>
      <c r="M54" s="11">
        <v>0</v>
      </c>
      <c r="N54" s="11">
        <v>1</v>
      </c>
      <c r="O54" s="17">
        <f>SUM(K54:N54)</f>
        <v>4</v>
      </c>
      <c r="P54" s="18">
        <f>Q54-O54</f>
        <v>7</v>
      </c>
      <c r="Q54" s="18">
        <f>ROUND(PRODUCT(J54,25)/14,0)</f>
        <v>11</v>
      </c>
      <c r="R54" s="23"/>
      <c r="S54" s="11" t="s">
        <v>28</v>
      </c>
      <c r="T54" s="24"/>
      <c r="U54" s="11" t="s">
        <v>37</v>
      </c>
    </row>
    <row r="55" spans="1:21" ht="12.75">
      <c r="A55" s="20" t="s">
        <v>25</v>
      </c>
      <c r="B55" s="56"/>
      <c r="C55" s="57"/>
      <c r="D55" s="57"/>
      <c r="E55" s="57"/>
      <c r="F55" s="57"/>
      <c r="G55" s="57"/>
      <c r="H55" s="57"/>
      <c r="I55" s="58"/>
      <c r="J55" s="20">
        <f aca="true" t="shared" si="1" ref="J55:Q55">SUM(J51:J54)</f>
        <v>30</v>
      </c>
      <c r="K55" s="20">
        <f t="shared" si="1"/>
        <v>8</v>
      </c>
      <c r="L55" s="20">
        <f t="shared" si="1"/>
        <v>4</v>
      </c>
      <c r="M55" s="20">
        <f t="shared" si="1"/>
        <v>0</v>
      </c>
      <c r="N55" s="20">
        <f t="shared" si="1"/>
        <v>4</v>
      </c>
      <c r="O55" s="20">
        <f t="shared" si="1"/>
        <v>16</v>
      </c>
      <c r="P55" s="20">
        <f t="shared" si="1"/>
        <v>37</v>
      </c>
      <c r="Q55" s="20">
        <f t="shared" si="1"/>
        <v>53</v>
      </c>
      <c r="R55" s="20">
        <f>COUNTIF(R51:R54,"E")</f>
        <v>3</v>
      </c>
      <c r="S55" s="20">
        <f>COUNTIF(S51:S54,"C")</f>
        <v>1</v>
      </c>
      <c r="T55" s="20">
        <f>COUNTIF(T51:T54,"VP")</f>
        <v>0</v>
      </c>
      <c r="U55" s="21"/>
    </row>
    <row r="57" spans="1:21" ht="12.75">
      <c r="A57" s="141" t="s">
        <v>45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</row>
    <row r="58" spans="1:21" ht="25.5" customHeight="1">
      <c r="A58" s="149" t="s">
        <v>27</v>
      </c>
      <c r="B58" s="119" t="s">
        <v>26</v>
      </c>
      <c r="C58" s="120"/>
      <c r="D58" s="120"/>
      <c r="E58" s="120"/>
      <c r="F58" s="120"/>
      <c r="G58" s="120"/>
      <c r="H58" s="120"/>
      <c r="I58" s="121"/>
      <c r="J58" s="131" t="s">
        <v>41</v>
      </c>
      <c r="K58" s="59" t="s">
        <v>24</v>
      </c>
      <c r="L58" s="60"/>
      <c r="M58" s="60"/>
      <c r="N58" s="61"/>
      <c r="O58" s="135" t="s">
        <v>42</v>
      </c>
      <c r="P58" s="136"/>
      <c r="Q58" s="137"/>
      <c r="R58" s="135" t="s">
        <v>23</v>
      </c>
      <c r="S58" s="147"/>
      <c r="T58" s="148"/>
      <c r="U58" s="142" t="s">
        <v>22</v>
      </c>
    </row>
    <row r="59" spans="1:21" ht="16.5" customHeight="1">
      <c r="A59" s="150"/>
      <c r="B59" s="122"/>
      <c r="C59" s="123"/>
      <c r="D59" s="123"/>
      <c r="E59" s="123"/>
      <c r="F59" s="123"/>
      <c r="G59" s="123"/>
      <c r="H59" s="123"/>
      <c r="I59" s="124"/>
      <c r="J59" s="132"/>
      <c r="K59" s="5" t="s">
        <v>28</v>
      </c>
      <c r="L59" s="5" t="s">
        <v>29</v>
      </c>
      <c r="M59" s="5" t="s">
        <v>30</v>
      </c>
      <c r="N59" s="5" t="s">
        <v>71</v>
      </c>
      <c r="O59" s="5" t="s">
        <v>34</v>
      </c>
      <c r="P59" s="5" t="s">
        <v>7</v>
      </c>
      <c r="Q59" s="5" t="s">
        <v>31</v>
      </c>
      <c r="R59" s="5" t="s">
        <v>32</v>
      </c>
      <c r="S59" s="5" t="s">
        <v>28</v>
      </c>
      <c r="T59" s="5" t="s">
        <v>33</v>
      </c>
      <c r="U59" s="132"/>
    </row>
    <row r="60" spans="1:21" ht="12.75">
      <c r="A60" s="40" t="s">
        <v>107</v>
      </c>
      <c r="B60" s="138" t="s">
        <v>108</v>
      </c>
      <c r="C60" s="139"/>
      <c r="D60" s="139"/>
      <c r="E60" s="139"/>
      <c r="F60" s="139"/>
      <c r="G60" s="139"/>
      <c r="H60" s="139"/>
      <c r="I60" s="140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7">
        <f>SUM(K60:N60)</f>
        <v>4</v>
      </c>
      <c r="P60" s="18">
        <f>Q60-O60</f>
        <v>10</v>
      </c>
      <c r="Q60" s="18">
        <f>ROUND(PRODUCT(J60,25)/14,0)</f>
        <v>14</v>
      </c>
      <c r="R60" s="23" t="s">
        <v>32</v>
      </c>
      <c r="S60" s="11"/>
      <c r="T60" s="24"/>
      <c r="U60" s="11" t="s">
        <v>37</v>
      </c>
    </row>
    <row r="61" spans="1:21" ht="12.75">
      <c r="A61" s="40" t="s">
        <v>109</v>
      </c>
      <c r="B61" s="138" t="s">
        <v>110</v>
      </c>
      <c r="C61" s="139"/>
      <c r="D61" s="139"/>
      <c r="E61" s="139"/>
      <c r="F61" s="139"/>
      <c r="G61" s="139"/>
      <c r="H61" s="139"/>
      <c r="I61" s="140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17">
        <f>SUM(K61:N61)</f>
        <v>4</v>
      </c>
      <c r="P61" s="18">
        <f>Q61-O61</f>
        <v>10</v>
      </c>
      <c r="Q61" s="18">
        <f>ROUND(PRODUCT(J61,25)/14,0)</f>
        <v>14</v>
      </c>
      <c r="R61" s="23" t="s">
        <v>32</v>
      </c>
      <c r="S61" s="11"/>
      <c r="T61" s="24"/>
      <c r="U61" s="11" t="s">
        <v>37</v>
      </c>
    </row>
    <row r="62" spans="1:21" ht="12.75">
      <c r="A62" s="40" t="s">
        <v>111</v>
      </c>
      <c r="B62" s="138" t="s">
        <v>112</v>
      </c>
      <c r="C62" s="139"/>
      <c r="D62" s="139"/>
      <c r="E62" s="139"/>
      <c r="F62" s="139"/>
      <c r="G62" s="139"/>
      <c r="H62" s="139"/>
      <c r="I62" s="140"/>
      <c r="J62" s="11">
        <v>7</v>
      </c>
      <c r="K62" s="11">
        <v>2</v>
      </c>
      <c r="L62" s="11">
        <v>1</v>
      </c>
      <c r="M62" s="11">
        <v>0</v>
      </c>
      <c r="N62" s="11">
        <v>1</v>
      </c>
      <c r="O62" s="17">
        <f>SUM(K62:N62)</f>
        <v>4</v>
      </c>
      <c r="P62" s="18">
        <f>Q62-O62</f>
        <v>9</v>
      </c>
      <c r="Q62" s="18">
        <f>ROUND(PRODUCT(J62,25)/14,0)</f>
        <v>13</v>
      </c>
      <c r="R62" s="23" t="s">
        <v>32</v>
      </c>
      <c r="S62" s="11"/>
      <c r="T62" s="24"/>
      <c r="U62" s="11" t="s">
        <v>37</v>
      </c>
    </row>
    <row r="63" spans="1:21" ht="12.75">
      <c r="A63" s="40" t="s">
        <v>113</v>
      </c>
      <c r="B63" s="138" t="s">
        <v>114</v>
      </c>
      <c r="C63" s="139"/>
      <c r="D63" s="139"/>
      <c r="E63" s="139"/>
      <c r="F63" s="139"/>
      <c r="G63" s="139"/>
      <c r="H63" s="139"/>
      <c r="I63" s="140"/>
      <c r="J63" s="11">
        <v>7</v>
      </c>
      <c r="K63" s="11">
        <v>2</v>
      </c>
      <c r="L63" s="11">
        <v>1</v>
      </c>
      <c r="M63" s="11">
        <v>0</v>
      </c>
      <c r="N63" s="11">
        <v>1</v>
      </c>
      <c r="O63" s="17">
        <f>SUM(K63:N63)</f>
        <v>4</v>
      </c>
      <c r="P63" s="18">
        <f>Q63-O63</f>
        <v>9</v>
      </c>
      <c r="Q63" s="18">
        <f>ROUND(PRODUCT(J63,25)/14,0)</f>
        <v>13</v>
      </c>
      <c r="R63" s="23"/>
      <c r="S63" s="11" t="s">
        <v>28</v>
      </c>
      <c r="T63" s="24"/>
      <c r="U63" s="11" t="s">
        <v>39</v>
      </c>
    </row>
    <row r="64" spans="1:21" ht="12.75">
      <c r="A64" s="20" t="s">
        <v>25</v>
      </c>
      <c r="B64" s="56"/>
      <c r="C64" s="57"/>
      <c r="D64" s="57"/>
      <c r="E64" s="57"/>
      <c r="F64" s="57"/>
      <c r="G64" s="57"/>
      <c r="H64" s="57"/>
      <c r="I64" s="58"/>
      <c r="J64" s="20">
        <f aca="true" t="shared" si="2" ref="J64:Q64">SUM(J60:J63)</f>
        <v>30</v>
      </c>
      <c r="K64" s="20">
        <f t="shared" si="2"/>
        <v>8</v>
      </c>
      <c r="L64" s="20">
        <f t="shared" si="2"/>
        <v>4</v>
      </c>
      <c r="M64" s="20">
        <f t="shared" si="2"/>
        <v>0</v>
      </c>
      <c r="N64" s="20">
        <f t="shared" si="2"/>
        <v>4</v>
      </c>
      <c r="O64" s="20">
        <f t="shared" si="2"/>
        <v>16</v>
      </c>
      <c r="P64" s="20">
        <f t="shared" si="2"/>
        <v>38</v>
      </c>
      <c r="Q64" s="20">
        <f t="shared" si="2"/>
        <v>54</v>
      </c>
      <c r="R64" s="20">
        <f>COUNTIF(R60:R63,"E")</f>
        <v>3</v>
      </c>
      <c r="S64" s="20">
        <f>COUNTIF(S60:S63,"C")</f>
        <v>1</v>
      </c>
      <c r="T64" s="20">
        <f>COUNTIF(T60:T63,"VP")</f>
        <v>0</v>
      </c>
      <c r="U64" s="21"/>
    </row>
    <row r="66" spans="1:21" ht="12.75">
      <c r="A66" s="141" t="s">
        <v>46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</row>
    <row r="67" spans="1:21" ht="24.75" customHeight="1">
      <c r="A67" s="149" t="s">
        <v>27</v>
      </c>
      <c r="B67" s="119" t="s">
        <v>26</v>
      </c>
      <c r="C67" s="120"/>
      <c r="D67" s="120"/>
      <c r="E67" s="120"/>
      <c r="F67" s="120"/>
      <c r="G67" s="120"/>
      <c r="H67" s="120"/>
      <c r="I67" s="121"/>
      <c r="J67" s="131" t="s">
        <v>41</v>
      </c>
      <c r="K67" s="59" t="s">
        <v>24</v>
      </c>
      <c r="L67" s="60"/>
      <c r="M67" s="60"/>
      <c r="N67" s="61"/>
      <c r="O67" s="135" t="s">
        <v>42</v>
      </c>
      <c r="P67" s="136"/>
      <c r="Q67" s="137"/>
      <c r="R67" s="135" t="s">
        <v>23</v>
      </c>
      <c r="S67" s="147"/>
      <c r="T67" s="148"/>
      <c r="U67" s="142" t="s">
        <v>22</v>
      </c>
    </row>
    <row r="68" spans="1:21" ht="12.75">
      <c r="A68" s="150"/>
      <c r="B68" s="122"/>
      <c r="C68" s="123"/>
      <c r="D68" s="123"/>
      <c r="E68" s="123"/>
      <c r="F68" s="123"/>
      <c r="G68" s="123"/>
      <c r="H68" s="123"/>
      <c r="I68" s="124"/>
      <c r="J68" s="132"/>
      <c r="K68" s="5" t="s">
        <v>28</v>
      </c>
      <c r="L68" s="5" t="s">
        <v>29</v>
      </c>
      <c r="M68" s="5" t="s">
        <v>30</v>
      </c>
      <c r="N68" s="5" t="s">
        <v>71</v>
      </c>
      <c r="O68" s="5" t="s">
        <v>34</v>
      </c>
      <c r="P68" s="5" t="s">
        <v>7</v>
      </c>
      <c r="Q68" s="5" t="s">
        <v>31</v>
      </c>
      <c r="R68" s="5" t="s">
        <v>32</v>
      </c>
      <c r="S68" s="5" t="s">
        <v>28</v>
      </c>
      <c r="T68" s="5" t="s">
        <v>33</v>
      </c>
      <c r="U68" s="132"/>
    </row>
    <row r="69" spans="1:21" ht="12.75">
      <c r="A69" s="40" t="s">
        <v>115</v>
      </c>
      <c r="B69" s="138" t="s">
        <v>116</v>
      </c>
      <c r="C69" s="139"/>
      <c r="D69" s="139"/>
      <c r="E69" s="139"/>
      <c r="F69" s="139"/>
      <c r="G69" s="139"/>
      <c r="H69" s="139"/>
      <c r="I69" s="140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17">
        <f>SUM(K69:N69)</f>
        <v>4</v>
      </c>
      <c r="P69" s="18">
        <f>Q69-O69</f>
        <v>11</v>
      </c>
      <c r="Q69" s="18">
        <f>ROUND(PRODUCT(J69,25)/12,0)</f>
        <v>15</v>
      </c>
      <c r="R69" s="23" t="s">
        <v>32</v>
      </c>
      <c r="S69" s="11"/>
      <c r="T69" s="24"/>
      <c r="U69" s="11" t="s">
        <v>37</v>
      </c>
    </row>
    <row r="70" spans="1:21" ht="12.75">
      <c r="A70" s="40" t="s">
        <v>117</v>
      </c>
      <c r="B70" s="138" t="s">
        <v>118</v>
      </c>
      <c r="C70" s="139"/>
      <c r="D70" s="139"/>
      <c r="E70" s="139"/>
      <c r="F70" s="139"/>
      <c r="G70" s="139"/>
      <c r="H70" s="139"/>
      <c r="I70" s="140"/>
      <c r="J70" s="11">
        <v>7</v>
      </c>
      <c r="K70" s="11">
        <v>2</v>
      </c>
      <c r="L70" s="11">
        <v>1</v>
      </c>
      <c r="M70" s="11">
        <v>0</v>
      </c>
      <c r="N70" s="11">
        <v>1</v>
      </c>
      <c r="O70" s="17">
        <f>SUM(K70:N70)</f>
        <v>4</v>
      </c>
      <c r="P70" s="18">
        <f>Q70-O70</f>
        <v>11</v>
      </c>
      <c r="Q70" s="18">
        <f>ROUND(PRODUCT(J70,25)/12,0)</f>
        <v>15</v>
      </c>
      <c r="R70" s="23" t="s">
        <v>32</v>
      </c>
      <c r="S70" s="11"/>
      <c r="T70" s="24"/>
      <c r="U70" s="11" t="s">
        <v>39</v>
      </c>
    </row>
    <row r="71" spans="1:21" ht="12.75">
      <c r="A71" s="40" t="s">
        <v>119</v>
      </c>
      <c r="B71" s="138" t="s">
        <v>120</v>
      </c>
      <c r="C71" s="139"/>
      <c r="D71" s="139"/>
      <c r="E71" s="139"/>
      <c r="F71" s="139"/>
      <c r="G71" s="139"/>
      <c r="H71" s="139"/>
      <c r="I71" s="140"/>
      <c r="J71" s="11">
        <v>6</v>
      </c>
      <c r="K71" s="11">
        <v>2</v>
      </c>
      <c r="L71" s="11">
        <v>1</v>
      </c>
      <c r="M71" s="11">
        <v>0</v>
      </c>
      <c r="N71" s="11">
        <v>1</v>
      </c>
      <c r="O71" s="17">
        <f>SUM(K71:N71)</f>
        <v>4</v>
      </c>
      <c r="P71" s="18">
        <f>Q71-O71</f>
        <v>9</v>
      </c>
      <c r="Q71" s="18">
        <f>ROUND(PRODUCT(J71,25)/12,0)</f>
        <v>13</v>
      </c>
      <c r="R71" s="23" t="s">
        <v>32</v>
      </c>
      <c r="S71" s="11"/>
      <c r="T71" s="24"/>
      <c r="U71" s="11" t="s">
        <v>39</v>
      </c>
    </row>
    <row r="72" spans="1:21" ht="12.75">
      <c r="A72" s="40" t="s">
        <v>73</v>
      </c>
      <c r="B72" s="138" t="s">
        <v>74</v>
      </c>
      <c r="C72" s="139"/>
      <c r="D72" s="139"/>
      <c r="E72" s="139"/>
      <c r="F72" s="139"/>
      <c r="G72" s="139"/>
      <c r="H72" s="139"/>
      <c r="I72" s="140"/>
      <c r="J72" s="11">
        <v>4</v>
      </c>
      <c r="K72" s="11">
        <v>0</v>
      </c>
      <c r="L72" s="11">
        <v>0</v>
      </c>
      <c r="M72" s="11">
        <v>0</v>
      </c>
      <c r="N72" s="11">
        <v>4</v>
      </c>
      <c r="O72" s="17">
        <f>SUM(K72:N72)</f>
        <v>4</v>
      </c>
      <c r="P72" s="18">
        <f>Q72-O72</f>
        <v>4</v>
      </c>
      <c r="Q72" s="18">
        <f>ROUND(PRODUCT(J72,25)/12,0)</f>
        <v>8</v>
      </c>
      <c r="R72" s="23"/>
      <c r="S72" s="11" t="s">
        <v>28</v>
      </c>
      <c r="T72" s="24"/>
      <c r="U72" s="11" t="s">
        <v>39</v>
      </c>
    </row>
    <row r="73" spans="1:21" ht="12.75">
      <c r="A73" s="40" t="s">
        <v>121</v>
      </c>
      <c r="B73" s="138" t="s">
        <v>75</v>
      </c>
      <c r="C73" s="139"/>
      <c r="D73" s="139"/>
      <c r="E73" s="139"/>
      <c r="F73" s="139"/>
      <c r="G73" s="139"/>
      <c r="H73" s="139"/>
      <c r="I73" s="140"/>
      <c r="J73" s="11">
        <v>6</v>
      </c>
      <c r="K73" s="11">
        <v>2</v>
      </c>
      <c r="L73" s="11">
        <v>1</v>
      </c>
      <c r="M73" s="11">
        <v>0</v>
      </c>
      <c r="N73" s="11">
        <v>0</v>
      </c>
      <c r="O73" s="17">
        <f>SUM(K73:N73)</f>
        <v>3</v>
      </c>
      <c r="P73" s="18">
        <f>Q73-O73</f>
        <v>10</v>
      </c>
      <c r="Q73" s="18">
        <f>ROUND(PRODUCT(J73,25)/12,0)</f>
        <v>13</v>
      </c>
      <c r="R73" s="23"/>
      <c r="S73" s="11" t="s">
        <v>28</v>
      </c>
      <c r="T73" s="24"/>
      <c r="U73" s="11" t="s">
        <v>39</v>
      </c>
    </row>
    <row r="74" spans="1:21" ht="12.75">
      <c r="A74" s="20" t="s">
        <v>25</v>
      </c>
      <c r="B74" s="56"/>
      <c r="C74" s="57"/>
      <c r="D74" s="57"/>
      <c r="E74" s="57"/>
      <c r="F74" s="57"/>
      <c r="G74" s="57"/>
      <c r="H74" s="57"/>
      <c r="I74" s="58"/>
      <c r="J74" s="20">
        <f aca="true" t="shared" si="3" ref="J74:Q74">SUM(J69:J73)</f>
        <v>30</v>
      </c>
      <c r="K74" s="20">
        <f t="shared" si="3"/>
        <v>8</v>
      </c>
      <c r="L74" s="20">
        <f t="shared" si="3"/>
        <v>4</v>
      </c>
      <c r="M74" s="20">
        <f t="shared" si="3"/>
        <v>0</v>
      </c>
      <c r="N74" s="20">
        <f t="shared" si="3"/>
        <v>7</v>
      </c>
      <c r="O74" s="20">
        <f t="shared" si="3"/>
        <v>19</v>
      </c>
      <c r="P74" s="20">
        <f t="shared" si="3"/>
        <v>45</v>
      </c>
      <c r="Q74" s="20">
        <f t="shared" si="3"/>
        <v>64</v>
      </c>
      <c r="R74" s="20">
        <f>COUNTIF(R69:R73,"E")</f>
        <v>3</v>
      </c>
      <c r="S74" s="20">
        <f>COUNTIF(S69:S73,"C")</f>
        <v>2</v>
      </c>
      <c r="T74" s="20">
        <f>COUNTIF(T69:T73,"VP")</f>
        <v>0</v>
      </c>
      <c r="U74" s="21"/>
    </row>
    <row r="76" spans="1:21" ht="12.75">
      <c r="A76" s="154" t="s">
        <v>47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 ht="27.75" customHeight="1">
      <c r="A77" s="149" t="s">
        <v>27</v>
      </c>
      <c r="B77" s="119" t="s">
        <v>26</v>
      </c>
      <c r="C77" s="120"/>
      <c r="D77" s="120"/>
      <c r="E77" s="120"/>
      <c r="F77" s="120"/>
      <c r="G77" s="120"/>
      <c r="H77" s="120"/>
      <c r="I77" s="121"/>
      <c r="J77" s="131" t="s">
        <v>41</v>
      </c>
      <c r="K77" s="59" t="s">
        <v>24</v>
      </c>
      <c r="L77" s="60"/>
      <c r="M77" s="60"/>
      <c r="N77" s="61"/>
      <c r="O77" s="133" t="s">
        <v>42</v>
      </c>
      <c r="P77" s="134"/>
      <c r="Q77" s="134"/>
      <c r="R77" s="133" t="s">
        <v>23</v>
      </c>
      <c r="S77" s="133"/>
      <c r="T77" s="133"/>
      <c r="U77" s="133" t="s">
        <v>22</v>
      </c>
    </row>
    <row r="78" spans="1:21" ht="12.75" customHeight="1">
      <c r="A78" s="150"/>
      <c r="B78" s="122"/>
      <c r="C78" s="123"/>
      <c r="D78" s="123"/>
      <c r="E78" s="123"/>
      <c r="F78" s="123"/>
      <c r="G78" s="123"/>
      <c r="H78" s="123"/>
      <c r="I78" s="124"/>
      <c r="J78" s="132"/>
      <c r="K78" s="5" t="s">
        <v>28</v>
      </c>
      <c r="L78" s="5" t="s">
        <v>29</v>
      </c>
      <c r="M78" s="5" t="s">
        <v>30</v>
      </c>
      <c r="N78" s="5" t="s">
        <v>71</v>
      </c>
      <c r="O78" s="5" t="s">
        <v>34</v>
      </c>
      <c r="P78" s="5" t="s">
        <v>7</v>
      </c>
      <c r="Q78" s="5" t="s">
        <v>31</v>
      </c>
      <c r="R78" s="5" t="s">
        <v>32</v>
      </c>
      <c r="S78" s="5" t="s">
        <v>28</v>
      </c>
      <c r="T78" s="5" t="s">
        <v>33</v>
      </c>
      <c r="U78" s="133"/>
    </row>
    <row r="79" spans="1:21" ht="12.75">
      <c r="A79" s="128" t="s">
        <v>130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</row>
    <row r="80" spans="1:21" ht="12.75">
      <c r="A80" s="41" t="s">
        <v>122</v>
      </c>
      <c r="B80" s="125" t="s">
        <v>123</v>
      </c>
      <c r="C80" s="126"/>
      <c r="D80" s="126"/>
      <c r="E80" s="126"/>
      <c r="F80" s="126"/>
      <c r="G80" s="126"/>
      <c r="H80" s="126"/>
      <c r="I80" s="127"/>
      <c r="J80" s="25">
        <v>6</v>
      </c>
      <c r="K80" s="25">
        <v>2</v>
      </c>
      <c r="L80" s="25">
        <v>1</v>
      </c>
      <c r="M80" s="25">
        <v>0</v>
      </c>
      <c r="N80" s="25">
        <v>1</v>
      </c>
      <c r="O80" s="17">
        <f>SUM(K80:N80)</f>
        <v>4</v>
      </c>
      <c r="P80" s="18">
        <f>Q80-O80</f>
        <v>7</v>
      </c>
      <c r="Q80" s="18">
        <f>ROUND(PRODUCT(J80,25)/14,0)</f>
        <v>11</v>
      </c>
      <c r="R80" s="25"/>
      <c r="S80" s="25" t="s">
        <v>28</v>
      </c>
      <c r="T80" s="26"/>
      <c r="U80" s="11" t="s">
        <v>37</v>
      </c>
    </row>
    <row r="81" spans="1:21" ht="12.75">
      <c r="A81" s="41" t="s">
        <v>124</v>
      </c>
      <c r="B81" s="125" t="s">
        <v>125</v>
      </c>
      <c r="C81" s="126"/>
      <c r="D81" s="126"/>
      <c r="E81" s="126"/>
      <c r="F81" s="126"/>
      <c r="G81" s="126"/>
      <c r="H81" s="126"/>
      <c r="I81" s="127"/>
      <c r="J81" s="25">
        <v>6</v>
      </c>
      <c r="K81" s="25">
        <v>2</v>
      </c>
      <c r="L81" s="25">
        <v>1</v>
      </c>
      <c r="M81" s="25">
        <v>0</v>
      </c>
      <c r="N81" s="25">
        <v>1</v>
      </c>
      <c r="O81" s="17">
        <f>SUM(K81:N81)</f>
        <v>4</v>
      </c>
      <c r="P81" s="18">
        <f>Q81-O81</f>
        <v>7</v>
      </c>
      <c r="Q81" s="18">
        <f>ROUND(PRODUCT(J81,25)/14,0)</f>
        <v>11</v>
      </c>
      <c r="R81" s="25"/>
      <c r="S81" s="25" t="s">
        <v>28</v>
      </c>
      <c r="T81" s="26"/>
      <c r="U81" s="11" t="s">
        <v>37</v>
      </c>
    </row>
    <row r="82" spans="1:21" ht="12.75">
      <c r="A82" s="157" t="s">
        <v>77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9"/>
    </row>
    <row r="83" spans="1:21" ht="12.75">
      <c r="A83" s="41" t="s">
        <v>126</v>
      </c>
      <c r="B83" s="125" t="s">
        <v>127</v>
      </c>
      <c r="C83" s="126"/>
      <c r="D83" s="126"/>
      <c r="E83" s="126"/>
      <c r="F83" s="126"/>
      <c r="G83" s="126"/>
      <c r="H83" s="126"/>
      <c r="I83" s="127"/>
      <c r="J83" s="25">
        <v>6</v>
      </c>
      <c r="K83" s="25">
        <v>2</v>
      </c>
      <c r="L83" s="25">
        <v>1</v>
      </c>
      <c r="M83" s="25">
        <v>0</v>
      </c>
      <c r="N83" s="25">
        <v>1</v>
      </c>
      <c r="O83" s="17">
        <f>SUM(K83:N83)</f>
        <v>4</v>
      </c>
      <c r="P83" s="18">
        <f>Q83-O83</f>
        <v>9</v>
      </c>
      <c r="Q83" s="18">
        <f>ROUND(PRODUCT(J83,25)/12,0)</f>
        <v>13</v>
      </c>
      <c r="R83" s="25"/>
      <c r="S83" s="25" t="s">
        <v>28</v>
      </c>
      <c r="T83" s="26"/>
      <c r="U83" s="11" t="s">
        <v>39</v>
      </c>
    </row>
    <row r="84" spans="1:21" ht="12.75">
      <c r="A84" s="41" t="s">
        <v>76</v>
      </c>
      <c r="B84" s="125" t="s">
        <v>128</v>
      </c>
      <c r="C84" s="126"/>
      <c r="D84" s="126"/>
      <c r="E84" s="126"/>
      <c r="F84" s="126"/>
      <c r="G84" s="126"/>
      <c r="H84" s="126"/>
      <c r="I84" s="127"/>
      <c r="J84" s="25">
        <v>6</v>
      </c>
      <c r="K84" s="25">
        <v>2</v>
      </c>
      <c r="L84" s="25">
        <v>1</v>
      </c>
      <c r="M84" s="25">
        <v>0</v>
      </c>
      <c r="N84" s="25">
        <v>1</v>
      </c>
      <c r="O84" s="17">
        <f>SUM(K84:N84)</f>
        <v>4</v>
      </c>
      <c r="P84" s="18">
        <f>Q84-O84</f>
        <v>9</v>
      </c>
      <c r="Q84" s="18">
        <f>ROUND(PRODUCT(J84,25)/12,0)</f>
        <v>13</v>
      </c>
      <c r="R84" s="25"/>
      <c r="S84" s="25" t="s">
        <v>28</v>
      </c>
      <c r="T84" s="26"/>
      <c r="U84" s="11" t="s">
        <v>39</v>
      </c>
    </row>
    <row r="85" spans="1:21" ht="24.75" customHeight="1">
      <c r="A85" s="76" t="s">
        <v>49</v>
      </c>
      <c r="B85" s="77"/>
      <c r="C85" s="77"/>
      <c r="D85" s="77"/>
      <c r="E85" s="77"/>
      <c r="F85" s="77"/>
      <c r="G85" s="77"/>
      <c r="H85" s="77"/>
      <c r="I85" s="78"/>
      <c r="J85" s="22">
        <f>SUM(J80,J83)</f>
        <v>12</v>
      </c>
      <c r="K85" s="22">
        <f aca="true" t="shared" si="4" ref="J85:Q85">SUM(K80,K83)</f>
        <v>4</v>
      </c>
      <c r="L85" s="22">
        <f t="shared" si="4"/>
        <v>2</v>
      </c>
      <c r="M85" s="22">
        <f t="shared" si="4"/>
        <v>0</v>
      </c>
      <c r="N85" s="22">
        <f t="shared" si="4"/>
        <v>2</v>
      </c>
      <c r="O85" s="22">
        <f t="shared" si="4"/>
        <v>8</v>
      </c>
      <c r="P85" s="22">
        <f t="shared" si="4"/>
        <v>16</v>
      </c>
      <c r="Q85" s="22">
        <f t="shared" si="4"/>
        <v>24</v>
      </c>
      <c r="R85" s="22">
        <f>COUNTIF(R80,"E")+COUNTIF(R83,"E")</f>
        <v>0</v>
      </c>
      <c r="S85" s="22">
        <f>COUNTIF(S80,"C")++COUNTIF(S83,"C")</f>
        <v>2</v>
      </c>
      <c r="T85" s="22">
        <f>COUNTIF(T80,"VP")+COUNTIF(T83,"VP")</f>
        <v>0</v>
      </c>
      <c r="U85" s="37">
        <f>2/(9+5+3)</f>
        <v>0.11764705882352941</v>
      </c>
    </row>
    <row r="86" spans="1:21" ht="13.5" customHeight="1">
      <c r="A86" s="107" t="s">
        <v>50</v>
      </c>
      <c r="B86" s="108"/>
      <c r="C86" s="108"/>
      <c r="D86" s="108"/>
      <c r="E86" s="108"/>
      <c r="F86" s="108"/>
      <c r="G86" s="108"/>
      <c r="H86" s="108"/>
      <c r="I86" s="108"/>
      <c r="J86" s="109"/>
      <c r="K86" s="22">
        <f aca="true" t="shared" si="5" ref="K86:Q86">K80*14+K83*12</f>
        <v>52</v>
      </c>
      <c r="L86" s="22">
        <f t="shared" si="5"/>
        <v>26</v>
      </c>
      <c r="M86" s="22">
        <f t="shared" si="5"/>
        <v>0</v>
      </c>
      <c r="N86" s="22">
        <f t="shared" si="5"/>
        <v>26</v>
      </c>
      <c r="O86" s="22">
        <f t="shared" si="5"/>
        <v>104</v>
      </c>
      <c r="P86" s="22">
        <f t="shared" si="5"/>
        <v>206</v>
      </c>
      <c r="Q86" s="22">
        <f t="shared" si="5"/>
        <v>310</v>
      </c>
      <c r="R86" s="45"/>
      <c r="S86" s="46"/>
      <c r="T86" s="46"/>
      <c r="U86" s="47"/>
    </row>
    <row r="87" spans="1:21" ht="12.75">
      <c r="A87" s="110"/>
      <c r="B87" s="111"/>
      <c r="C87" s="111"/>
      <c r="D87" s="111"/>
      <c r="E87" s="111"/>
      <c r="F87" s="111"/>
      <c r="G87" s="111"/>
      <c r="H87" s="111"/>
      <c r="I87" s="111"/>
      <c r="J87" s="112"/>
      <c r="K87" s="92">
        <f>SUM(K86:N86)</f>
        <v>104</v>
      </c>
      <c r="L87" s="93"/>
      <c r="M87" s="93"/>
      <c r="N87" s="94"/>
      <c r="O87" s="51">
        <f>SUM(O86:P86)</f>
        <v>310</v>
      </c>
      <c r="P87" s="52"/>
      <c r="Q87" s="53"/>
      <c r="R87" s="48"/>
      <c r="S87" s="49"/>
      <c r="T87" s="49"/>
      <c r="U87" s="50"/>
    </row>
    <row r="88" spans="1:2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3"/>
      <c r="L88" s="13"/>
      <c r="M88" s="13"/>
      <c r="N88" s="13"/>
      <c r="O88" s="14"/>
      <c r="P88" s="14"/>
      <c r="Q88" s="14"/>
      <c r="R88" s="15"/>
      <c r="S88" s="15"/>
      <c r="T88" s="15"/>
      <c r="U88" s="15"/>
    </row>
    <row r="89" spans="2:20" ht="12.75">
      <c r="B89" s="2"/>
      <c r="C89" s="2"/>
      <c r="D89" s="2"/>
      <c r="E89" s="2"/>
      <c r="F89" s="2"/>
      <c r="G89" s="2"/>
      <c r="M89" s="8"/>
      <c r="N89" s="8"/>
      <c r="O89" s="8"/>
      <c r="P89" s="8"/>
      <c r="Q89" s="8"/>
      <c r="R89" s="8"/>
      <c r="S89" s="8"/>
      <c r="T89" s="8"/>
    </row>
    <row r="90" spans="1:21" ht="24" customHeight="1">
      <c r="A90" s="160" t="s">
        <v>51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</row>
    <row r="91" spans="1:21" ht="16.5" customHeight="1">
      <c r="A91" s="56" t="s">
        <v>53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</row>
    <row r="92" spans="1:21" ht="34.5" customHeight="1">
      <c r="A92" s="81" t="s">
        <v>27</v>
      </c>
      <c r="B92" s="81" t="s">
        <v>26</v>
      </c>
      <c r="C92" s="81"/>
      <c r="D92" s="81"/>
      <c r="E92" s="81"/>
      <c r="F92" s="81"/>
      <c r="G92" s="81"/>
      <c r="H92" s="81"/>
      <c r="I92" s="81"/>
      <c r="J92" s="82" t="s">
        <v>41</v>
      </c>
      <c r="K92" s="95" t="s">
        <v>24</v>
      </c>
      <c r="L92" s="96"/>
      <c r="M92" s="96"/>
      <c r="N92" s="97"/>
      <c r="O92" s="82" t="s">
        <v>42</v>
      </c>
      <c r="P92" s="82"/>
      <c r="Q92" s="82"/>
      <c r="R92" s="82" t="s">
        <v>23</v>
      </c>
      <c r="S92" s="82"/>
      <c r="T92" s="82"/>
      <c r="U92" s="82" t="s">
        <v>22</v>
      </c>
    </row>
    <row r="93" spans="1:21" ht="12.75">
      <c r="A93" s="81"/>
      <c r="B93" s="81"/>
      <c r="C93" s="81"/>
      <c r="D93" s="81"/>
      <c r="E93" s="81"/>
      <c r="F93" s="81"/>
      <c r="G93" s="81"/>
      <c r="H93" s="81"/>
      <c r="I93" s="81"/>
      <c r="J93" s="82"/>
      <c r="K93" s="28" t="s">
        <v>28</v>
      </c>
      <c r="L93" s="28" t="s">
        <v>29</v>
      </c>
      <c r="M93" s="28" t="s">
        <v>30</v>
      </c>
      <c r="N93" s="28" t="s">
        <v>71</v>
      </c>
      <c r="O93" s="28" t="s">
        <v>34</v>
      </c>
      <c r="P93" s="28" t="s">
        <v>7</v>
      </c>
      <c r="Q93" s="28" t="s">
        <v>31</v>
      </c>
      <c r="R93" s="28" t="s">
        <v>32</v>
      </c>
      <c r="S93" s="28" t="s">
        <v>28</v>
      </c>
      <c r="T93" s="28" t="s">
        <v>33</v>
      </c>
      <c r="U93" s="82"/>
    </row>
    <row r="94" spans="1:21" ht="17.25" customHeight="1">
      <c r="A94" s="56" t="s">
        <v>66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8"/>
    </row>
    <row r="95" spans="1:21" ht="12.75">
      <c r="A95" s="29" t="str">
        <f aca="true" t="shared" si="6" ref="A95:A102">IF(ISNA(INDEX($A$38:$U$88,MATCH($B95,$B$38:$B$88,0),1)),"",INDEX($A$38:$U$88,MATCH($B95,$B$38:$B$88,0),1))</f>
        <v>MMM3085</v>
      </c>
      <c r="B95" s="55" t="s">
        <v>97</v>
      </c>
      <c r="C95" s="55"/>
      <c r="D95" s="55"/>
      <c r="E95" s="55"/>
      <c r="F95" s="55"/>
      <c r="G95" s="55"/>
      <c r="H95" s="55"/>
      <c r="I95" s="55"/>
      <c r="J95" s="18">
        <f aca="true" t="shared" si="7" ref="J95:J102">IF(ISNA(INDEX($A$38:$U$88,MATCH($B95,$B$38:$B$88,0),10)),"",INDEX($A$38:$U$88,MATCH($B95,$B$38:$B$88,0),10))</f>
        <v>7</v>
      </c>
      <c r="K95" s="18">
        <f aca="true" t="shared" si="8" ref="K95:K102">IF(ISNA(INDEX($A$38:$U$88,MATCH($B95,$B$38:$B$88,0),11)),"",INDEX($A$38:$U$88,MATCH($B95,$B$38:$B$88,0),11))</f>
        <v>2</v>
      </c>
      <c r="L95" s="18">
        <f aca="true" t="shared" si="9" ref="L95:L102">IF(ISNA(INDEX($A$38:$U$88,MATCH($B95,$B$38:$B$88,0),12)),"",INDEX($A$38:$U$88,MATCH($B95,$B$38:$B$88,0),12))</f>
        <v>1</v>
      </c>
      <c r="M95" s="18">
        <f aca="true" t="shared" si="10" ref="M95:M102">IF(ISNA(INDEX($A$38:$U$88,MATCH($B95,$B$38:$B$88,0),13)),"",INDEX($A$38:$U$88,MATCH($B95,$B$38:$B$88,0),13))</f>
        <v>0</v>
      </c>
      <c r="N95" s="18">
        <v>1</v>
      </c>
      <c r="O95" s="18">
        <f aca="true" t="shared" si="11" ref="O95:O102">IF(ISNA(INDEX($A$39:$U$89,MATCH($B95,$B$39:$B$89,0),15)),"",INDEX($A$39:$U$89,MATCH($B95,$B$39:$B$89,0),15))</f>
        <v>4</v>
      </c>
      <c r="P95" s="18">
        <f aca="true" t="shared" si="12" ref="P95:P102">IF(ISNA(INDEX($A$39:$U$89,MATCH($B95,$B$39:$B$89,0),16)),"",INDEX($A$39:$U$89,MATCH($B95,$B$39:$B$89,0),16))</f>
        <v>9</v>
      </c>
      <c r="Q95" s="18">
        <f aca="true" t="shared" si="13" ref="Q95:Q102">IF(ISNA(INDEX($A$39:$U$89,MATCH($B95,$B$39:$B$89,0),17)),"",INDEX($A$39:$U$89,MATCH($B95,$B$39:$B$89,0),17))</f>
        <v>13</v>
      </c>
      <c r="R95" s="27" t="str">
        <f aca="true" t="shared" si="14" ref="R95:R102">IF(ISNA(INDEX($A$39:$U$89,MATCH($B95,$B$39:$B$89,0),18)),"",INDEX($A$39:$U$89,MATCH($B95,$B$39:$B$89,0),18))</f>
        <v>E</v>
      </c>
      <c r="S95" s="27">
        <f aca="true" t="shared" si="15" ref="S95:S102">IF(ISNA(INDEX($A$39:$U$89,MATCH($B95,$B$39:$B$89,0),19)),"",INDEX($A$39:$U$89,MATCH($B95,$B$39:$B$89,0),19))</f>
        <v>0</v>
      </c>
      <c r="T95" s="27">
        <f aca="true" t="shared" si="16" ref="T95:T102">IF(ISNA(INDEX($A$39:$U$89,MATCH($B95,$B$39:$B$89,0),20)),"",INDEX($A$39:$U$89,MATCH($B95,$B$39:$B$89,0),20))</f>
        <v>0</v>
      </c>
      <c r="U95" s="19" t="s">
        <v>37</v>
      </c>
    </row>
    <row r="96" spans="1:21" ht="12.75">
      <c r="A96" s="29" t="str">
        <f t="shared" si="6"/>
        <v>MMM3089</v>
      </c>
      <c r="B96" s="55" t="s">
        <v>101</v>
      </c>
      <c r="C96" s="55"/>
      <c r="D96" s="55"/>
      <c r="E96" s="55"/>
      <c r="F96" s="55"/>
      <c r="G96" s="55"/>
      <c r="H96" s="55"/>
      <c r="I96" s="55"/>
      <c r="J96" s="18">
        <f t="shared" si="7"/>
        <v>8</v>
      </c>
      <c r="K96" s="18">
        <f t="shared" si="8"/>
        <v>2</v>
      </c>
      <c r="L96" s="18">
        <f t="shared" si="9"/>
        <v>1</v>
      </c>
      <c r="M96" s="18">
        <f t="shared" si="10"/>
        <v>0</v>
      </c>
      <c r="N96" s="18">
        <v>1</v>
      </c>
      <c r="O96" s="18">
        <f t="shared" si="11"/>
        <v>4</v>
      </c>
      <c r="P96" s="18">
        <f t="shared" si="12"/>
        <v>10</v>
      </c>
      <c r="Q96" s="18">
        <f t="shared" si="13"/>
        <v>14</v>
      </c>
      <c r="R96" s="27" t="str">
        <f t="shared" si="14"/>
        <v>E</v>
      </c>
      <c r="S96" s="27">
        <f t="shared" si="15"/>
        <v>0</v>
      </c>
      <c r="T96" s="27">
        <f t="shared" si="16"/>
        <v>0</v>
      </c>
      <c r="U96" s="19" t="s">
        <v>37</v>
      </c>
    </row>
    <row r="97" spans="1:21" ht="12.75">
      <c r="A97" s="29" t="str">
        <f t="shared" si="6"/>
        <v>MMM3084</v>
      </c>
      <c r="B97" s="55" t="s">
        <v>103</v>
      </c>
      <c r="C97" s="55"/>
      <c r="D97" s="55"/>
      <c r="E97" s="55"/>
      <c r="F97" s="55"/>
      <c r="G97" s="55"/>
      <c r="H97" s="55"/>
      <c r="I97" s="55"/>
      <c r="J97" s="18">
        <f t="shared" si="7"/>
        <v>8</v>
      </c>
      <c r="K97" s="18">
        <f t="shared" si="8"/>
        <v>2</v>
      </c>
      <c r="L97" s="18">
        <f t="shared" si="9"/>
        <v>1</v>
      </c>
      <c r="M97" s="18">
        <f t="shared" si="10"/>
        <v>0</v>
      </c>
      <c r="N97" s="18">
        <v>1</v>
      </c>
      <c r="O97" s="18">
        <f t="shared" si="11"/>
        <v>4</v>
      </c>
      <c r="P97" s="18">
        <f t="shared" si="12"/>
        <v>10</v>
      </c>
      <c r="Q97" s="18">
        <f t="shared" si="13"/>
        <v>14</v>
      </c>
      <c r="R97" s="27" t="str">
        <f t="shared" si="14"/>
        <v>E</v>
      </c>
      <c r="S97" s="27">
        <f t="shared" si="15"/>
        <v>0</v>
      </c>
      <c r="T97" s="27">
        <f t="shared" si="16"/>
        <v>0</v>
      </c>
      <c r="U97" s="19" t="s">
        <v>37</v>
      </c>
    </row>
    <row r="98" spans="1:21" ht="12.75">
      <c r="A98" s="29" t="str">
        <f t="shared" si="6"/>
        <v>MMM3097</v>
      </c>
      <c r="B98" s="55" t="s">
        <v>105</v>
      </c>
      <c r="C98" s="55"/>
      <c r="D98" s="55"/>
      <c r="E98" s="55"/>
      <c r="F98" s="55"/>
      <c r="G98" s="55"/>
      <c r="H98" s="55"/>
      <c r="I98" s="55"/>
      <c r="J98" s="18">
        <f t="shared" si="7"/>
        <v>8</v>
      </c>
      <c r="K98" s="18">
        <f t="shared" si="8"/>
        <v>2</v>
      </c>
      <c r="L98" s="18">
        <f t="shared" si="9"/>
        <v>1</v>
      </c>
      <c r="M98" s="18">
        <f t="shared" si="10"/>
        <v>0</v>
      </c>
      <c r="N98" s="18">
        <v>1</v>
      </c>
      <c r="O98" s="18">
        <f t="shared" si="11"/>
        <v>4</v>
      </c>
      <c r="P98" s="18">
        <f t="shared" si="12"/>
        <v>10</v>
      </c>
      <c r="Q98" s="18">
        <f t="shared" si="13"/>
        <v>14</v>
      </c>
      <c r="R98" s="27" t="str">
        <f t="shared" si="14"/>
        <v>E</v>
      </c>
      <c r="S98" s="27">
        <f t="shared" si="15"/>
        <v>0</v>
      </c>
      <c r="T98" s="27">
        <f t="shared" si="16"/>
        <v>0</v>
      </c>
      <c r="U98" s="19" t="s">
        <v>37</v>
      </c>
    </row>
    <row r="99" spans="1:21" ht="12.75">
      <c r="A99" s="29" t="str">
        <f t="shared" si="6"/>
        <v>MMX4601</v>
      </c>
      <c r="B99" s="55" t="s">
        <v>72</v>
      </c>
      <c r="C99" s="55"/>
      <c r="D99" s="55"/>
      <c r="E99" s="55"/>
      <c r="F99" s="55"/>
      <c r="G99" s="55"/>
      <c r="H99" s="55"/>
      <c r="I99" s="55"/>
      <c r="J99" s="18">
        <f t="shared" si="7"/>
        <v>6</v>
      </c>
      <c r="K99" s="18">
        <f t="shared" si="8"/>
        <v>2</v>
      </c>
      <c r="L99" s="18">
        <f t="shared" si="9"/>
        <v>1</v>
      </c>
      <c r="M99" s="18">
        <f t="shared" si="10"/>
        <v>0</v>
      </c>
      <c r="N99" s="18">
        <v>1</v>
      </c>
      <c r="O99" s="18">
        <f t="shared" si="11"/>
        <v>4</v>
      </c>
      <c r="P99" s="18">
        <f t="shared" si="12"/>
        <v>7</v>
      </c>
      <c r="Q99" s="18">
        <f t="shared" si="13"/>
        <v>11</v>
      </c>
      <c r="R99" s="27">
        <f t="shared" si="14"/>
        <v>0</v>
      </c>
      <c r="S99" s="27" t="str">
        <f t="shared" si="15"/>
        <v>C</v>
      </c>
      <c r="T99" s="27">
        <f t="shared" si="16"/>
        <v>0</v>
      </c>
      <c r="U99" s="19" t="s">
        <v>37</v>
      </c>
    </row>
    <row r="100" spans="1:21" ht="12.75">
      <c r="A100" s="29" t="str">
        <f t="shared" si="6"/>
        <v>MMM3028</v>
      </c>
      <c r="B100" s="55" t="s">
        <v>108</v>
      </c>
      <c r="C100" s="55"/>
      <c r="D100" s="55"/>
      <c r="E100" s="55"/>
      <c r="F100" s="55"/>
      <c r="G100" s="55"/>
      <c r="H100" s="55"/>
      <c r="I100" s="55"/>
      <c r="J100" s="18">
        <f t="shared" si="7"/>
        <v>8</v>
      </c>
      <c r="K100" s="18">
        <f t="shared" si="8"/>
        <v>2</v>
      </c>
      <c r="L100" s="18">
        <f t="shared" si="9"/>
        <v>1</v>
      </c>
      <c r="M100" s="18">
        <f t="shared" si="10"/>
        <v>0</v>
      </c>
      <c r="N100" s="18">
        <v>1</v>
      </c>
      <c r="O100" s="18">
        <f t="shared" si="11"/>
        <v>4</v>
      </c>
      <c r="P100" s="18">
        <f t="shared" si="12"/>
        <v>10</v>
      </c>
      <c r="Q100" s="18">
        <f t="shared" si="13"/>
        <v>14</v>
      </c>
      <c r="R100" s="27" t="str">
        <f t="shared" si="14"/>
        <v>E</v>
      </c>
      <c r="S100" s="27">
        <f t="shared" si="15"/>
        <v>0</v>
      </c>
      <c r="T100" s="27">
        <f t="shared" si="16"/>
        <v>0</v>
      </c>
      <c r="U100" s="19" t="s">
        <v>37</v>
      </c>
    </row>
    <row r="101" spans="1:21" ht="12.75">
      <c r="A101" s="29" t="str">
        <f t="shared" si="6"/>
        <v>MMM3086</v>
      </c>
      <c r="B101" s="55" t="s">
        <v>95</v>
      </c>
      <c r="C101" s="55"/>
      <c r="D101" s="55"/>
      <c r="E101" s="55"/>
      <c r="F101" s="55"/>
      <c r="G101" s="55"/>
      <c r="H101" s="55"/>
      <c r="I101" s="55"/>
      <c r="J101" s="18">
        <f t="shared" si="7"/>
        <v>8</v>
      </c>
      <c r="K101" s="18">
        <f t="shared" si="8"/>
        <v>2</v>
      </c>
      <c r="L101" s="18">
        <f t="shared" si="9"/>
        <v>1</v>
      </c>
      <c r="M101" s="18">
        <f t="shared" si="10"/>
        <v>0</v>
      </c>
      <c r="N101" s="18">
        <v>1</v>
      </c>
      <c r="O101" s="18">
        <f t="shared" si="11"/>
        <v>4</v>
      </c>
      <c r="P101" s="18">
        <f t="shared" si="12"/>
        <v>10</v>
      </c>
      <c r="Q101" s="18">
        <f t="shared" si="13"/>
        <v>14</v>
      </c>
      <c r="R101" s="27" t="str">
        <f t="shared" si="14"/>
        <v>E</v>
      </c>
      <c r="S101" s="27">
        <f t="shared" si="15"/>
        <v>0</v>
      </c>
      <c r="T101" s="27">
        <f t="shared" si="16"/>
        <v>0</v>
      </c>
      <c r="U101" s="19" t="s">
        <v>37</v>
      </c>
    </row>
    <row r="102" spans="1:21" ht="12.75">
      <c r="A102" s="29" t="str">
        <f t="shared" si="6"/>
        <v>MMM3057</v>
      </c>
      <c r="B102" s="55" t="s">
        <v>112</v>
      </c>
      <c r="C102" s="55"/>
      <c r="D102" s="55"/>
      <c r="E102" s="55"/>
      <c r="F102" s="55"/>
      <c r="G102" s="55"/>
      <c r="H102" s="55"/>
      <c r="I102" s="55"/>
      <c r="J102" s="18">
        <f t="shared" si="7"/>
        <v>7</v>
      </c>
      <c r="K102" s="18">
        <f t="shared" si="8"/>
        <v>2</v>
      </c>
      <c r="L102" s="18">
        <f t="shared" si="9"/>
        <v>1</v>
      </c>
      <c r="M102" s="18">
        <f t="shared" si="10"/>
        <v>0</v>
      </c>
      <c r="N102" s="18">
        <v>1</v>
      </c>
      <c r="O102" s="18">
        <f t="shared" si="11"/>
        <v>4</v>
      </c>
      <c r="P102" s="18">
        <f t="shared" si="12"/>
        <v>9</v>
      </c>
      <c r="Q102" s="18">
        <f t="shared" si="13"/>
        <v>13</v>
      </c>
      <c r="R102" s="27" t="str">
        <f t="shared" si="14"/>
        <v>E</v>
      </c>
      <c r="S102" s="27">
        <f t="shared" si="15"/>
        <v>0</v>
      </c>
      <c r="T102" s="27">
        <f t="shared" si="16"/>
        <v>0</v>
      </c>
      <c r="U102" s="19" t="s">
        <v>37</v>
      </c>
    </row>
    <row r="103" spans="1:21" ht="12.75">
      <c r="A103" s="20" t="s">
        <v>25</v>
      </c>
      <c r="B103" s="116"/>
      <c r="C103" s="117"/>
      <c r="D103" s="117"/>
      <c r="E103" s="117"/>
      <c r="F103" s="117"/>
      <c r="G103" s="117"/>
      <c r="H103" s="117"/>
      <c r="I103" s="118"/>
      <c r="J103" s="22">
        <f>IF(ISNA(SUM(J95:J102)),"",SUM(J95:J102))</f>
        <v>60</v>
      </c>
      <c r="K103" s="22">
        <f aca="true" t="shared" si="17" ref="K103:Q103">SUM(K95:K102)</f>
        <v>16</v>
      </c>
      <c r="L103" s="22">
        <f t="shared" si="17"/>
        <v>8</v>
      </c>
      <c r="M103" s="22">
        <f t="shared" si="17"/>
        <v>0</v>
      </c>
      <c r="N103" s="22">
        <f t="shared" si="17"/>
        <v>8</v>
      </c>
      <c r="O103" s="22">
        <f t="shared" si="17"/>
        <v>32</v>
      </c>
      <c r="P103" s="22">
        <f t="shared" si="17"/>
        <v>75</v>
      </c>
      <c r="Q103" s="22">
        <f t="shared" si="17"/>
        <v>107</v>
      </c>
      <c r="R103" s="20">
        <f>COUNTIF(R95:R102,"E")</f>
        <v>7</v>
      </c>
      <c r="S103" s="20">
        <f>COUNTIF(S95:S102,"C")</f>
        <v>1</v>
      </c>
      <c r="T103" s="20">
        <f>COUNTIF(T95:T102,"VP")</f>
        <v>0</v>
      </c>
      <c r="U103" s="19"/>
    </row>
    <row r="104" spans="1:21" ht="17.25" customHeight="1">
      <c r="A104" s="56" t="s">
        <v>67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8"/>
    </row>
    <row r="105" spans="1:21" ht="12.75">
      <c r="A105" s="29" t="str">
        <f>IF(ISNA(INDEX($A$38:$U$88,MATCH($B105,$B$38:$B$88,0),1)),"",INDEX($A$38:$U$88,MATCH($B105,$B$38:$B$88,0),1))</f>
        <v>MMM3033</v>
      </c>
      <c r="B105" s="55" t="s">
        <v>116</v>
      </c>
      <c r="C105" s="55"/>
      <c r="D105" s="55"/>
      <c r="E105" s="55"/>
      <c r="F105" s="55"/>
      <c r="G105" s="55"/>
      <c r="H105" s="55"/>
      <c r="I105" s="55"/>
      <c r="J105" s="18">
        <f>IF(ISNA(INDEX($A$38:$U$88,MATCH($B105,$B$38:$B$88,0),10)),"",INDEX($A$38:$U$88,MATCH($B105,$B$38:$B$88,0),10))</f>
        <v>7</v>
      </c>
      <c r="K105" s="18">
        <f>IF(ISNA(INDEX($A$38:$U$88,MATCH($B105,$B$38:$B$88,0),11)),"",INDEX($A$38:$U$88,MATCH($B105,$B$38:$B$88,0),11))</f>
        <v>2</v>
      </c>
      <c r="L105" s="18">
        <f>IF(ISNA(INDEX($A$38:$U$88,MATCH($B105,$B$38:$B$88,0),12)),"",INDEX($A$38:$U$88,MATCH($B105,$B$38:$B$88,0),12))</f>
        <v>1</v>
      </c>
      <c r="M105" s="18">
        <f>IF(ISNA(INDEX($A$38:$U$88,MATCH($B105,$B$38:$B$88,0),13)),"",INDEX($A$38:$U$88,MATCH($B105,$B$38:$B$88,0),13))</f>
        <v>0</v>
      </c>
      <c r="N105" s="18">
        <v>1</v>
      </c>
      <c r="O105" s="18">
        <f>IF(ISNA(INDEX($A$38:$U$88,MATCH($B105,$B$38:$B$88,0),14)),"",INDEX($A$38:$U$88,MATCH($B105,$B$38:$B$88,0),14))</f>
        <v>1</v>
      </c>
      <c r="P105" s="18">
        <f>IF(ISNA(INDEX($A$38:$U$88,MATCH($B105,$B$38:$B$88,0),15)),"",INDEX($A$38:$U$88,MATCH($B105,$B$38:$B$88,0),15))</f>
        <v>4</v>
      </c>
      <c r="Q105" s="18">
        <f>IF(ISNA(INDEX($A$38:$U$88,MATCH($B105,$B$38:$B$88,0),16)),"",INDEX($A$38:$U$88,MATCH($B105,$B$38:$B$88,0),16))</f>
        <v>11</v>
      </c>
      <c r="R105" s="27">
        <f>IF(ISNA(INDEX($A$38:$U$88,MATCH($B105,$B$38:$B$88,0),17)),"",INDEX($A$38:$U$88,MATCH($B105,$B$38:$B$88,0),17))</f>
        <v>15</v>
      </c>
      <c r="S105" s="27" t="str">
        <f>IF(ISNA(INDEX($A$38:$U$88,MATCH($B105,$B$38:$B$88,0),18)),"",INDEX($A$38:$U$88,MATCH($B105,$B$38:$B$88,0),18))</f>
        <v>E</v>
      </c>
      <c r="T105" s="27">
        <f>IF(ISNA(INDEX($A$38:$U$88,MATCH($B105,$B$38:$B$88,0),19)),"",INDEX($A$38:$U$88,MATCH($B105,$B$38:$B$88,0),19))</f>
        <v>0</v>
      </c>
      <c r="U105" s="19" t="s">
        <v>37</v>
      </c>
    </row>
    <row r="106" spans="1:21" ht="12.75">
      <c r="A106" s="20" t="s">
        <v>25</v>
      </c>
      <c r="B106" s="81"/>
      <c r="C106" s="81"/>
      <c r="D106" s="81"/>
      <c r="E106" s="81"/>
      <c r="F106" s="81"/>
      <c r="G106" s="81"/>
      <c r="H106" s="81"/>
      <c r="I106" s="81"/>
      <c r="J106" s="22">
        <f aca="true" t="shared" si="18" ref="J106:Q106">SUM(J105:J105)</f>
        <v>7</v>
      </c>
      <c r="K106" s="22">
        <f t="shared" si="18"/>
        <v>2</v>
      </c>
      <c r="L106" s="22">
        <f t="shared" si="18"/>
        <v>1</v>
      </c>
      <c r="M106" s="22">
        <f t="shared" si="18"/>
        <v>0</v>
      </c>
      <c r="N106" s="22">
        <f t="shared" si="18"/>
        <v>1</v>
      </c>
      <c r="O106" s="22">
        <f t="shared" si="18"/>
        <v>1</v>
      </c>
      <c r="P106" s="22">
        <f t="shared" si="18"/>
        <v>4</v>
      </c>
      <c r="Q106" s="22">
        <f t="shared" si="18"/>
        <v>11</v>
      </c>
      <c r="R106" s="20">
        <f>COUNTIF(R105:R105,"E")</f>
        <v>0</v>
      </c>
      <c r="S106" s="20">
        <f>COUNTIF(S105:S105,"C")</f>
        <v>0</v>
      </c>
      <c r="T106" s="20">
        <f>COUNTIF(T105:T105,"VP")</f>
        <v>0</v>
      </c>
      <c r="U106" s="21"/>
    </row>
    <row r="107" spans="1:21" ht="27" customHeight="1">
      <c r="A107" s="76" t="s">
        <v>49</v>
      </c>
      <c r="B107" s="77"/>
      <c r="C107" s="77"/>
      <c r="D107" s="77"/>
      <c r="E107" s="77"/>
      <c r="F107" s="77"/>
      <c r="G107" s="77"/>
      <c r="H107" s="77"/>
      <c r="I107" s="78"/>
      <c r="J107" s="22">
        <f aca="true" t="shared" si="19" ref="J107:T107">SUM(J103,J106)</f>
        <v>67</v>
      </c>
      <c r="K107" s="22">
        <f t="shared" si="19"/>
        <v>18</v>
      </c>
      <c r="L107" s="22">
        <f t="shared" si="19"/>
        <v>9</v>
      </c>
      <c r="M107" s="22">
        <f t="shared" si="19"/>
        <v>0</v>
      </c>
      <c r="N107" s="22">
        <f t="shared" si="19"/>
        <v>9</v>
      </c>
      <c r="O107" s="22">
        <f t="shared" si="19"/>
        <v>33</v>
      </c>
      <c r="P107" s="22">
        <f t="shared" si="19"/>
        <v>79</v>
      </c>
      <c r="Q107" s="22">
        <f t="shared" si="19"/>
        <v>118</v>
      </c>
      <c r="R107" s="22">
        <f t="shared" si="19"/>
        <v>7</v>
      </c>
      <c r="S107" s="22">
        <f t="shared" si="19"/>
        <v>1</v>
      </c>
      <c r="T107" s="22">
        <f t="shared" si="19"/>
        <v>0</v>
      </c>
      <c r="U107" s="37">
        <f>COUNTIF($A$95:$U$105,"DF")/(COUNTIF($A$95:$U$105,"DF")+COUNTIF($A$115:$U$122,"DS")+COUNTIF($U$131:$U$133,"DC"))</f>
        <v>0.5294117647058824</v>
      </c>
    </row>
    <row r="108" spans="1:21" ht="12.75">
      <c r="A108" s="107" t="s">
        <v>50</v>
      </c>
      <c r="B108" s="108"/>
      <c r="C108" s="108"/>
      <c r="D108" s="108"/>
      <c r="E108" s="108"/>
      <c r="F108" s="108"/>
      <c r="G108" s="108"/>
      <c r="H108" s="108"/>
      <c r="I108" s="108"/>
      <c r="J108" s="109"/>
      <c r="K108" s="22">
        <f aca="true" t="shared" si="20" ref="K108:Q108">K103*14+K106*12</f>
        <v>248</v>
      </c>
      <c r="L108" s="22">
        <f t="shared" si="20"/>
        <v>124</v>
      </c>
      <c r="M108" s="22">
        <f t="shared" si="20"/>
        <v>0</v>
      </c>
      <c r="N108" s="22">
        <f t="shared" si="20"/>
        <v>124</v>
      </c>
      <c r="O108" s="22">
        <f t="shared" si="20"/>
        <v>460</v>
      </c>
      <c r="P108" s="22">
        <f t="shared" si="20"/>
        <v>1098</v>
      </c>
      <c r="Q108" s="22">
        <f t="shared" si="20"/>
        <v>1630</v>
      </c>
      <c r="R108" s="45"/>
      <c r="S108" s="46"/>
      <c r="T108" s="46"/>
      <c r="U108" s="47"/>
    </row>
    <row r="109" spans="1:21" ht="12.75">
      <c r="A109" s="110"/>
      <c r="B109" s="111"/>
      <c r="C109" s="111"/>
      <c r="D109" s="111"/>
      <c r="E109" s="111"/>
      <c r="F109" s="111"/>
      <c r="G109" s="111"/>
      <c r="H109" s="111"/>
      <c r="I109" s="111"/>
      <c r="J109" s="112"/>
      <c r="K109" s="92">
        <f>SUM(K108:N108)</f>
        <v>496</v>
      </c>
      <c r="L109" s="93"/>
      <c r="M109" s="93"/>
      <c r="N109" s="94"/>
      <c r="O109" s="51">
        <v>1630</v>
      </c>
      <c r="P109" s="52"/>
      <c r="Q109" s="53"/>
      <c r="R109" s="48"/>
      <c r="S109" s="49"/>
      <c r="T109" s="49"/>
      <c r="U109" s="50"/>
    </row>
    <row r="110" ht="21" customHeight="1"/>
    <row r="111" spans="1:21" ht="23.25" customHeight="1">
      <c r="A111" s="81" t="s">
        <v>54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26.25" customHeight="1">
      <c r="A112" s="81" t="s">
        <v>27</v>
      </c>
      <c r="B112" s="81" t="s">
        <v>26</v>
      </c>
      <c r="C112" s="81"/>
      <c r="D112" s="81"/>
      <c r="E112" s="81"/>
      <c r="F112" s="81"/>
      <c r="G112" s="81"/>
      <c r="H112" s="81"/>
      <c r="I112" s="81"/>
      <c r="J112" s="82" t="s">
        <v>41</v>
      </c>
      <c r="K112" s="95" t="s">
        <v>24</v>
      </c>
      <c r="L112" s="96"/>
      <c r="M112" s="96"/>
      <c r="N112" s="97"/>
      <c r="O112" s="82" t="s">
        <v>42</v>
      </c>
      <c r="P112" s="82"/>
      <c r="Q112" s="82"/>
      <c r="R112" s="82" t="s">
        <v>23</v>
      </c>
      <c r="S112" s="82"/>
      <c r="T112" s="82"/>
      <c r="U112" s="82" t="s">
        <v>22</v>
      </c>
    </row>
    <row r="113" spans="1:21" ht="12.75">
      <c r="A113" s="81"/>
      <c r="B113" s="81"/>
      <c r="C113" s="81"/>
      <c r="D113" s="81"/>
      <c r="E113" s="81"/>
      <c r="F113" s="81"/>
      <c r="G113" s="81"/>
      <c r="H113" s="81"/>
      <c r="I113" s="81"/>
      <c r="J113" s="82"/>
      <c r="K113" s="28" t="s">
        <v>28</v>
      </c>
      <c r="L113" s="28" t="s">
        <v>29</v>
      </c>
      <c r="M113" s="28" t="s">
        <v>30</v>
      </c>
      <c r="N113" s="28" t="s">
        <v>71</v>
      </c>
      <c r="O113" s="28" t="s">
        <v>34</v>
      </c>
      <c r="P113" s="28" t="s">
        <v>7</v>
      </c>
      <c r="Q113" s="28" t="s">
        <v>31</v>
      </c>
      <c r="R113" s="28" t="s">
        <v>32</v>
      </c>
      <c r="S113" s="28" t="s">
        <v>28</v>
      </c>
      <c r="T113" s="28" t="s">
        <v>33</v>
      </c>
      <c r="U113" s="82"/>
    </row>
    <row r="114" spans="1:21" ht="18.75" customHeight="1">
      <c r="A114" s="56" t="s">
        <v>66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8"/>
    </row>
    <row r="115" spans="1:21" ht="12.75">
      <c r="A115" s="29" t="str">
        <f>IF(ISNA(INDEX($A$39:$U$89,MATCH($B115,$B$39:$B$89,0),1)),"",INDEX($A$39:$U$89,MATCH($B115,$B$39:$B$89,0),1))</f>
        <v>MMM3012</v>
      </c>
      <c r="B115" s="55" t="s">
        <v>99</v>
      </c>
      <c r="C115" s="55"/>
      <c r="D115" s="55"/>
      <c r="E115" s="55"/>
      <c r="F115" s="55"/>
      <c r="G115" s="55"/>
      <c r="H115" s="55"/>
      <c r="I115" s="55"/>
      <c r="J115" s="18">
        <f>IF(ISNA(INDEX($A$39:$U$89,MATCH($B115,$B$39:$B$89,0),10)),"",INDEX($A$39:$U$89,MATCH($B115,$B$39:$B$89,0),10))</f>
        <v>7</v>
      </c>
      <c r="K115" s="18">
        <f>IF(ISNA(INDEX($A$39:$U$89,MATCH($B115,$B$39:$B$89,0),11)),"",INDEX($A$39:$U$89,MATCH($B115,$B$39:$B$89,0),11))</f>
        <v>2</v>
      </c>
      <c r="L115" s="18">
        <f>IF(ISNA(INDEX($A$39:$U$89,MATCH($B115,$B$39:$B$89,0),12)),"",INDEX($A$39:$U$89,MATCH($B115,$B$39:$B$89,0),12))</f>
        <v>1</v>
      </c>
      <c r="M115" s="18">
        <f>IF(ISNA(INDEX($A$39:$U$89,MATCH($B115,$B$39:$B$89,0),13)),"",INDEX($A$39:$U$89,MATCH($B115,$B$39:$B$89,0),13))</f>
        <v>0</v>
      </c>
      <c r="N115" s="18">
        <f>IF(ISNA(INDEX($A$39:$U$89,MATCH($B115,$B$39:$B$89,0),14)),"",INDEX($A$39:$U$89,MATCH($B115,$B$39:$B$89,0),14))</f>
        <v>1</v>
      </c>
      <c r="O115" s="18">
        <f>IF(ISNA(INDEX($A$39:$U$89,MATCH($B115,$B$39:$B$89,0),15)),"",INDEX($A$39:$U$89,MATCH($B115,$B$39:$B$89,0),15))</f>
        <v>4</v>
      </c>
      <c r="P115" s="18">
        <f>IF(ISNA(INDEX($A$39:$U$89,MATCH($B115,$B$39:$B$89,0),16)),"",INDEX($A$39:$U$89,MATCH($B115,$B$39:$B$89,0),16))</f>
        <v>9</v>
      </c>
      <c r="Q115" s="18">
        <f>IF(ISNA(INDEX($A$39:$U$89,MATCH($B115,$B$39:$B$89,0),17)),"",INDEX($A$39:$U$89,MATCH($B115,$B$39:$B$89,0),17))</f>
        <v>13</v>
      </c>
      <c r="R115" s="27" t="str">
        <f>IF(ISNA(INDEX($A$39:$U$89,MATCH($B115,$B$39:$B$89,0),18)),"",INDEX($A$39:$U$89,MATCH($B115,$B$39:$B$89,0),18))</f>
        <v>E</v>
      </c>
      <c r="S115" s="27">
        <f>IF(ISNA(INDEX($A$39:$U$89,MATCH($B115,$B$39:$B$89,0),19)),"",INDEX($A$39:$U$89,MATCH($B115,$B$39:$B$89,0),19))</f>
        <v>0</v>
      </c>
      <c r="T115" s="27">
        <f>IF(ISNA(INDEX($A$39:$U$89,MATCH($B115,$B$39:$B$89,0),20)),"",INDEX($A$39:$U$89,MATCH($B115,$B$39:$B$89,0),20))</f>
        <v>0</v>
      </c>
      <c r="U115" s="17" t="s">
        <v>39</v>
      </c>
    </row>
    <row r="116" spans="1:21" ht="12.75">
      <c r="A116" s="20" t="s">
        <v>25</v>
      </c>
      <c r="B116" s="116"/>
      <c r="C116" s="117"/>
      <c r="D116" s="117"/>
      <c r="E116" s="117"/>
      <c r="F116" s="117"/>
      <c r="G116" s="117"/>
      <c r="H116" s="117"/>
      <c r="I116" s="118"/>
      <c r="J116" s="22">
        <f aca="true" t="shared" si="21" ref="J116:Q116">SUM(J115:J115)</f>
        <v>7</v>
      </c>
      <c r="K116" s="22">
        <f t="shared" si="21"/>
        <v>2</v>
      </c>
      <c r="L116" s="22">
        <f t="shared" si="21"/>
        <v>1</v>
      </c>
      <c r="M116" s="22">
        <f t="shared" si="21"/>
        <v>0</v>
      </c>
      <c r="N116" s="22">
        <f t="shared" si="21"/>
        <v>1</v>
      </c>
      <c r="O116" s="22">
        <f t="shared" si="21"/>
        <v>4</v>
      </c>
      <c r="P116" s="22">
        <f t="shared" si="21"/>
        <v>9</v>
      </c>
      <c r="Q116" s="22">
        <f t="shared" si="21"/>
        <v>13</v>
      </c>
      <c r="R116" s="20">
        <f>COUNTIF(R115:R115,"E")</f>
        <v>1</v>
      </c>
      <c r="S116" s="20">
        <f>COUNTIF(S115:S115,"C")</f>
        <v>0</v>
      </c>
      <c r="T116" s="20">
        <f>COUNTIF(T115:T115,"VP")</f>
        <v>0</v>
      </c>
      <c r="U116" s="17"/>
    </row>
    <row r="117" spans="1:21" ht="18" customHeight="1">
      <c r="A117" s="56" t="s">
        <v>68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8"/>
    </row>
    <row r="118" spans="1:21" ht="12.75">
      <c r="A118" s="29" t="str">
        <f>IF(ISNA(INDEX($A$38:$U$88,MATCH($B118,$B$38:$B$88,0),1)),"",INDEX($A$38:$U$88,MATCH($B118,$B$38:$B$88,0),1))</f>
        <v>MMM3088</v>
      </c>
      <c r="B118" s="55" t="s">
        <v>93</v>
      </c>
      <c r="C118" s="55"/>
      <c r="D118" s="55"/>
      <c r="E118" s="55"/>
      <c r="F118" s="55"/>
      <c r="G118" s="55"/>
      <c r="H118" s="55"/>
      <c r="I118" s="55"/>
      <c r="J118" s="18">
        <f>IF(ISNA(INDEX($A$38:$U$88,MATCH($B118,$B$38:$B$88,0),10)),"",INDEX($A$38:$U$88,MATCH($B118,$B$38:$B$88,0),10))</f>
        <v>8</v>
      </c>
      <c r="K118" s="18">
        <f>IF(ISNA(INDEX($A$38:$U$88,MATCH($B118,$B$38:$B$88,0),11)),"",INDEX($A$38:$U$88,MATCH($B118,$B$38:$B$88,0),11))</f>
        <v>2</v>
      </c>
      <c r="L118" s="18">
        <f>IF(ISNA(INDEX($A$38:$U$88,MATCH($B118,$B$38:$B$88,0),12)),"",INDEX($A$38:$U$88,MATCH($B118,$B$38:$B$88,0),12))</f>
        <v>1</v>
      </c>
      <c r="M118" s="18">
        <f>IF(ISNA(INDEX($A$39:$U$89,MATCH($B118,$B$39:$B$89,0),13)),"",INDEX($A$39:$U$89,MATCH($B118,$B$39:$B$89,0),13))</f>
        <v>0</v>
      </c>
      <c r="N118" s="18">
        <f>IF(ISNA(INDEX($A$39:$U$89,MATCH($B118,$B$39:$B$89,0),14)),"",INDEX($A$39:$U$89,MATCH($B118,$B$39:$B$89,0),14))</f>
        <v>1</v>
      </c>
      <c r="O118" s="18">
        <f>IF(ISNA(INDEX($A$39:$U$89,MATCH($B118,$B$39:$B$89,0),15)),"",INDEX($A$39:$U$89,MATCH($B118,$B$39:$B$89,0),15))</f>
        <v>4</v>
      </c>
      <c r="P118" s="18">
        <f>IF(ISNA(INDEX($A$39:$U$89,MATCH($B118,$B$39:$B$89,0),16)),"",INDEX($A$39:$U$89,MATCH($B118,$B$39:$B$89,0),16))</f>
        <v>10</v>
      </c>
      <c r="Q118" s="18">
        <f>IF(ISNA(INDEX($A$39:$U$89,MATCH($B118,$B$39:$B$89,0),17)),"",INDEX($A$39:$U$89,MATCH($B118,$B$39:$B$89,0),17))</f>
        <v>14</v>
      </c>
      <c r="R118" s="27" t="str">
        <f>IF(ISNA(INDEX($A$39:$U$89,MATCH($B118,$B$39:$B$89,0),18)),"",INDEX($A$39:$U$89,MATCH($B118,$B$39:$B$89,0),18))</f>
        <v>E</v>
      </c>
      <c r="S118" s="27">
        <f>IF(ISNA(INDEX($A$39:$U$89,MATCH($B118,$B$39:$B$89,0),19)),"",INDEX($A$39:$U$89,MATCH($B118,$B$39:$B$89,0),19))</f>
        <v>0</v>
      </c>
      <c r="T118" s="27">
        <f>IF(ISNA(INDEX($A$39:$U$89,MATCH($B118,$B$39:$B$89,0),20)),"",INDEX($A$39:$U$89,MATCH($B118,$B$39:$B$89,0),20))</f>
        <v>0</v>
      </c>
      <c r="U118" s="17" t="s">
        <v>39</v>
      </c>
    </row>
    <row r="119" spans="1:21" ht="12.75">
      <c r="A119" s="29" t="str">
        <f>IF(ISNA(INDEX($A$38:$U$88,MATCH($B119,$B$38:$B$88,0),1)),"",INDEX($A$38:$U$88,MATCH($B119,$B$38:$B$88,0),1))</f>
        <v>MMM3069</v>
      </c>
      <c r="B119" s="55" t="s">
        <v>120</v>
      </c>
      <c r="C119" s="55"/>
      <c r="D119" s="55"/>
      <c r="E119" s="55"/>
      <c r="F119" s="55"/>
      <c r="G119" s="55"/>
      <c r="H119" s="55"/>
      <c r="I119" s="55"/>
      <c r="J119" s="18">
        <f>IF(ISNA(INDEX($A$38:$U$88,MATCH($B119,$B$38:$B$88,0),10)),"",INDEX($A$38:$U$88,MATCH($B119,$B$38:$B$88,0),10))</f>
        <v>6</v>
      </c>
      <c r="K119" s="18">
        <f>IF(ISNA(INDEX($A$38:$U$88,MATCH($B119,$B$38:$B$88,0),11)),"",INDEX($A$38:$U$88,MATCH($B119,$B$38:$B$88,0),11))</f>
        <v>2</v>
      </c>
      <c r="L119" s="18">
        <f>IF(ISNA(INDEX($A$38:$U$88,MATCH($B119,$B$38:$B$88,0),12)),"",INDEX($A$38:$U$88,MATCH($B119,$B$38:$B$88,0),12))</f>
        <v>1</v>
      </c>
      <c r="M119" s="18">
        <f>IF(ISNA(INDEX($A$39:$U$89,MATCH($B119,$B$39:$B$89,0),13)),"",INDEX($A$39:$U$89,MATCH($B119,$B$39:$B$89,0),13))</f>
        <v>0</v>
      </c>
      <c r="N119" s="18">
        <f>IF(ISNA(INDEX($A$39:$U$89,MATCH($B119,$B$39:$B$89,0),14)),"",INDEX($A$39:$U$89,MATCH($B119,$B$39:$B$89,0),14))</f>
        <v>1</v>
      </c>
      <c r="O119" s="18">
        <f>IF(ISNA(INDEX($A$39:$U$89,MATCH($B119,$B$39:$B$89,0),15)),"",INDEX($A$39:$U$89,MATCH($B119,$B$39:$B$89,0),15))</f>
        <v>4</v>
      </c>
      <c r="P119" s="18">
        <f>IF(ISNA(INDEX($A$39:$U$89,MATCH($B119,$B$39:$B$89,0),16)),"",INDEX($A$39:$U$89,MATCH($B119,$B$39:$B$89,0),16))</f>
        <v>9</v>
      </c>
      <c r="Q119" s="18">
        <f>IF(ISNA(INDEX($A$39:$U$89,MATCH($B119,$B$39:$B$89,0),17)),"",INDEX($A$39:$U$89,MATCH($B119,$B$39:$B$89,0),17))</f>
        <v>13</v>
      </c>
      <c r="R119" s="27" t="str">
        <f>IF(ISNA(INDEX($A$39:$U$89,MATCH($B119,$B$39:$B$89,0),18)),"",INDEX($A$39:$U$89,MATCH($B119,$B$39:$B$89,0),18))</f>
        <v>E</v>
      </c>
      <c r="S119" s="27">
        <f>IF(ISNA(INDEX($A$39:$U$89,MATCH($B119,$B$39:$B$89,0),19)),"",INDEX($A$39:$U$89,MATCH($B119,$B$39:$B$89,0),19))</f>
        <v>0</v>
      </c>
      <c r="T119" s="27">
        <f>IF(ISNA(INDEX($A$39:$U$89,MATCH($B119,$B$39:$B$89,0),20)),"",INDEX($A$39:$U$89,MATCH($B119,$B$39:$B$89,0),20))</f>
        <v>0</v>
      </c>
      <c r="U119" s="17" t="s">
        <v>39</v>
      </c>
    </row>
    <row r="120" spans="1:21" ht="12.75">
      <c r="A120" s="29" t="str">
        <f>IF(ISNA(INDEX($A$38:$U$88,MATCH($B120,$B$38:$B$88,0),1)),"",INDEX($A$38:$U$88,MATCH($B120,$B$38:$B$88,0),1))</f>
        <v>MMM3401</v>
      </c>
      <c r="B120" s="55" t="s">
        <v>74</v>
      </c>
      <c r="C120" s="55"/>
      <c r="D120" s="55"/>
      <c r="E120" s="55"/>
      <c r="F120" s="55"/>
      <c r="G120" s="55"/>
      <c r="H120" s="55"/>
      <c r="I120" s="55"/>
      <c r="J120" s="18">
        <f>IF(ISNA(INDEX($A$38:$U$88,MATCH($B120,$B$38:$B$88,0),10)),"",INDEX($A$38:$U$88,MATCH($B120,$B$38:$B$88,0),10))</f>
        <v>4</v>
      </c>
      <c r="K120" s="18">
        <f>IF(ISNA(INDEX($A$38:$U$88,MATCH($B120,$B$38:$B$88,0),11)),"",INDEX($A$38:$U$88,MATCH($B120,$B$38:$B$88,0),11))</f>
        <v>0</v>
      </c>
      <c r="L120" s="18">
        <f>IF(ISNA(INDEX($A$38:$U$88,MATCH($B120,$B$38:$B$88,0),12)),"",INDEX($A$38:$U$88,MATCH($B120,$B$38:$B$88,0),12))</f>
        <v>0</v>
      </c>
      <c r="M120" s="18">
        <f>IF(ISNA(INDEX($A$39:$U$89,MATCH($B120,$B$39:$B$89,0),13)),"",INDEX($A$39:$U$89,MATCH($B120,$B$39:$B$89,0),13))</f>
        <v>0</v>
      </c>
      <c r="N120" s="18">
        <f>IF(ISNA(INDEX($A$39:$U$89,MATCH($B120,$B$39:$B$89,0),14)),"",INDEX($A$39:$U$89,MATCH($B120,$B$39:$B$89,0),14))</f>
        <v>4</v>
      </c>
      <c r="O120" s="18">
        <f>IF(ISNA(INDEX($A$39:$U$89,MATCH($B120,$B$39:$B$89,0),15)),"",INDEX($A$39:$U$89,MATCH($B120,$B$39:$B$89,0),15))</f>
        <v>4</v>
      </c>
      <c r="P120" s="18">
        <f>IF(ISNA(INDEX($A$39:$U$89,MATCH($B120,$B$39:$B$89,0),16)),"",INDEX($A$39:$U$89,MATCH($B120,$B$39:$B$89,0),16))</f>
        <v>4</v>
      </c>
      <c r="Q120" s="18">
        <f>IF(ISNA(INDEX($A$39:$U$89,MATCH($B120,$B$39:$B$89,0),17)),"",INDEX($A$39:$U$89,MATCH($B120,$B$39:$B$89,0),17))</f>
        <v>8</v>
      </c>
      <c r="R120" s="27">
        <f>IF(ISNA(INDEX($A$39:$U$89,MATCH($B120,$B$39:$B$89,0),18)),"",INDEX($A$39:$U$89,MATCH($B120,$B$39:$B$89,0),18))</f>
        <v>0</v>
      </c>
      <c r="S120" s="27" t="str">
        <f>IF(ISNA(INDEX($A$39:$U$89,MATCH($B120,$B$39:$B$89,0),19)),"",INDEX($A$39:$U$89,MATCH($B120,$B$39:$B$89,0),19))</f>
        <v>C</v>
      </c>
      <c r="T120" s="27">
        <f>IF(ISNA(INDEX($A$39:$U$89,MATCH($B120,$B$39:$B$89,0),20)),"",INDEX($A$39:$U$89,MATCH($B120,$B$39:$B$89,0),20))</f>
        <v>0</v>
      </c>
      <c r="U120" s="17" t="s">
        <v>39</v>
      </c>
    </row>
    <row r="121" spans="1:21" ht="12.75">
      <c r="A121" s="29" t="str">
        <f>IF(ISNA(INDEX($A$38:$U$88,MATCH($B121,$B$38:$B$88,0),1)),"",INDEX($A$38:$U$88,MATCH($B121,$B$38:$B$88,0),1))</f>
        <v>MMX4602</v>
      </c>
      <c r="B121" s="55" t="s">
        <v>75</v>
      </c>
      <c r="C121" s="55"/>
      <c r="D121" s="55"/>
      <c r="E121" s="55"/>
      <c r="F121" s="55"/>
      <c r="G121" s="55"/>
      <c r="H121" s="55"/>
      <c r="I121" s="55"/>
      <c r="J121" s="18">
        <f>IF(ISNA(INDEX($A$38:$U$88,MATCH($B121,$B$38:$B$88,0),10)),"",INDEX($A$38:$U$88,MATCH($B121,$B$38:$B$88,0),10))</f>
        <v>6</v>
      </c>
      <c r="K121" s="18">
        <f>IF(ISNA(INDEX($A$38:$U$88,MATCH($B121,$B$38:$B$88,0),11)),"",INDEX($A$38:$U$88,MATCH($B121,$B$38:$B$88,0),11))</f>
        <v>2</v>
      </c>
      <c r="L121" s="18">
        <f>IF(ISNA(INDEX($A$38:$U$88,MATCH($B121,$B$38:$B$88,0),12)),"",INDEX($A$38:$U$88,MATCH($B121,$B$38:$B$88,0),12))</f>
        <v>1</v>
      </c>
      <c r="M121" s="18">
        <f>IF(ISNA(INDEX($A$39:$U$89,MATCH($B121,$B$39:$B$89,0),13)),"",INDEX($A$39:$U$89,MATCH($B121,$B$39:$B$89,0),13))</f>
        <v>0</v>
      </c>
      <c r="N121" s="18">
        <f>IF(ISNA(INDEX($A$39:$U$89,MATCH($B121,$B$39:$B$89,0),14)),"",INDEX($A$39:$U$89,MATCH($B121,$B$39:$B$89,0),14))</f>
        <v>0</v>
      </c>
      <c r="O121" s="18">
        <f>IF(ISNA(INDEX($A$39:$U$89,MATCH($B121,$B$39:$B$89,0),15)),"",INDEX($A$39:$U$89,MATCH($B121,$B$39:$B$89,0),15))</f>
        <v>3</v>
      </c>
      <c r="P121" s="18">
        <f>IF(ISNA(INDEX($A$39:$U$89,MATCH($B121,$B$39:$B$89,0),16)),"",INDEX($A$39:$U$89,MATCH($B121,$B$39:$B$89,0),16))</f>
        <v>10</v>
      </c>
      <c r="Q121" s="18">
        <f>IF(ISNA(INDEX($A$39:$U$89,MATCH($B121,$B$39:$B$89,0),17)),"",INDEX($A$39:$U$89,MATCH($B121,$B$39:$B$89,0),17))</f>
        <v>13</v>
      </c>
      <c r="R121" s="27">
        <f>IF(ISNA(INDEX($A$39:$U$89,MATCH($B121,$B$39:$B$89,0),18)),"",INDEX($A$39:$U$89,MATCH($B121,$B$39:$B$89,0),18))</f>
        <v>0</v>
      </c>
      <c r="S121" s="27" t="str">
        <f>IF(ISNA(INDEX($A$39:$U$89,MATCH($B121,$B$39:$B$89,0),19)),"",INDEX($A$39:$U$89,MATCH($B121,$B$39:$B$89,0),19))</f>
        <v>C</v>
      </c>
      <c r="T121" s="27">
        <f>IF(ISNA(INDEX($A$39:$U$89,MATCH($B121,$B$39:$B$89,0),20)),"",INDEX($A$39:$U$89,MATCH($B121,$B$39:$B$89,0),20))</f>
        <v>0</v>
      </c>
      <c r="U121" s="17" t="s">
        <v>39</v>
      </c>
    </row>
    <row r="122" spans="1:21" ht="12.75">
      <c r="A122" s="20" t="s">
        <v>25</v>
      </c>
      <c r="B122" s="81"/>
      <c r="C122" s="81"/>
      <c r="D122" s="81"/>
      <c r="E122" s="81"/>
      <c r="F122" s="81"/>
      <c r="G122" s="81"/>
      <c r="H122" s="81"/>
      <c r="I122" s="81"/>
      <c r="J122" s="22">
        <f aca="true" t="shared" si="22" ref="J122:Q122">SUM(J118:J121)</f>
        <v>24</v>
      </c>
      <c r="K122" s="22">
        <f t="shared" si="22"/>
        <v>6</v>
      </c>
      <c r="L122" s="22">
        <f t="shared" si="22"/>
        <v>3</v>
      </c>
      <c r="M122" s="22">
        <f t="shared" si="22"/>
        <v>0</v>
      </c>
      <c r="N122" s="22">
        <f t="shared" si="22"/>
        <v>6</v>
      </c>
      <c r="O122" s="22">
        <f t="shared" si="22"/>
        <v>15</v>
      </c>
      <c r="P122" s="22">
        <f t="shared" si="22"/>
        <v>33</v>
      </c>
      <c r="Q122" s="22">
        <f t="shared" si="22"/>
        <v>48</v>
      </c>
      <c r="R122" s="20">
        <f>COUNTIF(R118:R121,"E")</f>
        <v>2</v>
      </c>
      <c r="S122" s="20">
        <f>COUNTIF(S118:S121,"C")</f>
        <v>2</v>
      </c>
      <c r="T122" s="20">
        <f>COUNTIF(T118:T121,"VP")</f>
        <v>0</v>
      </c>
      <c r="U122" s="21"/>
    </row>
    <row r="123" spans="1:21" ht="25.5" customHeight="1">
      <c r="A123" s="76" t="s">
        <v>49</v>
      </c>
      <c r="B123" s="77"/>
      <c r="C123" s="77"/>
      <c r="D123" s="77"/>
      <c r="E123" s="77"/>
      <c r="F123" s="77"/>
      <c r="G123" s="77"/>
      <c r="H123" s="77"/>
      <c r="I123" s="78"/>
      <c r="J123" s="22">
        <f aca="true" t="shared" si="23" ref="J123:T123">SUM(J116,J122)</f>
        <v>31</v>
      </c>
      <c r="K123" s="22">
        <f t="shared" si="23"/>
        <v>8</v>
      </c>
      <c r="L123" s="22">
        <f t="shared" si="23"/>
        <v>4</v>
      </c>
      <c r="M123" s="22">
        <f t="shared" si="23"/>
        <v>0</v>
      </c>
      <c r="N123" s="22">
        <f t="shared" si="23"/>
        <v>7</v>
      </c>
      <c r="O123" s="22">
        <f t="shared" si="23"/>
        <v>19</v>
      </c>
      <c r="P123" s="22">
        <f t="shared" si="23"/>
        <v>42</v>
      </c>
      <c r="Q123" s="22">
        <f t="shared" si="23"/>
        <v>61</v>
      </c>
      <c r="R123" s="22">
        <f t="shared" si="23"/>
        <v>3</v>
      </c>
      <c r="S123" s="22">
        <f t="shared" si="23"/>
        <v>2</v>
      </c>
      <c r="T123" s="22">
        <f t="shared" si="23"/>
        <v>0</v>
      </c>
      <c r="U123" s="37">
        <f>COUNTIF($A$115:$U$122,"DS")/(COUNTIF($A$95:$U$105,"DF")+COUNTIF($A$115:$U$122,"DS")+COUNTIF($U$131:$U$133,"DC"))</f>
        <v>0.29411764705882354</v>
      </c>
    </row>
    <row r="124" spans="1:21" ht="13.5" customHeight="1">
      <c r="A124" s="107" t="s">
        <v>50</v>
      </c>
      <c r="B124" s="108"/>
      <c r="C124" s="108"/>
      <c r="D124" s="108"/>
      <c r="E124" s="108"/>
      <c r="F124" s="108"/>
      <c r="G124" s="108"/>
      <c r="H124" s="108"/>
      <c r="I124" s="108"/>
      <c r="J124" s="109"/>
      <c r="K124" s="22">
        <f aca="true" t="shared" si="24" ref="K124:Q124">K116*14+K122*12</f>
        <v>100</v>
      </c>
      <c r="L124" s="22">
        <f t="shared" si="24"/>
        <v>50</v>
      </c>
      <c r="M124" s="22">
        <f t="shared" si="24"/>
        <v>0</v>
      </c>
      <c r="N124" s="22">
        <f t="shared" si="24"/>
        <v>86</v>
      </c>
      <c r="O124" s="22">
        <f t="shared" si="24"/>
        <v>236</v>
      </c>
      <c r="P124" s="22">
        <f t="shared" si="24"/>
        <v>522</v>
      </c>
      <c r="Q124" s="22">
        <f t="shared" si="24"/>
        <v>758</v>
      </c>
      <c r="R124" s="45"/>
      <c r="S124" s="46"/>
      <c r="T124" s="46"/>
      <c r="U124" s="47"/>
    </row>
    <row r="125" spans="1:21" ht="16.5" customHeight="1">
      <c r="A125" s="110"/>
      <c r="B125" s="111"/>
      <c r="C125" s="111"/>
      <c r="D125" s="111"/>
      <c r="E125" s="111"/>
      <c r="F125" s="111"/>
      <c r="G125" s="111"/>
      <c r="H125" s="111"/>
      <c r="I125" s="111"/>
      <c r="J125" s="112"/>
      <c r="K125" s="92">
        <f>SUM(K124:N124)</f>
        <v>236</v>
      </c>
      <c r="L125" s="93"/>
      <c r="M125" s="93"/>
      <c r="N125" s="94"/>
      <c r="O125" s="51">
        <f>SUM(O124:P124)</f>
        <v>758</v>
      </c>
      <c r="P125" s="52"/>
      <c r="Q125" s="53"/>
      <c r="R125" s="48"/>
      <c r="S125" s="49"/>
      <c r="T125" s="49"/>
      <c r="U125" s="50"/>
    </row>
    <row r="127" spans="1:21" ht="22.5" customHeight="1">
      <c r="A127" s="81" t="s">
        <v>133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1:21" ht="25.5" customHeight="1">
      <c r="A128" s="81" t="s">
        <v>27</v>
      </c>
      <c r="B128" s="81" t="s">
        <v>26</v>
      </c>
      <c r="C128" s="81"/>
      <c r="D128" s="81"/>
      <c r="E128" s="81"/>
      <c r="F128" s="81"/>
      <c r="G128" s="81"/>
      <c r="H128" s="81"/>
      <c r="I128" s="81"/>
      <c r="J128" s="82" t="s">
        <v>41</v>
      </c>
      <c r="K128" s="95" t="s">
        <v>24</v>
      </c>
      <c r="L128" s="96"/>
      <c r="M128" s="96"/>
      <c r="N128" s="97"/>
      <c r="O128" s="82" t="s">
        <v>42</v>
      </c>
      <c r="P128" s="82"/>
      <c r="Q128" s="82"/>
      <c r="R128" s="82" t="s">
        <v>23</v>
      </c>
      <c r="S128" s="82"/>
      <c r="T128" s="82"/>
      <c r="U128" s="82" t="s">
        <v>22</v>
      </c>
    </row>
    <row r="129" spans="1:21" ht="18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2"/>
      <c r="K129" s="28" t="s">
        <v>28</v>
      </c>
      <c r="L129" s="28" t="s">
        <v>29</v>
      </c>
      <c r="M129" s="28" t="s">
        <v>30</v>
      </c>
      <c r="N129" s="28" t="s">
        <v>71</v>
      </c>
      <c r="O129" s="28" t="s">
        <v>34</v>
      </c>
      <c r="P129" s="28" t="s">
        <v>7</v>
      </c>
      <c r="Q129" s="28" t="s">
        <v>31</v>
      </c>
      <c r="R129" s="28" t="s">
        <v>32</v>
      </c>
      <c r="S129" s="28" t="s">
        <v>28</v>
      </c>
      <c r="T129" s="28" t="s">
        <v>33</v>
      </c>
      <c r="U129" s="82"/>
    </row>
    <row r="130" spans="1:21" ht="19.5" customHeight="1">
      <c r="A130" s="56" t="s">
        <v>66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8"/>
    </row>
    <row r="131" spans="1:21" ht="12.75">
      <c r="A131" s="29" t="str">
        <f>IF(ISNA(INDEX($A$38:$U$88,MATCH($B131,$B$38:$B$88,0),1)),"",INDEX($A$38:$U$88,MATCH($B131,$B$38:$B$88,0),1))</f>
        <v>MMM3088</v>
      </c>
      <c r="B131" s="55" t="s">
        <v>93</v>
      </c>
      <c r="C131" s="55"/>
      <c r="D131" s="55"/>
      <c r="E131" s="55"/>
      <c r="F131" s="55"/>
      <c r="G131" s="55"/>
      <c r="H131" s="55"/>
      <c r="I131" s="55"/>
      <c r="J131" s="18">
        <f>IF(ISNA(INDEX($A$38:$U$88,MATCH($B131,$B$38:$B$88,0),10)),"",INDEX($A$38:$U$88,MATCH($B131,$B$38:$B$88,0),10))</f>
        <v>8</v>
      </c>
      <c r="K131" s="18">
        <f>IF(ISNA(INDEX($A$38:$U$88,MATCH($B131,$B$38:$B$88,0),11)),"",INDEX($A$38:$U$88,MATCH($B131,$B$38:$B$88,0),11))</f>
        <v>2</v>
      </c>
      <c r="L131" s="18">
        <f>IF(ISNA(INDEX($A$38:$U$88,MATCH($B131,$B$38:$B$88,0),12)),"",INDEX($A$38:$U$88,MATCH($B131,$B$38:$B$88,0),12))</f>
        <v>1</v>
      </c>
      <c r="M131" s="18">
        <f>IF(ISNA(INDEX($A$38:$U$88,MATCH($B131,$B$38:$B$88,0),13)),"",INDEX($A$38:$U$88,MATCH($B131,$B$38:$B$88,0),13))</f>
        <v>0</v>
      </c>
      <c r="N131" s="18">
        <f>IF(ISNA(INDEX($A$39:$U$89,MATCH($B131,$B$39:$B$89,0),14)),"",INDEX($A$39:$U$89,MATCH($B131,$B$39:$B$89,0),14))</f>
        <v>1</v>
      </c>
      <c r="O131" s="18">
        <f>IF(ISNA(INDEX($A$39:$U$89,MATCH($B131,$B$39:$B$89,0),15)),"",INDEX($A$39:$U$89,MATCH($B131,$B$39:$B$89,0),15))</f>
        <v>4</v>
      </c>
      <c r="P131" s="18">
        <f>IF(ISNA(INDEX($A$39:$U$89,MATCH($B131,$B$39:$B$89,0),16)),"",INDEX($A$39:$U$89,MATCH($B131,$B$39:$B$89,0),16))</f>
        <v>10</v>
      </c>
      <c r="Q131" s="18">
        <f>IF(ISNA(INDEX($A$39:$U$89,MATCH($B131,$B$39:$B$89,0),17)),"",INDEX($A$39:$U$89,MATCH($B131,$B$39:$B$89,0),17))</f>
        <v>14</v>
      </c>
      <c r="R131" s="27" t="str">
        <f>IF(ISNA(INDEX($A$39:$U$89,MATCH($B131,$B$39:$B$89,0),18)),"",INDEX($A$39:$U$89,MATCH($B131,$B$39:$B$89,0),18))</f>
        <v>E</v>
      </c>
      <c r="S131" s="27">
        <f>IF(ISNA(INDEX($A$39:$U$89,MATCH($B131,$B$39:$B$89,0),19)),"",INDEX($A$39:$U$89,MATCH($B131,$B$39:$B$89,0),19))</f>
        <v>0</v>
      </c>
      <c r="T131" s="27">
        <f>IF(ISNA(INDEX($A$39:$U$89,MATCH($B131,$B$39:$B$89,0),20)),"",INDEX($A$39:$U$89,MATCH($B131,$B$39:$B$89,0),20))</f>
        <v>0</v>
      </c>
      <c r="U131" s="17" t="s">
        <v>40</v>
      </c>
    </row>
    <row r="132" spans="1:21" ht="12.75">
      <c r="A132" s="29" t="str">
        <f>IF(ISNA(INDEX($A$38:$U$88,MATCH($B132,$B$38:$B$88,0),1)),"",INDEX($A$38:$U$88,MATCH($B132,$B$38:$B$88,0),1))</f>
        <v>MMM3037</v>
      </c>
      <c r="B132" s="55" t="s">
        <v>110</v>
      </c>
      <c r="C132" s="55"/>
      <c r="D132" s="55"/>
      <c r="E132" s="55"/>
      <c r="F132" s="55"/>
      <c r="G132" s="55"/>
      <c r="H132" s="55"/>
      <c r="I132" s="55"/>
      <c r="J132" s="18">
        <f>IF(ISNA(INDEX($A$38:$U$88,MATCH($B132,$B$38:$B$88,0),10)),"",INDEX($A$38:$U$88,MATCH($B132,$B$38:$B$88,0),10))</f>
        <v>8</v>
      </c>
      <c r="K132" s="18">
        <f>IF(ISNA(INDEX($A$38:$U$88,MATCH($B132,$B$38:$B$88,0),11)),"",INDEX($A$38:$U$88,MATCH($B132,$B$38:$B$88,0),11))</f>
        <v>2</v>
      </c>
      <c r="L132" s="18">
        <f>IF(ISNA(INDEX($A$38:$U$88,MATCH($B132,$B$38:$B$88,0),12)),"",INDEX($A$38:$U$88,MATCH($B132,$B$38:$B$88,0),12))</f>
        <v>1</v>
      </c>
      <c r="M132" s="18">
        <f>IF(ISNA(INDEX($A$38:$U$88,MATCH($B132,$B$38:$B$88,0),13)),"",INDEX($A$38:$U$88,MATCH($B132,$B$38:$B$88,0),13))</f>
        <v>0</v>
      </c>
      <c r="N132" s="18">
        <f>IF(ISNA(INDEX($A$39:$U$89,MATCH($B132,$B$39:$B$89,0),14)),"",INDEX($A$39:$U$89,MATCH($B132,$B$39:$B$89,0),14))</f>
        <v>1</v>
      </c>
      <c r="O132" s="18">
        <f>IF(ISNA(INDEX($A$39:$U$89,MATCH($B132,$B$39:$B$89,0),15)),"",INDEX($A$39:$U$89,MATCH($B132,$B$39:$B$89,0),15))</f>
        <v>4</v>
      </c>
      <c r="P132" s="18">
        <f>IF(ISNA(INDEX($A$39:$U$89,MATCH($B132,$B$39:$B$89,0),16)),"",INDEX($A$39:$U$89,MATCH($B132,$B$39:$B$89,0),16))</f>
        <v>10</v>
      </c>
      <c r="Q132" s="18">
        <f>IF(ISNA(INDEX($A$39:$U$89,MATCH($B132,$B$39:$B$89,0),17)),"",INDEX($A$39:$U$89,MATCH($B132,$B$39:$B$89,0),17))</f>
        <v>14</v>
      </c>
      <c r="R132" s="27" t="str">
        <f>IF(ISNA(INDEX($A$39:$U$89,MATCH($B132,$B$39:$B$89,0),18)),"",INDEX($A$39:$U$89,MATCH($B132,$B$39:$B$89,0),18))</f>
        <v>E</v>
      </c>
      <c r="S132" s="27">
        <f>IF(ISNA(INDEX($A$39:$U$89,MATCH($B132,$B$39:$B$89,0),19)),"",INDEX($A$39:$U$89,MATCH($B132,$B$39:$B$89,0),19))</f>
        <v>0</v>
      </c>
      <c r="T132" s="27">
        <f>IF(ISNA(INDEX($A$39:$U$89,MATCH($B132,$B$39:$B$89,0),20)),"",INDEX($A$39:$U$89,MATCH($B132,$B$39:$B$89,0),20))</f>
        <v>0</v>
      </c>
      <c r="U132" s="17" t="s">
        <v>40</v>
      </c>
    </row>
    <row r="133" spans="1:21" ht="12.75">
      <c r="A133" s="29" t="str">
        <f>IF(ISNA(INDEX($A$38:$U$88,MATCH($B133,$B$38:$B$88,0),1)),"",INDEX($A$38:$U$88,MATCH($B133,$B$38:$B$88,0),1))</f>
        <v>MMM3012</v>
      </c>
      <c r="B133" s="55" t="s">
        <v>99</v>
      </c>
      <c r="C133" s="55"/>
      <c r="D133" s="55"/>
      <c r="E133" s="55"/>
      <c r="F133" s="55"/>
      <c r="G133" s="55"/>
      <c r="H133" s="55"/>
      <c r="I133" s="55"/>
      <c r="J133" s="18">
        <f>IF(ISNA(INDEX($A$38:$U$88,MATCH($B133,$B$38:$B$88,0),10)),"",INDEX($A$38:$U$88,MATCH($B133,$B$38:$B$88,0),10))</f>
        <v>7</v>
      </c>
      <c r="K133" s="18">
        <f>IF(ISNA(INDEX($A$38:$U$88,MATCH($B133,$B$38:$B$88,0),11)),"",INDEX($A$38:$U$88,MATCH($B133,$B$38:$B$88,0),11))</f>
        <v>2</v>
      </c>
      <c r="L133" s="18">
        <f>IF(ISNA(INDEX($A$38:$U$88,MATCH($B133,$B$38:$B$88,0),12)),"",INDEX($A$38:$U$88,MATCH($B133,$B$38:$B$88,0),12))</f>
        <v>1</v>
      </c>
      <c r="M133" s="18">
        <f>IF(ISNA(INDEX($A$38:$U$88,MATCH($B133,$B$38:$B$88,0),13)),"",INDEX($A$38:$U$88,MATCH($B133,$B$38:$B$88,0),13))</f>
        <v>0</v>
      </c>
      <c r="N133" s="18">
        <f>IF(ISNA(INDEX($A$39:$U$89,MATCH($B133,$B$39:$B$89,0),14)),"",INDEX($A$39:$U$89,MATCH($B133,$B$39:$B$89,0),14))</f>
        <v>1</v>
      </c>
      <c r="O133" s="18">
        <f>IF(ISNA(INDEX($A$39:$U$89,MATCH($B133,$B$39:$B$89,0),15)),"",INDEX($A$39:$U$89,MATCH($B133,$B$39:$B$89,0),15))</f>
        <v>4</v>
      </c>
      <c r="P133" s="18">
        <f>IF(ISNA(INDEX($A$39:$U$89,MATCH($B133,$B$39:$B$89,0),16)),"",INDEX($A$39:$U$89,MATCH($B133,$B$39:$B$89,0),16))</f>
        <v>9</v>
      </c>
      <c r="Q133" s="18">
        <f>IF(ISNA(INDEX($A$39:$U$89,MATCH($B133,$B$39:$B$89,0),17)),"",INDEX($A$39:$U$89,MATCH($B133,$B$39:$B$89,0),17))</f>
        <v>13</v>
      </c>
      <c r="R133" s="27" t="str">
        <f>IF(ISNA(INDEX($A$39:$U$89,MATCH($B133,$B$39:$B$89,0),18)),"",INDEX($A$39:$U$89,MATCH($B133,$B$39:$B$89,0),18))</f>
        <v>E</v>
      </c>
      <c r="S133" s="27">
        <f>IF(ISNA(INDEX($A$39:$U$89,MATCH($B133,$B$39:$B$89,0),19)),"",INDEX($A$39:$U$89,MATCH($B133,$B$39:$B$89,0),19))</f>
        <v>0</v>
      </c>
      <c r="T133" s="27">
        <f>IF(ISNA(INDEX($A$39:$U$89,MATCH($B133,$B$39:$B$89,0),20)),"",INDEX($A$39:$U$89,MATCH($B133,$B$39:$B$89,0),20))</f>
        <v>0</v>
      </c>
      <c r="U133" s="17" t="s">
        <v>40</v>
      </c>
    </row>
    <row r="134" spans="1:21" ht="27.75" customHeight="1">
      <c r="A134" s="76" t="s">
        <v>49</v>
      </c>
      <c r="B134" s="77"/>
      <c r="C134" s="77"/>
      <c r="D134" s="77"/>
      <c r="E134" s="77"/>
      <c r="F134" s="77"/>
      <c r="G134" s="77"/>
      <c r="H134" s="77"/>
      <c r="I134" s="78"/>
      <c r="J134" s="22">
        <f aca="true" t="shared" si="25" ref="J134:Q134">SUM(J131:J133)</f>
        <v>23</v>
      </c>
      <c r="K134" s="22">
        <f t="shared" si="25"/>
        <v>6</v>
      </c>
      <c r="L134" s="22">
        <f t="shared" si="25"/>
        <v>3</v>
      </c>
      <c r="M134" s="22">
        <f t="shared" si="25"/>
        <v>0</v>
      </c>
      <c r="N134" s="22">
        <f t="shared" si="25"/>
        <v>3</v>
      </c>
      <c r="O134" s="22">
        <f t="shared" si="25"/>
        <v>12</v>
      </c>
      <c r="P134" s="22">
        <f t="shared" si="25"/>
        <v>29</v>
      </c>
      <c r="Q134" s="22">
        <f t="shared" si="25"/>
        <v>41</v>
      </c>
      <c r="R134" s="20">
        <f>COUNTIF(R131:R133,"E")</f>
        <v>3</v>
      </c>
      <c r="S134" s="20">
        <f>COUNTIF(S131:S133,"C")</f>
        <v>0</v>
      </c>
      <c r="T134" s="20">
        <f>COUNTIF(T131:T133,"VP")</f>
        <v>0</v>
      </c>
      <c r="U134" s="37">
        <f>COUNTIF($U$131:$U$133,"DC")/(COUNTIF($A$95:$U$105,"DF")+COUNTIF($A$115:$U$122,"DS")+COUNTIF($U$131:$U$133,"DC"))</f>
        <v>0.17647058823529413</v>
      </c>
    </row>
    <row r="135" spans="1:21" ht="17.25" customHeight="1">
      <c r="A135" s="107" t="s">
        <v>50</v>
      </c>
      <c r="B135" s="108"/>
      <c r="C135" s="108"/>
      <c r="D135" s="108"/>
      <c r="E135" s="108"/>
      <c r="F135" s="108"/>
      <c r="G135" s="108"/>
      <c r="H135" s="108"/>
      <c r="I135" s="108"/>
      <c r="J135" s="109"/>
      <c r="K135" s="22">
        <f aca="true" t="shared" si="26" ref="K135:Q135">K134*14</f>
        <v>84</v>
      </c>
      <c r="L135" s="22">
        <f t="shared" si="26"/>
        <v>42</v>
      </c>
      <c r="M135" s="22">
        <f t="shared" si="26"/>
        <v>0</v>
      </c>
      <c r="N135" s="22">
        <f t="shared" si="26"/>
        <v>42</v>
      </c>
      <c r="O135" s="22">
        <f t="shared" si="26"/>
        <v>168</v>
      </c>
      <c r="P135" s="22">
        <f t="shared" si="26"/>
        <v>406</v>
      </c>
      <c r="Q135" s="22">
        <f t="shared" si="26"/>
        <v>574</v>
      </c>
      <c r="R135" s="45"/>
      <c r="S135" s="46"/>
      <c r="T135" s="46"/>
      <c r="U135" s="47"/>
    </row>
    <row r="136" spans="1:21" ht="12.75">
      <c r="A136" s="110"/>
      <c r="B136" s="111"/>
      <c r="C136" s="111"/>
      <c r="D136" s="111"/>
      <c r="E136" s="111"/>
      <c r="F136" s="111"/>
      <c r="G136" s="111"/>
      <c r="H136" s="111"/>
      <c r="I136" s="111"/>
      <c r="J136" s="112"/>
      <c r="K136" s="92">
        <f>SUM(K135:N135)</f>
        <v>168</v>
      </c>
      <c r="L136" s="93"/>
      <c r="M136" s="93"/>
      <c r="N136" s="94"/>
      <c r="O136" s="51">
        <f>SUM(O135:P135)</f>
        <v>574</v>
      </c>
      <c r="P136" s="52"/>
      <c r="Q136" s="53"/>
      <c r="R136" s="48"/>
      <c r="S136" s="49"/>
      <c r="T136" s="49"/>
      <c r="U136" s="50"/>
    </row>
    <row r="137" ht="8.25" customHeight="1"/>
    <row r="138" spans="2:20" ht="12.75">
      <c r="B138" s="8"/>
      <c r="C138" s="8"/>
      <c r="D138" s="8"/>
      <c r="E138" s="8"/>
      <c r="F138" s="8"/>
      <c r="G138" s="8"/>
      <c r="H138" s="16"/>
      <c r="I138" s="16"/>
      <c r="J138" s="16"/>
      <c r="M138" s="8"/>
      <c r="N138" s="8"/>
      <c r="O138" s="8"/>
      <c r="P138" s="8"/>
      <c r="Q138" s="8"/>
      <c r="R138" s="8"/>
      <c r="S138" s="8"/>
      <c r="T138" s="8"/>
    </row>
    <row r="140" spans="1:2" ht="12.75">
      <c r="A140" s="106" t="s">
        <v>63</v>
      </c>
      <c r="B140" s="106"/>
    </row>
    <row r="141" spans="1:21" ht="12.75">
      <c r="A141" s="83" t="s">
        <v>27</v>
      </c>
      <c r="B141" s="85" t="s">
        <v>55</v>
      </c>
      <c r="C141" s="86"/>
      <c r="D141" s="86"/>
      <c r="E141" s="86"/>
      <c r="F141" s="86"/>
      <c r="G141" s="87"/>
      <c r="H141" s="85" t="s">
        <v>58</v>
      </c>
      <c r="I141" s="87"/>
      <c r="J141" s="43" t="s">
        <v>59</v>
      </c>
      <c r="K141" s="54"/>
      <c r="L141" s="54"/>
      <c r="M141" s="54"/>
      <c r="N141" s="54"/>
      <c r="O141" s="54"/>
      <c r="P141" s="44"/>
      <c r="Q141" s="85" t="s">
        <v>48</v>
      </c>
      <c r="R141" s="87"/>
      <c r="S141" s="43" t="s">
        <v>60</v>
      </c>
      <c r="T141" s="54"/>
      <c r="U141" s="44"/>
    </row>
    <row r="142" spans="1:21" ht="15" customHeight="1">
      <c r="A142" s="84"/>
      <c r="B142" s="88"/>
      <c r="C142" s="89"/>
      <c r="D142" s="89"/>
      <c r="E142" s="89"/>
      <c r="F142" s="89"/>
      <c r="G142" s="90"/>
      <c r="H142" s="88"/>
      <c r="I142" s="90"/>
      <c r="J142" s="43" t="s">
        <v>34</v>
      </c>
      <c r="K142" s="44"/>
      <c r="L142" s="43" t="s">
        <v>7</v>
      </c>
      <c r="M142" s="44"/>
      <c r="N142" s="43" t="s">
        <v>31</v>
      </c>
      <c r="O142" s="54"/>
      <c r="P142" s="44"/>
      <c r="Q142" s="88"/>
      <c r="R142" s="90"/>
      <c r="S142" s="34" t="s">
        <v>61</v>
      </c>
      <c r="T142" s="43" t="s">
        <v>62</v>
      </c>
      <c r="U142" s="44"/>
    </row>
    <row r="143" spans="1:21" ht="15" customHeight="1">
      <c r="A143" s="34">
        <v>1</v>
      </c>
      <c r="B143" s="43" t="s">
        <v>56</v>
      </c>
      <c r="C143" s="54"/>
      <c r="D143" s="54"/>
      <c r="E143" s="54"/>
      <c r="F143" s="54"/>
      <c r="G143" s="44"/>
      <c r="H143" s="162">
        <f>J143</f>
        <v>59</v>
      </c>
      <c r="I143" s="162"/>
      <c r="J143" s="163">
        <f>O46+O55+O64+O74-J144</f>
        <v>59</v>
      </c>
      <c r="K143" s="164"/>
      <c r="L143" s="163">
        <f>P46+P55+P64+P74-L144</f>
        <v>142</v>
      </c>
      <c r="M143" s="164"/>
      <c r="N143" s="165">
        <f>SUM(J143:M143)</f>
        <v>201</v>
      </c>
      <c r="O143" s="166"/>
      <c r="P143" s="167"/>
      <c r="Q143" s="100">
        <f>H143/H145</f>
        <v>0.8805970149253731</v>
      </c>
      <c r="R143" s="101"/>
      <c r="S143" s="35">
        <f>J46+J55-S144</f>
        <v>54</v>
      </c>
      <c r="T143" s="104">
        <f>J64+J74-T144</f>
        <v>54</v>
      </c>
      <c r="U143" s="105"/>
    </row>
    <row r="144" spans="1:21" ht="15" customHeight="1">
      <c r="A144" s="34">
        <v>2</v>
      </c>
      <c r="B144" s="43" t="s">
        <v>57</v>
      </c>
      <c r="C144" s="54"/>
      <c r="D144" s="54"/>
      <c r="E144" s="54"/>
      <c r="F144" s="54"/>
      <c r="G144" s="44"/>
      <c r="H144" s="162">
        <f>J144</f>
        <v>8</v>
      </c>
      <c r="I144" s="162"/>
      <c r="J144" s="168">
        <f>O85</f>
        <v>8</v>
      </c>
      <c r="K144" s="169"/>
      <c r="L144" s="168">
        <v>16</v>
      </c>
      <c r="M144" s="169"/>
      <c r="N144" s="165">
        <f>SUM(J144:M144)</f>
        <v>24</v>
      </c>
      <c r="O144" s="166"/>
      <c r="P144" s="167"/>
      <c r="Q144" s="100">
        <f>H144/H145</f>
        <v>0.11940298507462686</v>
      </c>
      <c r="R144" s="101"/>
      <c r="S144" s="11">
        <v>6</v>
      </c>
      <c r="T144" s="98">
        <v>6</v>
      </c>
      <c r="U144" s="99"/>
    </row>
    <row r="145" spans="1:21" ht="15" customHeight="1">
      <c r="A145" s="43" t="s">
        <v>25</v>
      </c>
      <c r="B145" s="54"/>
      <c r="C145" s="54"/>
      <c r="D145" s="54"/>
      <c r="E145" s="54"/>
      <c r="F145" s="54"/>
      <c r="G145" s="44"/>
      <c r="H145" s="82">
        <f>SUM(H143:I144)</f>
        <v>67</v>
      </c>
      <c r="I145" s="82"/>
      <c r="J145" s="82">
        <f>SUM(J143:K144)</f>
        <v>67</v>
      </c>
      <c r="K145" s="82"/>
      <c r="L145" s="56">
        <f>SUM(L143:M144)</f>
        <v>158</v>
      </c>
      <c r="M145" s="58"/>
      <c r="N145" s="56">
        <f>SUM(N142:P144)</f>
        <v>225</v>
      </c>
      <c r="O145" s="57"/>
      <c r="P145" s="58"/>
      <c r="Q145" s="113">
        <f>SUM(Q143:R144)</f>
        <v>1</v>
      </c>
      <c r="R145" s="114"/>
      <c r="S145" s="36">
        <f>SUM(S143:S144)</f>
        <v>60</v>
      </c>
      <c r="T145" s="102">
        <f>SUM(T143:U144)</f>
        <v>60</v>
      </c>
      <c r="U145" s="103"/>
    </row>
    <row r="147" spans="8:14" ht="12.75">
      <c r="H147" s="42"/>
      <c r="I147" s="42"/>
      <c r="J147" s="42"/>
      <c r="K147" s="42"/>
      <c r="L147" s="42"/>
      <c r="M147" s="42"/>
      <c r="N147" s="42"/>
    </row>
    <row r="148" spans="2:20" ht="12.75">
      <c r="B148" s="2"/>
      <c r="C148" s="2"/>
      <c r="D148" s="2"/>
      <c r="E148" s="2"/>
      <c r="F148" s="2"/>
      <c r="G148" s="2"/>
      <c r="M148" s="8"/>
      <c r="N148" s="8"/>
      <c r="O148" s="8"/>
      <c r="P148" s="8"/>
      <c r="Q148" s="8"/>
      <c r="R148" s="8"/>
      <c r="S148" s="8"/>
      <c r="T148" s="8"/>
    </row>
    <row r="149" spans="2:20" ht="12.75">
      <c r="B149" s="8"/>
      <c r="C149" s="8"/>
      <c r="D149" s="8"/>
      <c r="E149" s="8"/>
      <c r="F149" s="8"/>
      <c r="G149" s="8"/>
      <c r="H149" s="16"/>
      <c r="I149" s="16"/>
      <c r="J149" s="16"/>
      <c r="M149" s="8"/>
      <c r="N149" s="8"/>
      <c r="O149" s="8"/>
      <c r="P149" s="8"/>
      <c r="Q149" s="8"/>
      <c r="R149" s="8"/>
      <c r="S149" s="8"/>
      <c r="T149" s="8"/>
    </row>
  </sheetData>
  <sheetProtection formatCells="0" formatRows="0" insertRows="0"/>
  <mergeCells count="220">
    <mergeCell ref="B103:I103"/>
    <mergeCell ref="A108:J109"/>
    <mergeCell ref="B102:I102"/>
    <mergeCell ref="K92:N92"/>
    <mergeCell ref="B100:I100"/>
    <mergeCell ref="A94:U94"/>
    <mergeCell ref="B99:I99"/>
    <mergeCell ref="B96:I96"/>
    <mergeCell ref="B97:I97"/>
    <mergeCell ref="B98:I98"/>
    <mergeCell ref="B95:I95"/>
    <mergeCell ref="U77:U78"/>
    <mergeCell ref="U92:U93"/>
    <mergeCell ref="R92:T92"/>
    <mergeCell ref="B101:I101"/>
    <mergeCell ref="A92:A93"/>
    <mergeCell ref="B92:I93"/>
    <mergeCell ref="J92:J93"/>
    <mergeCell ref="A90:U90"/>
    <mergeCell ref="O92:Q92"/>
    <mergeCell ref="A91:U91"/>
    <mergeCell ref="B70:I70"/>
    <mergeCell ref="B71:I71"/>
    <mergeCell ref="B72:I72"/>
    <mergeCell ref="B73:I73"/>
    <mergeCell ref="A76:U76"/>
    <mergeCell ref="O87:Q87"/>
    <mergeCell ref="R86:U87"/>
    <mergeCell ref="B84:I84"/>
    <mergeCell ref="A85:I85"/>
    <mergeCell ref="A86:J87"/>
    <mergeCell ref="K77:N77"/>
    <mergeCell ref="B83:I83"/>
    <mergeCell ref="A82:U82"/>
    <mergeCell ref="R77:T77"/>
    <mergeCell ref="B51:I51"/>
    <mergeCell ref="B69:I69"/>
    <mergeCell ref="U67:U68"/>
    <mergeCell ref="B64:I64"/>
    <mergeCell ref="B67:I68"/>
    <mergeCell ref="A66:U66"/>
    <mergeCell ref="A58:A59"/>
    <mergeCell ref="B58:I59"/>
    <mergeCell ref="R67:T67"/>
    <mergeCell ref="B54:I54"/>
    <mergeCell ref="B52:I52"/>
    <mergeCell ref="A57:U57"/>
    <mergeCell ref="J67:J68"/>
    <mergeCell ref="O67:Q67"/>
    <mergeCell ref="B62:I62"/>
    <mergeCell ref="B63:I63"/>
    <mergeCell ref="B53:I53"/>
    <mergeCell ref="O58:Q58"/>
    <mergeCell ref="R58:T58"/>
    <mergeCell ref="U58:U59"/>
    <mergeCell ref="B61:I61"/>
    <mergeCell ref="J58:J59"/>
    <mergeCell ref="A67:A68"/>
    <mergeCell ref="B60:I60"/>
    <mergeCell ref="A7:K7"/>
    <mergeCell ref="A49:A50"/>
    <mergeCell ref="A40:A41"/>
    <mergeCell ref="B44:I44"/>
    <mergeCell ref="A26:G26"/>
    <mergeCell ref="A12:K12"/>
    <mergeCell ref="A13:K13"/>
    <mergeCell ref="A14:K14"/>
    <mergeCell ref="J49:J50"/>
    <mergeCell ref="A17:K17"/>
    <mergeCell ref="B40:I41"/>
    <mergeCell ref="A37:U37"/>
    <mergeCell ref="M26:U32"/>
    <mergeCell ref="B27:C27"/>
    <mergeCell ref="D27:F27"/>
    <mergeCell ref="A18:K18"/>
    <mergeCell ref="B77:I78"/>
    <mergeCell ref="S6:U6"/>
    <mergeCell ref="O49:Q49"/>
    <mergeCell ref="K49:N49"/>
    <mergeCell ref="P6:R6"/>
    <mergeCell ref="M14:U14"/>
    <mergeCell ref="M17:U17"/>
    <mergeCell ref="R49:T49"/>
    <mergeCell ref="A15:K15"/>
    <mergeCell ref="A48:U48"/>
    <mergeCell ref="K40:N40"/>
    <mergeCell ref="P4:R4"/>
    <mergeCell ref="P5:R5"/>
    <mergeCell ref="M5:O5"/>
    <mergeCell ref="M4:O4"/>
    <mergeCell ref="M6:O6"/>
    <mergeCell ref="A10:K10"/>
    <mergeCell ref="R40:T40"/>
    <mergeCell ref="G27:G28"/>
    <mergeCell ref="A20:K20"/>
    <mergeCell ref="H27:H28"/>
    <mergeCell ref="B42:I42"/>
    <mergeCell ref="B43:I43"/>
    <mergeCell ref="B46:I46"/>
    <mergeCell ref="A16:K16"/>
    <mergeCell ref="J40:J41"/>
    <mergeCell ref="A39:U39"/>
    <mergeCell ref="M20:U20"/>
    <mergeCell ref="B45:I45"/>
    <mergeCell ref="U40:U41"/>
    <mergeCell ref="O40:Q40"/>
    <mergeCell ref="R112:T112"/>
    <mergeCell ref="A104:U104"/>
    <mergeCell ref="K109:N109"/>
    <mergeCell ref="A111:U111"/>
    <mergeCell ref="R108:U109"/>
    <mergeCell ref="O109:Q109"/>
    <mergeCell ref="A107:I107"/>
    <mergeCell ref="B106:I106"/>
    <mergeCell ref="U49:U50"/>
    <mergeCell ref="B49:I50"/>
    <mergeCell ref="B55:I55"/>
    <mergeCell ref="B112:I113"/>
    <mergeCell ref="B80:I80"/>
    <mergeCell ref="B81:I81"/>
    <mergeCell ref="A79:U79"/>
    <mergeCell ref="B74:I74"/>
    <mergeCell ref="J77:J78"/>
    <mergeCell ref="O77:Q77"/>
    <mergeCell ref="A77:A78"/>
    <mergeCell ref="Q145:R145"/>
    <mergeCell ref="B121:I121"/>
    <mergeCell ref="B122:I122"/>
    <mergeCell ref="A127:U127"/>
    <mergeCell ref="A124:J125"/>
    <mergeCell ref="R124:U125"/>
    <mergeCell ref="J141:P141"/>
    <mergeCell ref="O128:Q128"/>
    <mergeCell ref="R128:T128"/>
    <mergeCell ref="A128:A129"/>
    <mergeCell ref="N145:P145"/>
    <mergeCell ref="K125:N125"/>
    <mergeCell ref="K128:N128"/>
    <mergeCell ref="B118:I118"/>
    <mergeCell ref="B128:I129"/>
    <mergeCell ref="J128:J129"/>
    <mergeCell ref="B119:I119"/>
    <mergeCell ref="B120:I120"/>
    <mergeCell ref="A140:B140"/>
    <mergeCell ref="A135:J136"/>
    <mergeCell ref="N143:P143"/>
    <mergeCell ref="T145:U145"/>
    <mergeCell ref="B143:G143"/>
    <mergeCell ref="H143:I143"/>
    <mergeCell ref="J143:K143"/>
    <mergeCell ref="L143:M143"/>
    <mergeCell ref="Q143:R143"/>
    <mergeCell ref="T143:U143"/>
    <mergeCell ref="A145:G145"/>
    <mergeCell ref="H145:I145"/>
    <mergeCell ref="J145:K145"/>
    <mergeCell ref="L145:M145"/>
    <mergeCell ref="J142:K142"/>
    <mergeCell ref="L142:M142"/>
    <mergeCell ref="U128:U129"/>
    <mergeCell ref="T144:U144"/>
    <mergeCell ref="Q144:R144"/>
    <mergeCell ref="N144:P144"/>
    <mergeCell ref="Q141:R142"/>
    <mergeCell ref="S141:U141"/>
    <mergeCell ref="B144:G144"/>
    <mergeCell ref="H144:I144"/>
    <mergeCell ref="J144:K144"/>
    <mergeCell ref="L144:M144"/>
    <mergeCell ref="M16:U16"/>
    <mergeCell ref="O125:Q125"/>
    <mergeCell ref="K136:N136"/>
    <mergeCell ref="K87:N87"/>
    <mergeCell ref="U112:U113"/>
    <mergeCell ref="K112:N112"/>
    <mergeCell ref="J112:J113"/>
    <mergeCell ref="O112:Q112"/>
    <mergeCell ref="A141:A142"/>
    <mergeCell ref="B141:G142"/>
    <mergeCell ref="H141:I142"/>
    <mergeCell ref="A134:I134"/>
    <mergeCell ref="A130:U130"/>
    <mergeCell ref="B131:I131"/>
    <mergeCell ref="B116:I116"/>
    <mergeCell ref="A6:K6"/>
    <mergeCell ref="K58:N58"/>
    <mergeCell ref="K67:N67"/>
    <mergeCell ref="A123:I123"/>
    <mergeCell ref="A21:K22"/>
    <mergeCell ref="M22:U24"/>
    <mergeCell ref="A23:K24"/>
    <mergeCell ref="M18:U18"/>
    <mergeCell ref="A117:U117"/>
    <mergeCell ref="A112:A113"/>
    <mergeCell ref="M8:U11"/>
    <mergeCell ref="M13:U13"/>
    <mergeCell ref="S4:U4"/>
    <mergeCell ref="S5:U5"/>
    <mergeCell ref="A1:K1"/>
    <mergeCell ref="M1:U1"/>
    <mergeCell ref="M3:O3"/>
    <mergeCell ref="P3:R3"/>
    <mergeCell ref="S3:U3"/>
    <mergeCell ref="A3:K3"/>
    <mergeCell ref="A114:U114"/>
    <mergeCell ref="I27:K27"/>
    <mergeCell ref="B105:I105"/>
    <mergeCell ref="B115:I115"/>
    <mergeCell ref="A4:K5"/>
    <mergeCell ref="A2:K2"/>
    <mergeCell ref="M15:U15"/>
    <mergeCell ref="A11:K11"/>
    <mergeCell ref="A8:K8"/>
    <mergeCell ref="A9:K9"/>
    <mergeCell ref="T142:U142"/>
    <mergeCell ref="R135:U136"/>
    <mergeCell ref="O136:Q136"/>
    <mergeCell ref="N142:P142"/>
    <mergeCell ref="B132:I132"/>
    <mergeCell ref="B133:I133"/>
  </mergeCells>
  <dataValidations count="7">
    <dataValidation type="list" allowBlank="1" showInputMessage="1" showErrorMessage="1" sqref="U131:U133 U42:U45 U51:U54 U60:U63 U69:U73 U80:U81 U118:U121 U115 U95:U102 U83:U84">
      <formula1>$P$38:$T$38</formula1>
    </dataValidation>
    <dataValidation type="list" allowBlank="1" showInputMessage="1" showErrorMessage="1" sqref="U116 U103">
      <formula1>$Q$38:$T$38</formula1>
    </dataValidation>
    <dataValidation type="list" allowBlank="1" showInputMessage="1" showErrorMessage="1" sqref="S83:S84 S42:S45 S51:S54 S69:S73 S60:S63 S80:S81">
      <formula1>$S$41</formula1>
    </dataValidation>
    <dataValidation type="list" allowBlank="1" showInputMessage="1" showErrorMessage="1" sqref="R83:R84 R69:R73 R42:R45 R51:R54 R60:R63 R80:R81">
      <formula1>$R$41</formula1>
    </dataValidation>
    <dataValidation type="list" allowBlank="1" showInputMessage="1" showErrorMessage="1" sqref="T83:T84 T42:T45 T51:T54 T69:T73 T60:T63 T80:T81">
      <formula1>$T$41</formula1>
    </dataValidation>
    <dataValidation type="list" allowBlank="1" showInputMessage="1" showErrorMessage="1" sqref="B95:I102 B131:I133 B118:I121 B115:I115 B105:I105">
      <formula1>$B$39:$B$88</formula1>
    </dataValidation>
    <dataValidation type="list" allowBlank="1" showInputMessage="1" showErrorMessage="1" sqref="U105">
      <formula1>$P$37:$T$37</formula1>
    </dataValidation>
  </dataValidations>
  <printOptions/>
  <pageMargins left="0.51" right="0.3" top="0.42" bottom="0.75" header="0.3" footer="0.3"/>
  <pageSetup blackAndWhite="1" horizontalDpi="600" verticalDpi="600" orientation="landscape" paperSize="9" r:id="rId1"/>
  <headerFooter>
    <oddFooter>&amp;LRECTOR,
Acad. Prof. univ. dr. Ioan Aurel POP&amp;CPag. &amp;P/&amp;N&amp;RDECAN     .                                                                                
Prof. univ. dr. Adrian Olimpiu PETRUSEL</oddFooter>
  </headerFooter>
  <rowBreaks count="3" manualBreakCount="3">
    <brk id="65" max="255" man="1"/>
    <brk id="89" max="255" man="1"/>
    <brk id="122" max="20" man="1"/>
  </rowBreaks>
  <ignoredErrors>
    <ignoredError sqref="R46" formula="1"/>
    <ignoredError sqref="O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2014-03-24T13:24:00Z</cp:lastPrinted>
  <dcterms:created xsi:type="dcterms:W3CDTF">2013-06-27T08:19:59Z</dcterms:created>
  <dcterms:modified xsi:type="dcterms:W3CDTF">2014-06-27T07:24:07Z</dcterms:modified>
  <cp:category/>
  <cp:version/>
  <cp:contentType/>
  <cp:contentStatus/>
</cp:coreProperties>
</file>