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<sst xmlns="http://schemas.openxmlformats.org/spreadsheetml/2006/main" count="384" uniqueCount="151">
  <si>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</si>
  <si>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</si>
  <si>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</si>
  <si>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</si>
  <si>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</si>
  <si>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</si>
  <si>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</si>
  <si>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</si>
  <si>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</si>
  <si>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</si>
  <si>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</si>
  <si>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</si>
  <si>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</si>
  <si>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</si>
  <si>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</si>
  <si>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</si>
  <si>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</si>
  <si>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</si>
  <si>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</si>
  <si>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</si>
  <si>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</si>
  <si>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</si>
  <si>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</si>
  <si>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</si>
  <si>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</si>
  <si>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</si>
  <si>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</si>
  <si>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</si>
  <si>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</si>
  <si>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</si>
  <si>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</si>
  <si>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</si>
  <si>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</si>
  <si>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</si>
  <si>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</si>
  <si>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</si>
  <si>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</si>
  <si>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</si>
  <si>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</si>
  <si>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</si>
  <si>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</si>
  <si>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</si>
  <si>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</si>
  <si>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</si>
  <si>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</si>
  <si>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</si>
  <si>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</si>
  <si>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</si>
  <si>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4 (An II, Semestrul 4)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</si>
  <si>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</si>
  <si>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</si>
  <si>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</si>
  <si>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</si>
  <si>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</si>
  <si>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</si>
  <si>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</si>
  <si>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</si>
  <si>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</si>
  <si>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</si>
  <si>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</si>
  <si>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</si>
  <si>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</si>
  <si>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</si>
  <si>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</si>
  <si>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</si>
  <si>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</si>
  <si>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</si>
  <si>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</si>
  <si>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</si>
  <si>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PLAN DE ÎNVĂŢĂMÂNT  valabil începând din anul universitar 2014-2015</t>
  </si>
  <si>
    <t>P</t>
  </si>
  <si>
    <t>FACULTATEA DE MATEMATICĂ ŞI INFORMATICĂ</t>
  </si>
  <si>
    <r>
      <t xml:space="preserve">Domeniul:  </t>
    </r>
    <r>
      <rPr>
        <b/>
        <sz val="10"/>
        <color indexed="8"/>
        <rFont val="Times New Roman"/>
        <family val="1"/>
      </rPr>
      <t>Matematică</t>
    </r>
  </si>
  <si>
    <r>
      <t xml:space="preserve">Titlul absolventului: </t>
    </r>
    <r>
      <rPr>
        <b/>
        <sz val="10"/>
        <color indexed="8"/>
        <rFont val="Times New Roman"/>
        <family val="1"/>
      </rPr>
      <t>Master's Degree</t>
    </r>
  </si>
  <si>
    <r>
      <rPr>
        <b/>
        <sz val="10"/>
        <color indexed="8"/>
        <rFont val="Times New Roman"/>
        <family val="1"/>
      </rPr>
      <t xml:space="preserve">VI.  UNIVERSITĂŢI EUROPENE DE REFERINŢĂ: </t>
    </r>
    <r>
      <rPr>
        <sz val="10"/>
        <color indexed="8"/>
        <rFont val="Times New Roman"/>
        <family val="1"/>
      </rPr>
      <t xml:space="preserve">Planul de învăţământ urmează în proporţie de 60% planurile de învăţământ ale  Univ. "Tor Vergata" Roma si Univ. Heidelberg. </t>
    </r>
  </si>
  <si>
    <t>În contul a cel mult o disciplină opţională studentul are dreptul să aleagă o disciplină de la alte specializări ale facultăţilor din Universitatea „Babeş-Bolyai”.</t>
  </si>
  <si>
    <t>MMR3024</t>
  </si>
  <si>
    <t>Analiză neliniară aplicată</t>
  </si>
  <si>
    <t>MMR3014</t>
  </si>
  <si>
    <t>Metode numerice pentru ecuaţii operatoriale</t>
  </si>
  <si>
    <t>MMR3002</t>
  </si>
  <si>
    <t>Capitole speciale de analiză reală si complexa</t>
  </si>
  <si>
    <t>MMR3041</t>
  </si>
  <si>
    <t>Metodologia cercetării ştiinţifice de matematică</t>
  </si>
  <si>
    <t>Finalizarea lucrării de disertaţie</t>
  </si>
  <si>
    <t>CURS OPȚIONAL 3 (An II, Semestrul 4)</t>
  </si>
  <si>
    <t>DISCIPLINE COMPLEMENTARE (DC)</t>
  </si>
  <si>
    <t>DISCIPLINE DE SPECIALITATE (DS)</t>
  </si>
  <si>
    <t>Sem. 4: Pentru cursul opţional 3 se alege  o disciplină din pachetul:</t>
  </si>
  <si>
    <t>Sem. 4: Pentru cursul opţional 4 se alege  o disciplină din pachetul:</t>
  </si>
  <si>
    <r>
      <t xml:space="preserve">Specializarea/Programul de studiu:  </t>
    </r>
    <r>
      <rPr>
        <b/>
        <sz val="10"/>
        <color indexed="8"/>
        <rFont val="Times New Roman"/>
        <family val="1"/>
      </rPr>
      <t>Matematică</t>
    </r>
  </si>
  <si>
    <r>
      <rPr>
        <b/>
        <sz val="10"/>
        <color indexed="8"/>
        <rFont val="Times New Roman"/>
        <family val="1"/>
      </rPr>
      <t xml:space="preserve">   90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</si>
  <si>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30</t>
    </r>
    <r>
      <rPr>
        <sz val="10"/>
        <color indexed="8"/>
        <rFont val="Times New Roman"/>
        <family val="1"/>
      </rPr>
      <t xml:space="preserve"> credite la disciplinele opţionale;</t>
    </r>
  </si>
  <si>
    <t xml:space="preserve">Sem. 3: Pentru cursul opţional 1 se alege  o disciplină din pachetul: </t>
  </si>
  <si>
    <t xml:space="preserve">Sem. 3: Pentru cursul opţional 2 se alege  o disciplină din pachetul: </t>
  </si>
  <si>
    <t>Teoria grupurilor şi aplicaţii</t>
  </si>
  <si>
    <t>Varietăţi diferenţiabile</t>
  </si>
  <si>
    <t>MMR3044</t>
  </si>
  <si>
    <t>MMR3039</t>
  </si>
  <si>
    <t>MMR3045</t>
  </si>
  <si>
    <t>Teoria modulelor</t>
  </si>
  <si>
    <t>MMR3003</t>
  </si>
  <si>
    <t>Analiză convexă</t>
  </si>
  <si>
    <t>MMR3031</t>
  </si>
  <si>
    <t>Analiză pe varietăţi</t>
  </si>
  <si>
    <t>MMR3001</t>
  </si>
  <si>
    <t>Capitole speciale de analiză funcţională</t>
  </si>
  <si>
    <t>MMX4101</t>
  </si>
  <si>
    <t>Curs opţional 1</t>
  </si>
  <si>
    <t>MMX4102</t>
  </si>
  <si>
    <t>Curs opţional 2</t>
  </si>
  <si>
    <t>MME3032</t>
  </si>
  <si>
    <t>Teorie Morse</t>
  </si>
  <si>
    <t>MME3042</t>
  </si>
  <si>
    <t>Proiect de cercetare</t>
  </si>
  <si>
    <t>MME3401</t>
  </si>
  <si>
    <t>MMX4107</t>
  </si>
  <si>
    <t>Curs opţional 3</t>
  </si>
  <si>
    <t>MMX4108</t>
  </si>
  <si>
    <t>Curs opţional 4</t>
  </si>
  <si>
    <t>MME3070</t>
  </si>
  <si>
    <t>Categorii şi algebră omologică</t>
  </si>
  <si>
    <t>MME3072</t>
  </si>
  <si>
    <t>Capitole speciale de algebră modernă</t>
  </si>
  <si>
    <t>MME3071</t>
  </si>
  <si>
    <t>Inele comutative şi teoria numerelor</t>
  </si>
  <si>
    <t>CURS OPȚIONAL 1 (An II, Semestrul 3)</t>
  </si>
  <si>
    <t>CURS OPȚIONAL 2 (An II, Semestrul 3)</t>
  </si>
  <si>
    <t>MME3005</t>
  </si>
  <si>
    <t>Analiză funţională aplicată</t>
  </si>
  <si>
    <t>MME3059</t>
  </si>
  <si>
    <t>Metode numerice în optimizare</t>
  </si>
  <si>
    <t>MME3068</t>
  </si>
  <si>
    <t>Topologie algebrică şi diferenţială</t>
  </si>
  <si>
    <t>MME3067</t>
  </si>
  <si>
    <t>Geometrie riemanniană</t>
  </si>
  <si>
    <t>MME3080</t>
  </si>
  <si>
    <t>Funcţii univalente şi subordonări diferenţiale</t>
  </si>
  <si>
    <t>MME3060</t>
  </si>
  <si>
    <t>Funcţii complexe de mai multe variabile</t>
  </si>
  <si>
    <t>MME3061</t>
  </si>
  <si>
    <t>Aspecte moderne în topologie şi teoria măsurii</t>
  </si>
  <si>
    <t xml:space="preserve">             MME3070, MME3071, MME3072</t>
  </si>
  <si>
    <t xml:space="preserve">             MME3005, MME3059</t>
  </si>
  <si>
    <t xml:space="preserve">             MME3067, MME3068</t>
  </si>
  <si>
    <t xml:space="preserve">             MME3060, MME3061, MME3080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</si>
  <si>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
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</si>
  <si>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 xml:space="preserve">de credite la examenul de disertaţie </t>
    </r>
  </si>
  <si>
    <t>I. CERINŢE PENTRU OBŢINEREA DIPLOMEI DE MASTER</t>
  </si>
  <si>
    <t>Limba de predare: Engleză</t>
  </si>
  <si>
    <r>
      <t>NOTĂ:</t>
    </r>
    <r>
      <rPr>
        <sz val="10"/>
        <color indexed="8"/>
        <rFont val="Times New Roman"/>
        <family val="1"/>
      </rPr>
      <t xml:space="preserve">
1. Disciplina Finalizarea lucrării de disertaţie se desf</t>
    </r>
    <r>
      <rPr>
        <sz val="10"/>
        <color indexed="8"/>
        <rFont val="Calibri"/>
        <family val="2"/>
      </rPr>
      <t>ăş</t>
    </r>
    <r>
      <rPr>
        <sz val="10"/>
        <color indexed="8"/>
        <rFont val="Times New Roman"/>
        <family val="1"/>
      </rPr>
      <t xml:space="preserve">oară pe parcursul semestrului şi  2 săptămâni comasate in finalul semestrului (6 ore/zi, 5 zile/săptămână)
2. Pentru încadrarea în învăţământul preuniversitar, este necesară absolvirea masteratului didactic.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</si>
</sst>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1" fontId="3" fillId="0" borderId="15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14" xfId="0" applyNumberFormat="1" applyFont="1" applyFill="1" applyBorder="1" applyAlignment="1" applyProtection="1">
      <alignment horizontal="left" vertical="center"/>
      <protection locked="0"/>
    </xf>
    <xf numFmtId="1" fontId="2" fillId="32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/>
      <protection/>
    </xf>
    <xf numFmtId="1" fontId="9" fillId="0" borderId="14" xfId="0" applyNumberFormat="1" applyFont="1" applyBorder="1" applyAlignment="1" applyProtection="1">
      <alignment horizontal="center"/>
      <protection/>
    </xf>
    <xf numFmtId="1" fontId="9" fillId="0" borderId="15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5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tabSelected="1" view="pageLayout" zoomScaleNormal="120" workbookViewId="0" topLeftCell="A178">
      <selection activeCell="A154" sqref="A154:A155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9.7109375" style="1" customWidth="1"/>
    <col min="21" max="21" width="9.28125" style="1" customWidth="1"/>
    <col min="22" max="16384" width="9.140625" style="1" customWidth="1"/>
  </cols>
  <sheetData>
    <row r="1" spans="1:20" ht="15.75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M1" s="127" t="s">
        <v>19</v>
      </c>
      <c r="N1" s="127"/>
      <c r="O1" s="127"/>
      <c r="P1" s="127"/>
      <c r="Q1" s="127"/>
      <c r="R1" s="127"/>
      <c r="S1" s="127"/>
      <c r="T1" s="127"/>
    </row>
    <row r="2" spans="1:11" ht="6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20" ht="18" customHeight="1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M3" s="124"/>
      <c r="N3" s="125"/>
      <c r="O3" s="106" t="s">
        <v>35</v>
      </c>
      <c r="P3" s="109"/>
      <c r="Q3" s="107"/>
      <c r="R3" s="106" t="s">
        <v>36</v>
      </c>
      <c r="S3" s="109"/>
      <c r="T3" s="107"/>
    </row>
    <row r="4" spans="1:20" ht="17.25" customHeight="1">
      <c r="A4" s="123" t="s">
        <v>71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M4" s="121" t="s">
        <v>14</v>
      </c>
      <c r="N4" s="122"/>
      <c r="O4" s="118">
        <v>16</v>
      </c>
      <c r="P4" s="119"/>
      <c r="Q4" s="120"/>
      <c r="R4" s="118">
        <v>16</v>
      </c>
      <c r="S4" s="119"/>
      <c r="T4" s="120"/>
    </row>
    <row r="5" spans="1:20" ht="16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M5" s="121" t="s">
        <v>15</v>
      </c>
      <c r="N5" s="122"/>
      <c r="O5" s="118">
        <v>15</v>
      </c>
      <c r="P5" s="119"/>
      <c r="Q5" s="120"/>
      <c r="R5" s="118">
        <v>19</v>
      </c>
      <c r="S5" s="119"/>
      <c r="T5" s="120"/>
    </row>
    <row r="6" spans="1:20" ht="15" customHeight="1">
      <c r="A6" s="129" t="s">
        <v>72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M6" s="128"/>
      <c r="N6" s="128"/>
      <c r="O6" s="117"/>
      <c r="P6" s="117"/>
      <c r="Q6" s="117"/>
      <c r="R6" s="117"/>
      <c r="S6" s="117"/>
      <c r="T6" s="117"/>
    </row>
    <row r="7" spans="1:11" ht="18" customHeight="1">
      <c r="A7" s="105" t="s">
        <v>90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20" ht="18.75" customHeight="1">
      <c r="A8" s="110" t="s">
        <v>149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M8" s="105" t="s">
        <v>146</v>
      </c>
      <c r="N8" s="105"/>
      <c r="O8" s="105"/>
      <c r="P8" s="105"/>
      <c r="Q8" s="105"/>
      <c r="R8" s="105"/>
      <c r="S8" s="105"/>
      <c r="T8" s="105"/>
    </row>
    <row r="9" spans="1:20" ht="15" customHeight="1">
      <c r="A9" s="110" t="s">
        <v>73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M9" s="105"/>
      <c r="N9" s="105"/>
      <c r="O9" s="105"/>
      <c r="P9" s="105"/>
      <c r="Q9" s="105"/>
      <c r="R9" s="105"/>
      <c r="S9" s="105"/>
      <c r="T9" s="105"/>
    </row>
    <row r="10" spans="1:20" ht="16.5" customHeight="1">
      <c r="A10" s="110" t="s">
        <v>64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M10" s="105"/>
      <c r="N10" s="105"/>
      <c r="O10" s="105"/>
      <c r="P10" s="105"/>
      <c r="Q10" s="105"/>
      <c r="R10" s="105"/>
      <c r="S10" s="105"/>
      <c r="T10" s="105"/>
    </row>
    <row r="11" spans="1:20" ht="12.75">
      <c r="A11" s="110" t="s">
        <v>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M11" s="105"/>
      <c r="N11" s="105"/>
      <c r="O11" s="105"/>
      <c r="P11" s="105"/>
      <c r="Q11" s="105"/>
      <c r="R11" s="105"/>
      <c r="S11" s="105"/>
      <c r="T11" s="105"/>
    </row>
    <row r="12" spans="1:18" ht="10.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M12" s="2"/>
      <c r="N12" s="2"/>
      <c r="O12" s="2"/>
      <c r="P12" s="2"/>
      <c r="Q12" s="2"/>
      <c r="R12" s="2"/>
    </row>
    <row r="13" spans="1:20" ht="12.75">
      <c r="A13" s="111" t="s">
        <v>148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M13" s="98" t="s">
        <v>20</v>
      </c>
      <c r="N13" s="98"/>
      <c r="O13" s="98"/>
      <c r="P13" s="98"/>
      <c r="Q13" s="98"/>
      <c r="R13" s="98"/>
      <c r="S13" s="98"/>
      <c r="T13" s="98"/>
    </row>
    <row r="14" spans="1:20" ht="12.75">
      <c r="A14" s="111" t="s">
        <v>65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M14" s="93" t="s">
        <v>93</v>
      </c>
      <c r="N14" s="93"/>
      <c r="O14" s="93"/>
      <c r="P14" s="93"/>
      <c r="Q14" s="93"/>
      <c r="R14" s="93"/>
      <c r="S14" s="93"/>
      <c r="T14" s="93"/>
    </row>
    <row r="15" spans="1:20" ht="12.75">
      <c r="A15" s="110" t="s">
        <v>91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M15" s="116" t="s">
        <v>142</v>
      </c>
      <c r="N15" s="116"/>
      <c r="O15" s="116"/>
      <c r="P15" s="116"/>
      <c r="Q15" s="116"/>
      <c r="R15" s="116"/>
      <c r="S15" s="116"/>
      <c r="T15" s="116"/>
    </row>
    <row r="16" spans="1:20" ht="12.75">
      <c r="A16" s="110" t="s">
        <v>92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M16" s="93" t="s">
        <v>94</v>
      </c>
      <c r="N16" s="93"/>
      <c r="O16" s="93"/>
      <c r="P16" s="93"/>
      <c r="Q16" s="93"/>
      <c r="R16" s="93"/>
      <c r="S16" s="93"/>
      <c r="T16" s="93"/>
    </row>
    <row r="17" spans="1:20" ht="12.75">
      <c r="A17" s="110" t="s">
        <v>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M17" s="116" t="s">
        <v>143</v>
      </c>
      <c r="N17" s="116"/>
      <c r="O17" s="116"/>
      <c r="P17" s="116"/>
      <c r="Q17" s="116"/>
      <c r="R17" s="116"/>
      <c r="S17" s="116"/>
      <c r="T17" s="116"/>
    </row>
    <row r="18" spans="1:20" ht="12.75">
      <c r="A18" s="110" t="s">
        <v>147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M18" s="93" t="s">
        <v>88</v>
      </c>
      <c r="N18" s="93"/>
      <c r="O18" s="93"/>
      <c r="P18" s="93"/>
      <c r="Q18" s="93"/>
      <c r="R18" s="93"/>
      <c r="S18" s="93"/>
      <c r="T18" s="93"/>
    </row>
    <row r="19" spans="1:20" ht="12.75">
      <c r="A19" s="42"/>
      <c r="B19" s="8"/>
      <c r="C19" s="8"/>
      <c r="D19" s="8"/>
      <c r="E19" s="8"/>
      <c r="F19" s="8"/>
      <c r="G19" s="8"/>
      <c r="H19" s="8"/>
      <c r="I19" s="8"/>
      <c r="J19" s="8"/>
      <c r="K19" s="8"/>
      <c r="M19" s="116" t="s">
        <v>144</v>
      </c>
      <c r="N19" s="116"/>
      <c r="O19" s="116"/>
      <c r="P19" s="116"/>
      <c r="Q19" s="116"/>
      <c r="R19" s="116"/>
      <c r="S19" s="116"/>
      <c r="T19" s="116"/>
    </row>
    <row r="20" spans="1:20" ht="12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M20" s="93" t="s">
        <v>89</v>
      </c>
      <c r="N20" s="93"/>
      <c r="O20" s="93"/>
      <c r="P20" s="93"/>
      <c r="Q20" s="93"/>
      <c r="R20" s="93"/>
      <c r="S20" s="93"/>
      <c r="T20" s="93"/>
    </row>
    <row r="21" spans="1:20" ht="14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M21" s="97" t="s">
        <v>145</v>
      </c>
      <c r="N21" s="97"/>
      <c r="O21" s="97"/>
      <c r="P21" s="97"/>
      <c r="Q21" s="97"/>
      <c r="R21" s="97"/>
      <c r="S21" s="97"/>
      <c r="T21" s="97"/>
    </row>
    <row r="22" spans="1:20" ht="12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M22" s="97"/>
      <c r="N22" s="97"/>
      <c r="O22" s="97"/>
      <c r="P22" s="97"/>
      <c r="Q22" s="97"/>
      <c r="R22" s="97"/>
      <c r="S22" s="97"/>
      <c r="T22" s="97"/>
    </row>
    <row r="23" spans="1:18" ht="7.5" customHeight="1">
      <c r="A23" s="130" t="s">
        <v>150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M23" s="2"/>
      <c r="N23" s="2"/>
      <c r="O23" s="2"/>
      <c r="P23" s="2"/>
      <c r="Q23" s="2"/>
      <c r="R23" s="2"/>
    </row>
    <row r="24" spans="1:20" ht="1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M24" s="131" t="s">
        <v>75</v>
      </c>
      <c r="N24" s="131"/>
      <c r="O24" s="131"/>
      <c r="P24" s="131"/>
      <c r="Q24" s="131"/>
      <c r="R24" s="131"/>
      <c r="S24" s="131"/>
      <c r="T24" s="131"/>
    </row>
    <row r="25" spans="1:20" ht="1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M25" s="131"/>
      <c r="N25" s="131"/>
      <c r="O25" s="131"/>
      <c r="P25" s="131"/>
      <c r="Q25" s="131"/>
      <c r="R25" s="131"/>
      <c r="S25" s="131"/>
      <c r="T25" s="131"/>
    </row>
    <row r="26" spans="1:20" ht="13.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M26" s="131"/>
      <c r="N26" s="131"/>
      <c r="O26" s="131"/>
      <c r="P26" s="131"/>
      <c r="Q26" s="131"/>
      <c r="R26" s="131"/>
      <c r="S26" s="131"/>
      <c r="T26" s="131"/>
    </row>
    <row r="27" spans="1:18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M27" s="3"/>
      <c r="N27" s="3"/>
      <c r="O27" s="3"/>
      <c r="P27" s="3"/>
      <c r="Q27" s="3"/>
      <c r="R27" s="3"/>
    </row>
    <row r="28" spans="1:20" ht="12.75" customHeight="1">
      <c r="A28" s="96" t="s">
        <v>16</v>
      </c>
      <c r="B28" s="96"/>
      <c r="C28" s="96"/>
      <c r="D28" s="96"/>
      <c r="E28" s="96"/>
      <c r="F28" s="96"/>
      <c r="G28" s="96"/>
      <c r="M28" s="114" t="s">
        <v>74</v>
      </c>
      <c r="N28" s="114"/>
      <c r="O28" s="114"/>
      <c r="P28" s="114"/>
      <c r="Q28" s="114"/>
      <c r="R28" s="114"/>
      <c r="S28" s="114"/>
      <c r="T28" s="114"/>
    </row>
    <row r="29" spans="1:20" ht="26.25" customHeight="1">
      <c r="A29" s="4"/>
      <c r="B29" s="106" t="s">
        <v>2</v>
      </c>
      <c r="C29" s="107"/>
      <c r="D29" s="106" t="s">
        <v>3</v>
      </c>
      <c r="E29" s="109"/>
      <c r="F29" s="107"/>
      <c r="G29" s="94" t="s">
        <v>18</v>
      </c>
      <c r="H29" s="94" t="s">
        <v>10</v>
      </c>
      <c r="I29" s="106" t="s">
        <v>4</v>
      </c>
      <c r="J29" s="109"/>
      <c r="K29" s="107"/>
      <c r="M29" s="114"/>
      <c r="N29" s="114"/>
      <c r="O29" s="114"/>
      <c r="P29" s="114"/>
      <c r="Q29" s="114"/>
      <c r="R29" s="114"/>
      <c r="S29" s="114"/>
      <c r="T29" s="114"/>
    </row>
    <row r="30" spans="1:20" ht="14.25" customHeight="1">
      <c r="A30" s="4"/>
      <c r="B30" s="5" t="s">
        <v>5</v>
      </c>
      <c r="C30" s="5" t="s">
        <v>6</v>
      </c>
      <c r="D30" s="5" t="s">
        <v>7</v>
      </c>
      <c r="E30" s="5" t="s">
        <v>8</v>
      </c>
      <c r="F30" s="5" t="s">
        <v>9</v>
      </c>
      <c r="G30" s="95"/>
      <c r="H30" s="95"/>
      <c r="I30" s="5" t="s">
        <v>11</v>
      </c>
      <c r="J30" s="5" t="s">
        <v>12</v>
      </c>
      <c r="K30" s="5" t="s">
        <v>13</v>
      </c>
      <c r="M30" s="114"/>
      <c r="N30" s="114"/>
      <c r="O30" s="114"/>
      <c r="P30" s="114"/>
      <c r="Q30" s="114"/>
      <c r="R30" s="114"/>
      <c r="S30" s="114"/>
      <c r="T30" s="114"/>
    </row>
    <row r="31" spans="1:20" ht="17.25" customHeight="1">
      <c r="A31" s="6" t="s">
        <v>14</v>
      </c>
      <c r="B31" s="7">
        <v>14</v>
      </c>
      <c r="C31" s="7">
        <v>14</v>
      </c>
      <c r="D31" s="25">
        <v>3</v>
      </c>
      <c r="E31" s="25">
        <v>3</v>
      </c>
      <c r="F31" s="25">
        <v>2</v>
      </c>
      <c r="G31" s="25"/>
      <c r="H31" s="40"/>
      <c r="I31" s="25">
        <v>3</v>
      </c>
      <c r="J31" s="25">
        <v>1</v>
      </c>
      <c r="K31" s="25">
        <v>12</v>
      </c>
      <c r="L31" s="48"/>
      <c r="M31" s="114"/>
      <c r="N31" s="114"/>
      <c r="O31" s="114"/>
      <c r="P31" s="114"/>
      <c r="Q31" s="114"/>
      <c r="R31" s="114"/>
      <c r="S31" s="114"/>
      <c r="T31" s="114"/>
    </row>
    <row r="32" spans="1:20" ht="15" customHeight="1">
      <c r="A32" s="6" t="s">
        <v>15</v>
      </c>
      <c r="B32" s="7">
        <v>14</v>
      </c>
      <c r="C32" s="7">
        <v>12</v>
      </c>
      <c r="D32" s="25">
        <v>3</v>
      </c>
      <c r="E32" s="25">
        <v>3</v>
      </c>
      <c r="F32" s="25">
        <v>2</v>
      </c>
      <c r="G32" s="25">
        <v>2</v>
      </c>
      <c r="H32" s="25"/>
      <c r="I32" s="25">
        <v>3</v>
      </c>
      <c r="J32" s="25">
        <v>1</v>
      </c>
      <c r="K32" s="25">
        <v>12</v>
      </c>
      <c r="L32" s="48"/>
      <c r="M32" s="114"/>
      <c r="N32" s="114"/>
      <c r="O32" s="114"/>
      <c r="P32" s="114"/>
      <c r="Q32" s="114"/>
      <c r="R32" s="114"/>
      <c r="S32" s="114"/>
      <c r="T32" s="114"/>
    </row>
    <row r="33" spans="1:20" ht="15.75" customHeight="1">
      <c r="A33" s="35"/>
      <c r="B33" s="33"/>
      <c r="C33" s="33"/>
      <c r="D33" s="33"/>
      <c r="E33" s="33"/>
      <c r="F33" s="33"/>
      <c r="G33" s="33"/>
      <c r="H33" s="33"/>
      <c r="I33" s="33"/>
      <c r="J33" s="33"/>
      <c r="K33" s="36"/>
      <c r="L33" s="48"/>
      <c r="M33" s="114"/>
      <c r="N33" s="114"/>
      <c r="O33" s="114"/>
      <c r="P33" s="114"/>
      <c r="Q33" s="114"/>
      <c r="R33" s="114"/>
      <c r="S33" s="114"/>
      <c r="T33" s="114"/>
    </row>
    <row r="34" spans="1:20" ht="21" customHeight="1">
      <c r="A34" s="34"/>
      <c r="B34" s="34"/>
      <c r="C34" s="34"/>
      <c r="D34" s="34"/>
      <c r="E34" s="34"/>
      <c r="F34" s="34"/>
      <c r="G34" s="34"/>
      <c r="M34" s="114"/>
      <c r="N34" s="114"/>
      <c r="O34" s="114"/>
      <c r="P34" s="114"/>
      <c r="Q34" s="114"/>
      <c r="R34" s="114"/>
      <c r="S34" s="114"/>
      <c r="T34" s="114"/>
    </row>
    <row r="35" spans="2:19" ht="15" customHeight="1">
      <c r="B35" s="2"/>
      <c r="C35" s="2"/>
      <c r="D35" s="2"/>
      <c r="E35" s="2"/>
      <c r="F35" s="2"/>
      <c r="G35" s="2"/>
      <c r="M35" s="8"/>
      <c r="N35" s="8"/>
      <c r="O35" s="8"/>
      <c r="P35" s="8"/>
      <c r="Q35" s="8"/>
      <c r="R35" s="8"/>
      <c r="S35" s="8"/>
    </row>
    <row r="36" spans="2:20" ht="12.75">
      <c r="B36" s="8"/>
      <c r="C36" s="8"/>
      <c r="D36" s="8"/>
      <c r="E36" s="8"/>
      <c r="F36" s="8"/>
      <c r="G36" s="8"/>
      <c r="N36" s="8"/>
      <c r="O36" s="8"/>
      <c r="P36" s="8"/>
      <c r="Q36" s="8"/>
      <c r="R36" s="8"/>
      <c r="S36" s="8"/>
      <c r="T36" s="8"/>
    </row>
    <row r="38" spans="1:21" ht="16.5" customHeight="1">
      <c r="A38" s="108" t="s">
        <v>21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  <row r="39" spans="15:21" ht="8.25" customHeight="1" hidden="1">
      <c r="O39" s="9"/>
      <c r="P39" s="10" t="s">
        <v>37</v>
      </c>
      <c r="Q39" s="10" t="s">
        <v>38</v>
      </c>
      <c r="R39" s="10" t="s">
        <v>39</v>
      </c>
      <c r="S39" s="10" t="s">
        <v>40</v>
      </c>
      <c r="T39" s="10" t="s">
        <v>53</v>
      </c>
      <c r="U39" s="10"/>
    </row>
    <row r="40" spans="1:21" ht="17.25" customHeight="1">
      <c r="A40" s="90" t="s">
        <v>43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1:21" ht="25.5" customHeight="1">
      <c r="A41" s="112" t="s">
        <v>27</v>
      </c>
      <c r="B41" s="84" t="s">
        <v>26</v>
      </c>
      <c r="C41" s="85"/>
      <c r="D41" s="85"/>
      <c r="E41" s="85"/>
      <c r="F41" s="85"/>
      <c r="G41" s="85"/>
      <c r="H41" s="85"/>
      <c r="I41" s="86"/>
      <c r="J41" s="94" t="s">
        <v>41</v>
      </c>
      <c r="K41" s="99" t="s">
        <v>24</v>
      </c>
      <c r="L41" s="102"/>
      <c r="M41" s="102"/>
      <c r="N41" s="103"/>
      <c r="O41" s="99" t="s">
        <v>42</v>
      </c>
      <c r="P41" s="100"/>
      <c r="Q41" s="101"/>
      <c r="R41" s="99" t="s">
        <v>23</v>
      </c>
      <c r="S41" s="102"/>
      <c r="T41" s="103"/>
      <c r="U41" s="104" t="s">
        <v>22</v>
      </c>
    </row>
    <row r="42" spans="1:21" ht="13.5" customHeight="1">
      <c r="A42" s="113"/>
      <c r="B42" s="87"/>
      <c r="C42" s="88"/>
      <c r="D42" s="88"/>
      <c r="E42" s="88"/>
      <c r="F42" s="88"/>
      <c r="G42" s="88"/>
      <c r="H42" s="88"/>
      <c r="I42" s="89"/>
      <c r="J42" s="95"/>
      <c r="K42" s="5" t="s">
        <v>28</v>
      </c>
      <c r="L42" s="5" t="s">
        <v>29</v>
      </c>
      <c r="M42" s="5" t="s">
        <v>30</v>
      </c>
      <c r="N42" s="5" t="s">
        <v>70</v>
      </c>
      <c r="O42" s="5" t="s">
        <v>34</v>
      </c>
      <c r="P42" s="5" t="s">
        <v>7</v>
      </c>
      <c r="Q42" s="5" t="s">
        <v>31</v>
      </c>
      <c r="R42" s="5" t="s">
        <v>32</v>
      </c>
      <c r="S42" s="5" t="s">
        <v>28</v>
      </c>
      <c r="T42" s="5" t="s">
        <v>33</v>
      </c>
      <c r="U42" s="95"/>
    </row>
    <row r="43" spans="1:21" ht="12.75">
      <c r="A43" s="30" t="s">
        <v>97</v>
      </c>
      <c r="B43" s="52" t="s">
        <v>95</v>
      </c>
      <c r="C43" s="53"/>
      <c r="D43" s="53"/>
      <c r="E43" s="53"/>
      <c r="F43" s="53"/>
      <c r="G43" s="53"/>
      <c r="H43" s="53"/>
      <c r="I43" s="54"/>
      <c r="J43" s="11">
        <v>7</v>
      </c>
      <c r="K43" s="11">
        <v>2</v>
      </c>
      <c r="L43" s="11">
        <v>1</v>
      </c>
      <c r="M43" s="11">
        <v>0</v>
      </c>
      <c r="N43" s="11">
        <v>1</v>
      </c>
      <c r="O43" s="18">
        <f>K43+L43+M43+N43</f>
        <v>4</v>
      </c>
      <c r="P43" s="19">
        <f>Q43-O43</f>
        <v>9</v>
      </c>
      <c r="Q43" s="19">
        <f>ROUND(PRODUCT(J43,25)/14,0)</f>
        <v>13</v>
      </c>
      <c r="R43" s="24" t="s">
        <v>32</v>
      </c>
      <c r="S43" s="11"/>
      <c r="T43" s="25"/>
      <c r="U43" s="11" t="s">
        <v>40</v>
      </c>
    </row>
    <row r="44" spans="1:21" ht="12.75">
      <c r="A44" s="30" t="s">
        <v>78</v>
      </c>
      <c r="B44" s="52" t="s">
        <v>79</v>
      </c>
      <c r="C44" s="53"/>
      <c r="D44" s="53"/>
      <c r="E44" s="53"/>
      <c r="F44" s="53"/>
      <c r="G44" s="53"/>
      <c r="H44" s="53"/>
      <c r="I44" s="54"/>
      <c r="J44" s="11">
        <v>8</v>
      </c>
      <c r="K44" s="11">
        <v>2</v>
      </c>
      <c r="L44" s="11">
        <v>1</v>
      </c>
      <c r="M44" s="11">
        <v>0</v>
      </c>
      <c r="N44" s="11">
        <v>1</v>
      </c>
      <c r="O44" s="18">
        <f>K44+L44+M44+N44</f>
        <v>4</v>
      </c>
      <c r="P44" s="19">
        <f>Q44-O44</f>
        <v>10</v>
      </c>
      <c r="Q44" s="19">
        <f>ROUND(PRODUCT(J44,25)/14,0)</f>
        <v>14</v>
      </c>
      <c r="R44" s="24" t="s">
        <v>32</v>
      </c>
      <c r="S44" s="11"/>
      <c r="T44" s="25"/>
      <c r="U44" s="11" t="s">
        <v>40</v>
      </c>
    </row>
    <row r="45" spans="1:21" ht="12.75">
      <c r="A45" s="30" t="s">
        <v>98</v>
      </c>
      <c r="B45" s="52" t="s">
        <v>96</v>
      </c>
      <c r="C45" s="53"/>
      <c r="D45" s="53"/>
      <c r="E45" s="53"/>
      <c r="F45" s="53"/>
      <c r="G45" s="53"/>
      <c r="H45" s="53"/>
      <c r="I45" s="54"/>
      <c r="J45" s="11">
        <v>7</v>
      </c>
      <c r="K45" s="11">
        <v>2</v>
      </c>
      <c r="L45" s="11">
        <v>1</v>
      </c>
      <c r="M45" s="11">
        <v>0</v>
      </c>
      <c r="N45" s="11">
        <v>1</v>
      </c>
      <c r="O45" s="18">
        <f>K45+L45+M45+N45</f>
        <v>4</v>
      </c>
      <c r="P45" s="19">
        <f>Q45-O45</f>
        <v>9</v>
      </c>
      <c r="Q45" s="19">
        <f>ROUND(PRODUCT(J45,25)/14,0)</f>
        <v>13</v>
      </c>
      <c r="R45" s="24" t="s">
        <v>32</v>
      </c>
      <c r="S45" s="11"/>
      <c r="T45" s="25"/>
      <c r="U45" s="11" t="s">
        <v>40</v>
      </c>
    </row>
    <row r="46" spans="1:21" ht="12.75">
      <c r="A46" s="30" t="s">
        <v>80</v>
      </c>
      <c r="B46" s="52" t="s">
        <v>81</v>
      </c>
      <c r="C46" s="53"/>
      <c r="D46" s="53"/>
      <c r="E46" s="53"/>
      <c r="F46" s="53"/>
      <c r="G46" s="53"/>
      <c r="H46" s="53"/>
      <c r="I46" s="54"/>
      <c r="J46" s="11">
        <v>8</v>
      </c>
      <c r="K46" s="11">
        <v>2</v>
      </c>
      <c r="L46" s="11">
        <v>1</v>
      </c>
      <c r="M46" s="11">
        <v>0</v>
      </c>
      <c r="N46" s="11">
        <v>1</v>
      </c>
      <c r="O46" s="18">
        <f>K46+L46+M46+N46</f>
        <v>4</v>
      </c>
      <c r="P46" s="19">
        <f>Q46-O46</f>
        <v>10</v>
      </c>
      <c r="Q46" s="19">
        <f>ROUND(PRODUCT(J46,25)/14,0)</f>
        <v>14</v>
      </c>
      <c r="R46" s="24" t="s">
        <v>32</v>
      </c>
      <c r="S46" s="11"/>
      <c r="T46" s="25"/>
      <c r="U46" s="11" t="s">
        <v>37</v>
      </c>
    </row>
    <row r="47" spans="1:21" ht="12.75">
      <c r="A47" s="21" t="s">
        <v>25</v>
      </c>
      <c r="B47" s="55"/>
      <c r="C47" s="56"/>
      <c r="D47" s="56"/>
      <c r="E47" s="56"/>
      <c r="F47" s="56"/>
      <c r="G47" s="56"/>
      <c r="H47" s="56"/>
      <c r="I47" s="57"/>
      <c r="J47" s="21">
        <f aca="true" t="shared" si="0" ref="J47:Q47">SUM(J43:J46)</f>
        <v>30</v>
      </c>
      <c r="K47" s="21">
        <f t="shared" si="0"/>
        <v>8</v>
      </c>
      <c r="L47" s="21">
        <f t="shared" si="0"/>
        <v>4</v>
      </c>
      <c r="M47" s="21">
        <f t="shared" si="0"/>
        <v>0</v>
      </c>
      <c r="N47" s="21">
        <f t="shared" si="0"/>
        <v>4</v>
      </c>
      <c r="O47" s="21">
        <f t="shared" si="0"/>
        <v>16</v>
      </c>
      <c r="P47" s="21">
        <f t="shared" si="0"/>
        <v>38</v>
      </c>
      <c r="Q47" s="21">
        <f t="shared" si="0"/>
        <v>54</v>
      </c>
      <c r="R47" s="21">
        <f>COUNTIF(R43:R46,"E")</f>
        <v>4</v>
      </c>
      <c r="S47" s="21">
        <f>COUNTIF(S43:S46,"C")</f>
        <v>0</v>
      </c>
      <c r="T47" s="21">
        <f>COUNTIF(T43:T46,"VP")</f>
        <v>0</v>
      </c>
      <c r="U47" s="22"/>
    </row>
    <row r="48" ht="19.5" customHeight="1"/>
    <row r="49" spans="1:21" ht="16.5" customHeight="1">
      <c r="A49" s="90" t="s">
        <v>44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1" ht="26.25" customHeight="1">
      <c r="A50" s="112" t="s">
        <v>27</v>
      </c>
      <c r="B50" s="84" t="s">
        <v>26</v>
      </c>
      <c r="C50" s="85"/>
      <c r="D50" s="85"/>
      <c r="E50" s="85"/>
      <c r="F50" s="85"/>
      <c r="G50" s="85"/>
      <c r="H50" s="85"/>
      <c r="I50" s="86"/>
      <c r="J50" s="94" t="s">
        <v>41</v>
      </c>
      <c r="K50" s="99" t="s">
        <v>24</v>
      </c>
      <c r="L50" s="102"/>
      <c r="M50" s="102"/>
      <c r="N50" s="103"/>
      <c r="O50" s="99" t="s">
        <v>42</v>
      </c>
      <c r="P50" s="100"/>
      <c r="Q50" s="101"/>
      <c r="R50" s="99" t="s">
        <v>23</v>
      </c>
      <c r="S50" s="102"/>
      <c r="T50" s="103"/>
      <c r="U50" s="104" t="s">
        <v>22</v>
      </c>
    </row>
    <row r="51" spans="1:21" ht="12.75" customHeight="1">
      <c r="A51" s="113"/>
      <c r="B51" s="87"/>
      <c r="C51" s="88"/>
      <c r="D51" s="88"/>
      <c r="E51" s="88"/>
      <c r="F51" s="88"/>
      <c r="G51" s="88"/>
      <c r="H51" s="88"/>
      <c r="I51" s="89"/>
      <c r="J51" s="95"/>
      <c r="K51" s="5" t="s">
        <v>28</v>
      </c>
      <c r="L51" s="5" t="s">
        <v>29</v>
      </c>
      <c r="M51" s="5" t="s">
        <v>30</v>
      </c>
      <c r="N51" s="5" t="s">
        <v>70</v>
      </c>
      <c r="O51" s="5" t="s">
        <v>34</v>
      </c>
      <c r="P51" s="5" t="s">
        <v>7</v>
      </c>
      <c r="Q51" s="5" t="s">
        <v>31</v>
      </c>
      <c r="R51" s="5" t="s">
        <v>32</v>
      </c>
      <c r="S51" s="5" t="s">
        <v>28</v>
      </c>
      <c r="T51" s="5" t="s">
        <v>33</v>
      </c>
      <c r="U51" s="95"/>
    </row>
    <row r="52" spans="1:21" ht="12.75">
      <c r="A52" s="30" t="s">
        <v>99</v>
      </c>
      <c r="B52" s="52" t="s">
        <v>100</v>
      </c>
      <c r="C52" s="53"/>
      <c r="D52" s="53"/>
      <c r="E52" s="53"/>
      <c r="F52" s="53"/>
      <c r="G52" s="53"/>
      <c r="H52" s="53"/>
      <c r="I52" s="54"/>
      <c r="J52" s="11">
        <v>7</v>
      </c>
      <c r="K52" s="11">
        <v>2</v>
      </c>
      <c r="L52" s="11">
        <v>1</v>
      </c>
      <c r="M52" s="11">
        <v>0</v>
      </c>
      <c r="N52" s="11">
        <v>1</v>
      </c>
      <c r="O52" s="18">
        <f>K52+L52+M52+N52</f>
        <v>4</v>
      </c>
      <c r="P52" s="19">
        <f>Q52-O52</f>
        <v>9</v>
      </c>
      <c r="Q52" s="19">
        <f>ROUND(PRODUCT(J52,25)/14,0)</f>
        <v>13</v>
      </c>
      <c r="R52" s="24" t="s">
        <v>32</v>
      </c>
      <c r="S52" s="11"/>
      <c r="T52" s="25"/>
      <c r="U52" s="11" t="s">
        <v>37</v>
      </c>
    </row>
    <row r="53" spans="1:21" ht="12.75">
      <c r="A53" s="30" t="s">
        <v>101</v>
      </c>
      <c r="B53" s="52" t="s">
        <v>102</v>
      </c>
      <c r="C53" s="53"/>
      <c r="D53" s="53"/>
      <c r="E53" s="53"/>
      <c r="F53" s="53"/>
      <c r="G53" s="53"/>
      <c r="H53" s="53"/>
      <c r="I53" s="54"/>
      <c r="J53" s="11">
        <v>7</v>
      </c>
      <c r="K53" s="11">
        <v>2</v>
      </c>
      <c r="L53" s="11">
        <v>1</v>
      </c>
      <c r="M53" s="11">
        <v>0</v>
      </c>
      <c r="N53" s="11">
        <v>1</v>
      </c>
      <c r="O53" s="18">
        <f>K53+L53+M53+N53</f>
        <v>4</v>
      </c>
      <c r="P53" s="19">
        <f>Q53-O53</f>
        <v>9</v>
      </c>
      <c r="Q53" s="19">
        <f>ROUND(PRODUCT(J53,25)/14,0)</f>
        <v>13</v>
      </c>
      <c r="R53" s="24" t="s">
        <v>32</v>
      </c>
      <c r="S53" s="11"/>
      <c r="T53" s="25"/>
      <c r="U53" s="11" t="s">
        <v>37</v>
      </c>
    </row>
    <row r="54" spans="1:21" ht="12.75">
      <c r="A54" s="30" t="s">
        <v>103</v>
      </c>
      <c r="B54" s="52" t="s">
        <v>104</v>
      </c>
      <c r="C54" s="53"/>
      <c r="D54" s="53"/>
      <c r="E54" s="53"/>
      <c r="F54" s="53"/>
      <c r="G54" s="53"/>
      <c r="H54" s="53"/>
      <c r="I54" s="54"/>
      <c r="J54" s="11">
        <v>8</v>
      </c>
      <c r="K54" s="11">
        <v>2</v>
      </c>
      <c r="L54" s="11">
        <v>1</v>
      </c>
      <c r="M54" s="11">
        <v>0</v>
      </c>
      <c r="N54" s="11">
        <v>1</v>
      </c>
      <c r="O54" s="18">
        <f>K54+L54+M54+N54</f>
        <v>4</v>
      </c>
      <c r="P54" s="19">
        <f>Q54-O54</f>
        <v>10</v>
      </c>
      <c r="Q54" s="19">
        <f>ROUND(PRODUCT(J54,25)/14,0)</f>
        <v>14</v>
      </c>
      <c r="R54" s="24" t="s">
        <v>32</v>
      </c>
      <c r="S54" s="11"/>
      <c r="T54" s="25"/>
      <c r="U54" s="11" t="s">
        <v>37</v>
      </c>
    </row>
    <row r="55" spans="1:21" ht="12.75">
      <c r="A55" s="30" t="s">
        <v>105</v>
      </c>
      <c r="B55" s="52" t="s">
        <v>106</v>
      </c>
      <c r="C55" s="53"/>
      <c r="D55" s="53"/>
      <c r="E55" s="53"/>
      <c r="F55" s="53"/>
      <c r="G55" s="53"/>
      <c r="H55" s="53"/>
      <c r="I55" s="54"/>
      <c r="J55" s="11">
        <v>8</v>
      </c>
      <c r="K55" s="11">
        <v>2</v>
      </c>
      <c r="L55" s="11">
        <v>1</v>
      </c>
      <c r="M55" s="11">
        <v>0</v>
      </c>
      <c r="N55" s="11">
        <v>1</v>
      </c>
      <c r="O55" s="18">
        <f>K55+L55+M55+N55</f>
        <v>4</v>
      </c>
      <c r="P55" s="19">
        <f>Q55-O55</f>
        <v>10</v>
      </c>
      <c r="Q55" s="19">
        <f>ROUND(PRODUCT(J55,25)/14,0)</f>
        <v>14</v>
      </c>
      <c r="R55" s="24" t="s">
        <v>32</v>
      </c>
      <c r="S55" s="11"/>
      <c r="T55" s="25"/>
      <c r="U55" s="11" t="s">
        <v>37</v>
      </c>
    </row>
    <row r="56" spans="1:21" ht="12.75">
      <c r="A56" s="21" t="s">
        <v>25</v>
      </c>
      <c r="B56" s="55"/>
      <c r="C56" s="56"/>
      <c r="D56" s="56"/>
      <c r="E56" s="56"/>
      <c r="F56" s="56"/>
      <c r="G56" s="56"/>
      <c r="H56" s="56"/>
      <c r="I56" s="57"/>
      <c r="J56" s="21">
        <f aca="true" t="shared" si="1" ref="J56:Q56">SUM(J52:J55)</f>
        <v>30</v>
      </c>
      <c r="K56" s="21">
        <f t="shared" si="1"/>
        <v>8</v>
      </c>
      <c r="L56" s="21">
        <f t="shared" si="1"/>
        <v>4</v>
      </c>
      <c r="M56" s="21">
        <f t="shared" si="1"/>
        <v>0</v>
      </c>
      <c r="N56" s="21">
        <f t="shared" si="1"/>
        <v>4</v>
      </c>
      <c r="O56" s="21">
        <f t="shared" si="1"/>
        <v>16</v>
      </c>
      <c r="P56" s="21">
        <f t="shared" si="1"/>
        <v>38</v>
      </c>
      <c r="Q56" s="21">
        <f t="shared" si="1"/>
        <v>54</v>
      </c>
      <c r="R56" s="21">
        <f>COUNTIF(R52:R55,"E")</f>
        <v>4</v>
      </c>
      <c r="S56" s="21">
        <f>COUNTIF(S52:S55,"C")</f>
        <v>0</v>
      </c>
      <c r="T56" s="21">
        <f>COUNTIF(T52:T55,"VP")</f>
        <v>0</v>
      </c>
      <c r="U56" s="22"/>
    </row>
    <row r="57" ht="11.25" customHeight="1"/>
    <row r="58" spans="2:20" ht="12.75">
      <c r="B58" s="8"/>
      <c r="C58" s="8"/>
      <c r="D58" s="8"/>
      <c r="E58" s="8"/>
      <c r="F58" s="8"/>
      <c r="G58" s="8"/>
      <c r="N58" s="8"/>
      <c r="O58" s="8"/>
      <c r="P58" s="8"/>
      <c r="Q58" s="8"/>
      <c r="R58" s="8"/>
      <c r="S58" s="8"/>
      <c r="T58" s="8"/>
    </row>
    <row r="60" spans="1:21" ht="18" customHeight="1">
      <c r="A60" s="90" t="s">
        <v>45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 spans="1:21" ht="25.5" customHeight="1">
      <c r="A61" s="112" t="s">
        <v>27</v>
      </c>
      <c r="B61" s="84" t="s">
        <v>26</v>
      </c>
      <c r="C61" s="85"/>
      <c r="D61" s="85"/>
      <c r="E61" s="85"/>
      <c r="F61" s="85"/>
      <c r="G61" s="85"/>
      <c r="H61" s="85"/>
      <c r="I61" s="86"/>
      <c r="J61" s="94" t="s">
        <v>41</v>
      </c>
      <c r="K61" s="99" t="s">
        <v>24</v>
      </c>
      <c r="L61" s="102"/>
      <c r="M61" s="102"/>
      <c r="N61" s="103"/>
      <c r="O61" s="99" t="s">
        <v>42</v>
      </c>
      <c r="P61" s="100"/>
      <c r="Q61" s="101"/>
      <c r="R61" s="99" t="s">
        <v>23</v>
      </c>
      <c r="S61" s="102"/>
      <c r="T61" s="103"/>
      <c r="U61" s="104" t="s">
        <v>22</v>
      </c>
    </row>
    <row r="62" spans="1:21" ht="16.5" customHeight="1">
      <c r="A62" s="113"/>
      <c r="B62" s="87"/>
      <c r="C62" s="88"/>
      <c r="D62" s="88"/>
      <c r="E62" s="88"/>
      <c r="F62" s="88"/>
      <c r="G62" s="88"/>
      <c r="H62" s="88"/>
      <c r="I62" s="89"/>
      <c r="J62" s="95"/>
      <c r="K62" s="5" t="s">
        <v>28</v>
      </c>
      <c r="L62" s="5" t="s">
        <v>29</v>
      </c>
      <c r="M62" s="5" t="s">
        <v>30</v>
      </c>
      <c r="N62" s="5" t="s">
        <v>70</v>
      </c>
      <c r="O62" s="5" t="s">
        <v>34</v>
      </c>
      <c r="P62" s="5" t="s">
        <v>7</v>
      </c>
      <c r="Q62" s="5" t="s">
        <v>31</v>
      </c>
      <c r="R62" s="5" t="s">
        <v>32</v>
      </c>
      <c r="S62" s="5" t="s">
        <v>28</v>
      </c>
      <c r="T62" s="5" t="s">
        <v>33</v>
      </c>
      <c r="U62" s="95"/>
    </row>
    <row r="63" spans="1:21" ht="12.75">
      <c r="A63" s="30" t="s">
        <v>76</v>
      </c>
      <c r="B63" s="52" t="s">
        <v>77</v>
      </c>
      <c r="C63" s="53"/>
      <c r="D63" s="53"/>
      <c r="E63" s="53"/>
      <c r="F63" s="53"/>
      <c r="G63" s="53"/>
      <c r="H63" s="53"/>
      <c r="I63" s="54"/>
      <c r="J63" s="11">
        <v>8</v>
      </c>
      <c r="K63" s="11">
        <v>2</v>
      </c>
      <c r="L63" s="11">
        <v>1</v>
      </c>
      <c r="M63" s="11">
        <v>0</v>
      </c>
      <c r="N63" s="11">
        <v>1</v>
      </c>
      <c r="O63" s="18">
        <f>K63+L63+M63+N63</f>
        <v>4</v>
      </c>
      <c r="P63" s="19">
        <f>Q63-O63</f>
        <v>10</v>
      </c>
      <c r="Q63" s="19">
        <f>ROUND(PRODUCT(J63,25)/14,0)</f>
        <v>14</v>
      </c>
      <c r="R63" s="24"/>
      <c r="S63" s="11" t="s">
        <v>28</v>
      </c>
      <c r="T63" s="25"/>
      <c r="U63" s="11" t="s">
        <v>37</v>
      </c>
    </row>
    <row r="64" spans="1:21" ht="12.75">
      <c r="A64" s="30" t="s">
        <v>82</v>
      </c>
      <c r="B64" s="52" t="s">
        <v>83</v>
      </c>
      <c r="C64" s="53"/>
      <c r="D64" s="53"/>
      <c r="E64" s="53"/>
      <c r="F64" s="53"/>
      <c r="G64" s="53"/>
      <c r="H64" s="53"/>
      <c r="I64" s="54"/>
      <c r="J64" s="11">
        <v>6</v>
      </c>
      <c r="K64" s="11">
        <v>2</v>
      </c>
      <c r="L64" s="11">
        <v>1</v>
      </c>
      <c r="M64" s="11">
        <v>0</v>
      </c>
      <c r="N64" s="11">
        <v>0</v>
      </c>
      <c r="O64" s="18">
        <f>K64+L64+M64+N64</f>
        <v>3</v>
      </c>
      <c r="P64" s="19">
        <f>Q64-O64</f>
        <v>8</v>
      </c>
      <c r="Q64" s="19">
        <f>ROUND(PRODUCT(J64,25)/14,0)</f>
        <v>11</v>
      </c>
      <c r="R64" s="24"/>
      <c r="S64" s="11" t="s">
        <v>28</v>
      </c>
      <c r="T64" s="25"/>
      <c r="U64" s="11" t="s">
        <v>37</v>
      </c>
    </row>
    <row r="65" spans="1:21" ht="12.75">
      <c r="A65" s="30" t="s">
        <v>107</v>
      </c>
      <c r="B65" s="52" t="s">
        <v>108</v>
      </c>
      <c r="C65" s="53"/>
      <c r="D65" s="53"/>
      <c r="E65" s="53"/>
      <c r="F65" s="53"/>
      <c r="G65" s="53"/>
      <c r="H65" s="53"/>
      <c r="I65" s="54"/>
      <c r="J65" s="11">
        <v>8</v>
      </c>
      <c r="K65" s="11">
        <v>2</v>
      </c>
      <c r="L65" s="11">
        <v>1</v>
      </c>
      <c r="M65" s="11">
        <v>0</v>
      </c>
      <c r="N65" s="11">
        <v>1</v>
      </c>
      <c r="O65" s="18">
        <f>K65+L65+M65+N65</f>
        <v>4</v>
      </c>
      <c r="P65" s="19">
        <f>Q65-O65</f>
        <v>10</v>
      </c>
      <c r="Q65" s="19">
        <f>ROUND(PRODUCT(J65,25)/14,0)</f>
        <v>14</v>
      </c>
      <c r="R65" s="24" t="s">
        <v>32</v>
      </c>
      <c r="S65" s="11"/>
      <c r="T65" s="25"/>
      <c r="U65" s="11" t="s">
        <v>39</v>
      </c>
    </row>
    <row r="66" spans="1:21" ht="12.75">
      <c r="A66" s="30" t="s">
        <v>109</v>
      </c>
      <c r="B66" s="52" t="s">
        <v>110</v>
      </c>
      <c r="C66" s="53"/>
      <c r="D66" s="53"/>
      <c r="E66" s="53"/>
      <c r="F66" s="53"/>
      <c r="G66" s="53"/>
      <c r="H66" s="53"/>
      <c r="I66" s="54"/>
      <c r="J66" s="11">
        <v>8</v>
      </c>
      <c r="K66" s="11">
        <v>2</v>
      </c>
      <c r="L66" s="11">
        <v>1</v>
      </c>
      <c r="M66" s="11">
        <v>0</v>
      </c>
      <c r="N66" s="11">
        <v>1</v>
      </c>
      <c r="O66" s="18">
        <f>K66+L66+M66+N66</f>
        <v>4</v>
      </c>
      <c r="P66" s="19">
        <f>Q66-O66</f>
        <v>10</v>
      </c>
      <c r="Q66" s="19">
        <f>ROUND(PRODUCT(J66,25)/14,0)</f>
        <v>14</v>
      </c>
      <c r="R66" s="24" t="s">
        <v>32</v>
      </c>
      <c r="S66" s="11"/>
      <c r="T66" s="25"/>
      <c r="U66" s="11" t="s">
        <v>39</v>
      </c>
    </row>
    <row r="67" spans="1:21" ht="12.75">
      <c r="A67" s="21" t="s">
        <v>25</v>
      </c>
      <c r="B67" s="55"/>
      <c r="C67" s="56"/>
      <c r="D67" s="56"/>
      <c r="E67" s="56"/>
      <c r="F67" s="56"/>
      <c r="G67" s="56"/>
      <c r="H67" s="56"/>
      <c r="I67" s="57"/>
      <c r="J67" s="21">
        <f aca="true" t="shared" si="2" ref="J67:Q67">SUM(J63:J66)</f>
        <v>30</v>
      </c>
      <c r="K67" s="21">
        <f t="shared" si="2"/>
        <v>8</v>
      </c>
      <c r="L67" s="21">
        <f t="shared" si="2"/>
        <v>4</v>
      </c>
      <c r="M67" s="21">
        <f t="shared" si="2"/>
        <v>0</v>
      </c>
      <c r="N67" s="21">
        <f t="shared" si="2"/>
        <v>3</v>
      </c>
      <c r="O67" s="21">
        <f t="shared" si="2"/>
        <v>15</v>
      </c>
      <c r="P67" s="21">
        <f t="shared" si="2"/>
        <v>38</v>
      </c>
      <c r="Q67" s="21">
        <f t="shared" si="2"/>
        <v>53</v>
      </c>
      <c r="R67" s="21">
        <f>COUNTIF(R63:R66,"E")</f>
        <v>2</v>
      </c>
      <c r="S67" s="21">
        <f>COUNTIF(S63:S66,"C")</f>
        <v>2</v>
      </c>
      <c r="T67" s="21">
        <f>COUNTIF(T63:T66,"VP")</f>
        <v>0</v>
      </c>
      <c r="U67" s="22"/>
    </row>
    <row r="68" ht="21.75" customHeight="1"/>
    <row r="69" ht="21.75" customHeight="1"/>
    <row r="70" spans="1:21" ht="18.75" customHeight="1">
      <c r="A70" s="90" t="s">
        <v>46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ht="24.75" customHeight="1">
      <c r="A71" s="112" t="s">
        <v>27</v>
      </c>
      <c r="B71" s="84" t="s">
        <v>26</v>
      </c>
      <c r="C71" s="85"/>
      <c r="D71" s="85"/>
      <c r="E71" s="85"/>
      <c r="F71" s="85"/>
      <c r="G71" s="85"/>
      <c r="H71" s="85"/>
      <c r="I71" s="86"/>
      <c r="J71" s="94" t="s">
        <v>41</v>
      </c>
      <c r="K71" s="99" t="s">
        <v>24</v>
      </c>
      <c r="L71" s="102"/>
      <c r="M71" s="102"/>
      <c r="N71" s="103"/>
      <c r="O71" s="99" t="s">
        <v>42</v>
      </c>
      <c r="P71" s="100"/>
      <c r="Q71" s="101"/>
      <c r="R71" s="99" t="s">
        <v>23</v>
      </c>
      <c r="S71" s="102"/>
      <c r="T71" s="103"/>
      <c r="U71" s="104" t="s">
        <v>22</v>
      </c>
    </row>
    <row r="72" spans="1:21" ht="12.75">
      <c r="A72" s="113"/>
      <c r="B72" s="87"/>
      <c r="C72" s="88"/>
      <c r="D72" s="88"/>
      <c r="E72" s="88"/>
      <c r="F72" s="88"/>
      <c r="G72" s="88"/>
      <c r="H72" s="88"/>
      <c r="I72" s="89"/>
      <c r="J72" s="95"/>
      <c r="K72" s="5" t="s">
        <v>28</v>
      </c>
      <c r="L72" s="5" t="s">
        <v>29</v>
      </c>
      <c r="M72" s="5" t="s">
        <v>30</v>
      </c>
      <c r="N72" s="5" t="s">
        <v>70</v>
      </c>
      <c r="O72" s="5" t="s">
        <v>34</v>
      </c>
      <c r="P72" s="5" t="s">
        <v>7</v>
      </c>
      <c r="Q72" s="5" t="s">
        <v>31</v>
      </c>
      <c r="R72" s="5" t="s">
        <v>32</v>
      </c>
      <c r="S72" s="5" t="s">
        <v>28</v>
      </c>
      <c r="T72" s="5" t="s">
        <v>33</v>
      </c>
      <c r="U72" s="95"/>
    </row>
    <row r="73" spans="1:21" ht="12.75">
      <c r="A73" s="30" t="s">
        <v>111</v>
      </c>
      <c r="B73" s="52" t="s">
        <v>112</v>
      </c>
      <c r="C73" s="53"/>
      <c r="D73" s="53"/>
      <c r="E73" s="53"/>
      <c r="F73" s="53"/>
      <c r="G73" s="53"/>
      <c r="H73" s="53"/>
      <c r="I73" s="54"/>
      <c r="J73" s="11">
        <v>8</v>
      </c>
      <c r="K73" s="11">
        <v>2</v>
      </c>
      <c r="L73" s="11">
        <v>1</v>
      </c>
      <c r="M73" s="11">
        <v>0</v>
      </c>
      <c r="N73" s="11">
        <v>1</v>
      </c>
      <c r="O73" s="18">
        <f>K73+L73+M73+N73</f>
        <v>4</v>
      </c>
      <c r="P73" s="19">
        <f>Q73-O73</f>
        <v>13</v>
      </c>
      <c r="Q73" s="19">
        <f>ROUND(PRODUCT(J73,25)/12,0)</f>
        <v>17</v>
      </c>
      <c r="R73" s="24" t="s">
        <v>32</v>
      </c>
      <c r="S73" s="11"/>
      <c r="T73" s="25"/>
      <c r="U73" s="11" t="s">
        <v>37</v>
      </c>
    </row>
    <row r="74" spans="1:21" ht="12.75">
      <c r="A74" s="30" t="s">
        <v>113</v>
      </c>
      <c r="B74" s="52" t="s">
        <v>114</v>
      </c>
      <c r="C74" s="53"/>
      <c r="D74" s="53"/>
      <c r="E74" s="53"/>
      <c r="F74" s="53"/>
      <c r="G74" s="53"/>
      <c r="H74" s="53"/>
      <c r="I74" s="54"/>
      <c r="J74" s="11">
        <v>4</v>
      </c>
      <c r="K74" s="11">
        <v>0</v>
      </c>
      <c r="L74" s="11">
        <v>0</v>
      </c>
      <c r="M74" s="11">
        <v>1</v>
      </c>
      <c r="N74" s="11">
        <v>2</v>
      </c>
      <c r="O74" s="18">
        <f>K74+L74+M74+N74</f>
        <v>3</v>
      </c>
      <c r="P74" s="19">
        <f>Q74-O74</f>
        <v>5</v>
      </c>
      <c r="Q74" s="19">
        <f>ROUND(PRODUCT(J74,25)/12,0)</f>
        <v>8</v>
      </c>
      <c r="R74" s="24"/>
      <c r="S74" s="11" t="s">
        <v>28</v>
      </c>
      <c r="T74" s="25"/>
      <c r="U74" s="11" t="s">
        <v>37</v>
      </c>
    </row>
    <row r="75" spans="1:21" ht="12.75">
      <c r="A75" s="30" t="s">
        <v>115</v>
      </c>
      <c r="B75" s="52" t="s">
        <v>84</v>
      </c>
      <c r="C75" s="53"/>
      <c r="D75" s="53"/>
      <c r="E75" s="53"/>
      <c r="F75" s="53"/>
      <c r="G75" s="53"/>
      <c r="H75" s="53"/>
      <c r="I75" s="54"/>
      <c r="J75" s="11">
        <v>4</v>
      </c>
      <c r="K75" s="11">
        <v>0</v>
      </c>
      <c r="L75" s="11">
        <v>0</v>
      </c>
      <c r="M75" s="11">
        <v>0</v>
      </c>
      <c r="N75" s="11">
        <v>4</v>
      </c>
      <c r="O75" s="18">
        <f>K75+L75+M75+N75</f>
        <v>4</v>
      </c>
      <c r="P75" s="19">
        <f>Q75-O75</f>
        <v>4</v>
      </c>
      <c r="Q75" s="19">
        <f>ROUND(PRODUCT(J75,25)/12,0)</f>
        <v>8</v>
      </c>
      <c r="R75" s="24"/>
      <c r="S75" s="11" t="s">
        <v>28</v>
      </c>
      <c r="T75" s="25"/>
      <c r="U75" s="11" t="s">
        <v>39</v>
      </c>
    </row>
    <row r="76" spans="1:21" ht="12.75">
      <c r="A76" s="30" t="s">
        <v>116</v>
      </c>
      <c r="B76" s="52" t="s">
        <v>117</v>
      </c>
      <c r="C76" s="53"/>
      <c r="D76" s="53"/>
      <c r="E76" s="53"/>
      <c r="F76" s="53"/>
      <c r="G76" s="53"/>
      <c r="H76" s="53"/>
      <c r="I76" s="54"/>
      <c r="J76" s="11">
        <v>7</v>
      </c>
      <c r="K76" s="11">
        <v>2</v>
      </c>
      <c r="L76" s="11">
        <v>1</v>
      </c>
      <c r="M76" s="11">
        <v>0</v>
      </c>
      <c r="N76" s="11">
        <v>1</v>
      </c>
      <c r="O76" s="18">
        <f>K76+L76+M76+N76</f>
        <v>4</v>
      </c>
      <c r="P76" s="19">
        <f>Q76-O76</f>
        <v>11</v>
      </c>
      <c r="Q76" s="19">
        <f>ROUND(PRODUCT(J76,25)/12,0)</f>
        <v>15</v>
      </c>
      <c r="R76" s="24" t="s">
        <v>32</v>
      </c>
      <c r="S76" s="11"/>
      <c r="T76" s="25"/>
      <c r="U76" s="11" t="s">
        <v>39</v>
      </c>
    </row>
    <row r="77" spans="1:21" ht="12.75">
      <c r="A77" s="30" t="s">
        <v>118</v>
      </c>
      <c r="B77" s="52" t="s">
        <v>119</v>
      </c>
      <c r="C77" s="53"/>
      <c r="D77" s="53"/>
      <c r="E77" s="53"/>
      <c r="F77" s="53"/>
      <c r="G77" s="53"/>
      <c r="H77" s="53"/>
      <c r="I77" s="54"/>
      <c r="J77" s="11">
        <v>7</v>
      </c>
      <c r="K77" s="11">
        <v>2</v>
      </c>
      <c r="L77" s="11">
        <v>1</v>
      </c>
      <c r="M77" s="11">
        <v>0</v>
      </c>
      <c r="N77" s="11">
        <v>1</v>
      </c>
      <c r="O77" s="18">
        <f>K77+L77+M77+N77</f>
        <v>4</v>
      </c>
      <c r="P77" s="19">
        <f>Q77-O77</f>
        <v>11</v>
      </c>
      <c r="Q77" s="19">
        <f>ROUND(PRODUCT(J77,25)/12,0)</f>
        <v>15</v>
      </c>
      <c r="R77" s="24" t="s">
        <v>32</v>
      </c>
      <c r="S77" s="11"/>
      <c r="T77" s="25"/>
      <c r="U77" s="11" t="s">
        <v>39</v>
      </c>
    </row>
    <row r="78" spans="1:21" ht="12.75">
      <c r="A78" s="21" t="s">
        <v>25</v>
      </c>
      <c r="B78" s="55"/>
      <c r="C78" s="56"/>
      <c r="D78" s="56"/>
      <c r="E78" s="56"/>
      <c r="F78" s="56"/>
      <c r="G78" s="56"/>
      <c r="H78" s="56"/>
      <c r="I78" s="57"/>
      <c r="J78" s="21">
        <f aca="true" t="shared" si="3" ref="J78:Q78">SUM(J73:J77)</f>
        <v>30</v>
      </c>
      <c r="K78" s="21">
        <f t="shared" si="3"/>
        <v>6</v>
      </c>
      <c r="L78" s="21">
        <f t="shared" si="3"/>
        <v>3</v>
      </c>
      <c r="M78" s="21">
        <f t="shared" si="3"/>
        <v>1</v>
      </c>
      <c r="N78" s="21">
        <f t="shared" si="3"/>
        <v>9</v>
      </c>
      <c r="O78" s="21">
        <f t="shared" si="3"/>
        <v>19</v>
      </c>
      <c r="P78" s="21">
        <f t="shared" si="3"/>
        <v>44</v>
      </c>
      <c r="Q78" s="21">
        <f t="shared" si="3"/>
        <v>63</v>
      </c>
      <c r="R78" s="21">
        <f>COUNTIF(R73:R77,"E")</f>
        <v>3</v>
      </c>
      <c r="S78" s="21">
        <f>COUNTIF(S73:S77,"C")</f>
        <v>2</v>
      </c>
      <c r="T78" s="21">
        <f>COUNTIF(T73:T77,"VP")</f>
        <v>0</v>
      </c>
      <c r="U78" s="22"/>
    </row>
    <row r="79" ht="9" customHeight="1"/>
    <row r="80" spans="2:20" ht="12.75">
      <c r="B80" s="2"/>
      <c r="C80" s="2"/>
      <c r="D80" s="2"/>
      <c r="E80" s="2"/>
      <c r="F80" s="2"/>
      <c r="G80" s="2"/>
      <c r="N80" s="8"/>
      <c r="O80" s="8"/>
      <c r="P80" s="8"/>
      <c r="Q80" s="8"/>
      <c r="R80" s="8"/>
      <c r="S80" s="8"/>
      <c r="T80" s="8"/>
    </row>
    <row r="83" spans="1:21" ht="19.5" customHeight="1">
      <c r="A83" s="92" t="s">
        <v>47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27.75" customHeight="1">
      <c r="A84" s="112" t="s">
        <v>27</v>
      </c>
      <c r="B84" s="84" t="s">
        <v>26</v>
      </c>
      <c r="C84" s="85"/>
      <c r="D84" s="85"/>
      <c r="E84" s="85"/>
      <c r="F84" s="85"/>
      <c r="G84" s="85"/>
      <c r="H84" s="85"/>
      <c r="I84" s="86"/>
      <c r="J84" s="94" t="s">
        <v>41</v>
      </c>
      <c r="K84" s="91" t="s">
        <v>24</v>
      </c>
      <c r="L84" s="91"/>
      <c r="M84" s="91"/>
      <c r="N84" s="91"/>
      <c r="O84" s="91" t="s">
        <v>42</v>
      </c>
      <c r="P84" s="115"/>
      <c r="Q84" s="115"/>
      <c r="R84" s="91" t="s">
        <v>23</v>
      </c>
      <c r="S84" s="91"/>
      <c r="T84" s="91"/>
      <c r="U84" s="91" t="s">
        <v>22</v>
      </c>
    </row>
    <row r="85" spans="1:21" ht="12.75" customHeight="1">
      <c r="A85" s="113"/>
      <c r="B85" s="87"/>
      <c r="C85" s="88"/>
      <c r="D85" s="88"/>
      <c r="E85" s="88"/>
      <c r="F85" s="88"/>
      <c r="G85" s="88"/>
      <c r="H85" s="88"/>
      <c r="I85" s="89"/>
      <c r="J85" s="95"/>
      <c r="K85" s="5" t="s">
        <v>28</v>
      </c>
      <c r="L85" s="5" t="s">
        <v>29</v>
      </c>
      <c r="M85" s="5" t="s">
        <v>30</v>
      </c>
      <c r="N85" s="5" t="s">
        <v>70</v>
      </c>
      <c r="O85" s="5" t="s">
        <v>34</v>
      </c>
      <c r="P85" s="5" t="s">
        <v>7</v>
      </c>
      <c r="Q85" s="5" t="s">
        <v>31</v>
      </c>
      <c r="R85" s="5" t="s">
        <v>32</v>
      </c>
      <c r="S85" s="5" t="s">
        <v>28</v>
      </c>
      <c r="T85" s="5" t="s">
        <v>33</v>
      </c>
      <c r="U85" s="91"/>
    </row>
    <row r="86" spans="1:21" ht="12.75">
      <c r="A86" s="135" t="s">
        <v>126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7"/>
    </row>
    <row r="87" spans="1:21" ht="12.75">
      <c r="A87" s="31" t="s">
        <v>120</v>
      </c>
      <c r="B87" s="132" t="s">
        <v>121</v>
      </c>
      <c r="C87" s="133"/>
      <c r="D87" s="133"/>
      <c r="E87" s="133"/>
      <c r="F87" s="133"/>
      <c r="G87" s="133"/>
      <c r="H87" s="133"/>
      <c r="I87" s="134"/>
      <c r="J87" s="26">
        <v>8</v>
      </c>
      <c r="K87" s="26">
        <v>2</v>
      </c>
      <c r="L87" s="26">
        <v>1</v>
      </c>
      <c r="M87" s="26">
        <v>0</v>
      </c>
      <c r="N87" s="26">
        <v>1</v>
      </c>
      <c r="O87" s="19">
        <f>K87+L87+M87+N87</f>
        <v>4</v>
      </c>
      <c r="P87" s="19">
        <f>Q87-O87</f>
        <v>10</v>
      </c>
      <c r="Q87" s="19">
        <f>ROUND(PRODUCT(J87,25)/14,0)</f>
        <v>14</v>
      </c>
      <c r="R87" s="26" t="s">
        <v>32</v>
      </c>
      <c r="S87" s="26"/>
      <c r="T87" s="27"/>
      <c r="U87" s="11" t="s">
        <v>39</v>
      </c>
    </row>
    <row r="88" spans="1:21" ht="12.75">
      <c r="A88" s="31" t="s">
        <v>122</v>
      </c>
      <c r="B88" s="132" t="s">
        <v>123</v>
      </c>
      <c r="C88" s="133"/>
      <c r="D88" s="133"/>
      <c r="E88" s="133"/>
      <c r="F88" s="133"/>
      <c r="G88" s="133"/>
      <c r="H88" s="133"/>
      <c r="I88" s="134"/>
      <c r="J88" s="26">
        <v>8</v>
      </c>
      <c r="K88" s="26">
        <v>2</v>
      </c>
      <c r="L88" s="26">
        <v>1</v>
      </c>
      <c r="M88" s="26">
        <v>0</v>
      </c>
      <c r="N88" s="26">
        <v>1</v>
      </c>
      <c r="O88" s="19">
        <f>K88+L88+M88+N88</f>
        <v>4</v>
      </c>
      <c r="P88" s="19">
        <f>Q88-O88</f>
        <v>10</v>
      </c>
      <c r="Q88" s="19">
        <f>ROUND(PRODUCT(J88,25)/14,0)</f>
        <v>14</v>
      </c>
      <c r="R88" s="26" t="s">
        <v>32</v>
      </c>
      <c r="S88" s="26"/>
      <c r="T88" s="27"/>
      <c r="U88" s="11" t="s">
        <v>39</v>
      </c>
    </row>
    <row r="89" spans="1:21" ht="12.75">
      <c r="A89" s="31" t="s">
        <v>124</v>
      </c>
      <c r="B89" s="132" t="s">
        <v>125</v>
      </c>
      <c r="C89" s="133"/>
      <c r="D89" s="133"/>
      <c r="E89" s="133"/>
      <c r="F89" s="133"/>
      <c r="G89" s="133"/>
      <c r="H89" s="133"/>
      <c r="I89" s="134"/>
      <c r="J89" s="26">
        <v>8</v>
      </c>
      <c r="K89" s="26">
        <v>2</v>
      </c>
      <c r="L89" s="26">
        <v>1</v>
      </c>
      <c r="M89" s="26">
        <v>0</v>
      </c>
      <c r="N89" s="26">
        <v>1</v>
      </c>
      <c r="O89" s="19">
        <f>K89+L89+M89+N89</f>
        <v>4</v>
      </c>
      <c r="P89" s="19">
        <f>Q89-O89</f>
        <v>10</v>
      </c>
      <c r="Q89" s="19">
        <f>ROUND(PRODUCT(J89,25)/14,0)</f>
        <v>14</v>
      </c>
      <c r="R89" s="26" t="s">
        <v>32</v>
      </c>
      <c r="S89" s="26"/>
      <c r="T89" s="27"/>
      <c r="U89" s="11" t="s">
        <v>39</v>
      </c>
    </row>
    <row r="90" spans="1:21" ht="12.75">
      <c r="A90" s="138" t="s">
        <v>127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40"/>
    </row>
    <row r="91" spans="1:21" ht="12.75">
      <c r="A91" s="31" t="s">
        <v>128</v>
      </c>
      <c r="B91" s="132" t="s">
        <v>129</v>
      </c>
      <c r="C91" s="133"/>
      <c r="D91" s="133"/>
      <c r="E91" s="133"/>
      <c r="F91" s="133"/>
      <c r="G91" s="133"/>
      <c r="H91" s="133"/>
      <c r="I91" s="134"/>
      <c r="J91" s="26">
        <v>8</v>
      </c>
      <c r="K91" s="26">
        <v>2</v>
      </c>
      <c r="L91" s="26">
        <v>1</v>
      </c>
      <c r="M91" s="26">
        <v>0</v>
      </c>
      <c r="N91" s="26">
        <v>1</v>
      </c>
      <c r="O91" s="19">
        <f>K91+L91+M91+N91</f>
        <v>4</v>
      </c>
      <c r="P91" s="19">
        <f>Q91-O91</f>
        <v>10</v>
      </c>
      <c r="Q91" s="19">
        <f>ROUND(PRODUCT(J91,25)/14,0)</f>
        <v>14</v>
      </c>
      <c r="R91" s="26" t="s">
        <v>32</v>
      </c>
      <c r="S91" s="26"/>
      <c r="T91" s="27"/>
      <c r="U91" s="11" t="s">
        <v>39</v>
      </c>
    </row>
    <row r="92" spans="1:21" ht="12.75">
      <c r="A92" s="31" t="s">
        <v>130</v>
      </c>
      <c r="B92" s="132" t="s">
        <v>131</v>
      </c>
      <c r="C92" s="133"/>
      <c r="D92" s="133"/>
      <c r="E92" s="133"/>
      <c r="F92" s="133"/>
      <c r="G92" s="133"/>
      <c r="H92" s="133"/>
      <c r="I92" s="134"/>
      <c r="J92" s="26">
        <v>8</v>
      </c>
      <c r="K92" s="26">
        <v>2</v>
      </c>
      <c r="L92" s="26">
        <v>1</v>
      </c>
      <c r="M92" s="26">
        <v>0</v>
      </c>
      <c r="N92" s="26">
        <v>1</v>
      </c>
      <c r="O92" s="19">
        <f>K92+L92+M92+N92</f>
        <v>4</v>
      </c>
      <c r="P92" s="19">
        <f>Q92-O92</f>
        <v>10</v>
      </c>
      <c r="Q92" s="19">
        <f>ROUND(PRODUCT(J92,25)/14,0)</f>
        <v>14</v>
      </c>
      <c r="R92" s="26" t="s">
        <v>32</v>
      </c>
      <c r="S92" s="26"/>
      <c r="T92" s="27"/>
      <c r="U92" s="11" t="s">
        <v>39</v>
      </c>
    </row>
    <row r="93" spans="1:21" ht="12.75">
      <c r="A93" s="138" t="s">
        <v>85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40"/>
    </row>
    <row r="94" spans="1:21" ht="12.75">
      <c r="A94" s="31" t="s">
        <v>132</v>
      </c>
      <c r="B94" s="132" t="s">
        <v>133</v>
      </c>
      <c r="C94" s="133"/>
      <c r="D94" s="133"/>
      <c r="E94" s="133"/>
      <c r="F94" s="133"/>
      <c r="G94" s="133"/>
      <c r="H94" s="133"/>
      <c r="I94" s="134"/>
      <c r="J94" s="26">
        <v>7</v>
      </c>
      <c r="K94" s="26">
        <v>2</v>
      </c>
      <c r="L94" s="26">
        <v>1</v>
      </c>
      <c r="M94" s="26">
        <v>0</v>
      </c>
      <c r="N94" s="26">
        <v>1</v>
      </c>
      <c r="O94" s="18">
        <f>K94+L94+M94+N94</f>
        <v>4</v>
      </c>
      <c r="P94" s="19">
        <f>Q94-O94</f>
        <v>11</v>
      </c>
      <c r="Q94" s="19">
        <f>ROUND(PRODUCT(J94,25)/12,0)</f>
        <v>15</v>
      </c>
      <c r="R94" s="26" t="s">
        <v>32</v>
      </c>
      <c r="S94" s="26"/>
      <c r="T94" s="27"/>
      <c r="U94" s="11" t="s">
        <v>39</v>
      </c>
    </row>
    <row r="95" spans="1:21" ht="12.75">
      <c r="A95" s="31" t="s">
        <v>134</v>
      </c>
      <c r="B95" s="132" t="s">
        <v>135</v>
      </c>
      <c r="C95" s="133"/>
      <c r="D95" s="133"/>
      <c r="E95" s="133"/>
      <c r="F95" s="133"/>
      <c r="G95" s="133"/>
      <c r="H95" s="133"/>
      <c r="I95" s="134"/>
      <c r="J95" s="26">
        <v>7</v>
      </c>
      <c r="K95" s="26">
        <v>2</v>
      </c>
      <c r="L95" s="26">
        <v>1</v>
      </c>
      <c r="M95" s="26">
        <v>0</v>
      </c>
      <c r="N95" s="26">
        <v>1</v>
      </c>
      <c r="O95" s="18">
        <f>K95+L95+M95+N95</f>
        <v>4</v>
      </c>
      <c r="P95" s="19">
        <f>Q95-O95</f>
        <v>11</v>
      </c>
      <c r="Q95" s="19">
        <f>ROUND(PRODUCT(J95,25)/12,0)</f>
        <v>15</v>
      </c>
      <c r="R95" s="26" t="s">
        <v>32</v>
      </c>
      <c r="S95" s="26"/>
      <c r="T95" s="27"/>
      <c r="U95" s="11" t="s">
        <v>39</v>
      </c>
    </row>
    <row r="96" spans="1:21" ht="12.75">
      <c r="A96" s="138" t="s">
        <v>48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3"/>
    </row>
    <row r="97" spans="1:21" ht="12.75">
      <c r="A97" s="31" t="s">
        <v>136</v>
      </c>
      <c r="B97" s="141" t="s">
        <v>137</v>
      </c>
      <c r="C97" s="141"/>
      <c r="D97" s="141"/>
      <c r="E97" s="141"/>
      <c r="F97" s="141"/>
      <c r="G97" s="141"/>
      <c r="H97" s="141"/>
      <c r="I97" s="141"/>
      <c r="J97" s="26">
        <v>7</v>
      </c>
      <c r="K97" s="26">
        <v>2</v>
      </c>
      <c r="L97" s="26">
        <v>1</v>
      </c>
      <c r="M97" s="26">
        <v>0</v>
      </c>
      <c r="N97" s="26">
        <v>1</v>
      </c>
      <c r="O97" s="18">
        <f>K97+L97+M97+N97</f>
        <v>4</v>
      </c>
      <c r="P97" s="19">
        <f>Q97-O97</f>
        <v>11</v>
      </c>
      <c r="Q97" s="19">
        <f>ROUND(PRODUCT(J97,25)/12,0)</f>
        <v>15</v>
      </c>
      <c r="R97" s="26" t="s">
        <v>32</v>
      </c>
      <c r="S97" s="26"/>
      <c r="T97" s="27"/>
      <c r="U97" s="11" t="s">
        <v>39</v>
      </c>
    </row>
    <row r="98" spans="1:21" ht="12.75">
      <c r="A98" s="31" t="s">
        <v>138</v>
      </c>
      <c r="B98" s="132" t="s">
        <v>139</v>
      </c>
      <c r="C98" s="133"/>
      <c r="D98" s="133"/>
      <c r="E98" s="133"/>
      <c r="F98" s="133"/>
      <c r="G98" s="133"/>
      <c r="H98" s="133"/>
      <c r="I98" s="134"/>
      <c r="J98" s="26">
        <v>7</v>
      </c>
      <c r="K98" s="26">
        <v>2</v>
      </c>
      <c r="L98" s="26">
        <v>1</v>
      </c>
      <c r="M98" s="26">
        <v>0</v>
      </c>
      <c r="N98" s="26">
        <v>1</v>
      </c>
      <c r="O98" s="18">
        <f>K98+L98+M98+N98</f>
        <v>4</v>
      </c>
      <c r="P98" s="19">
        <f>Q98-O98</f>
        <v>11</v>
      </c>
      <c r="Q98" s="19">
        <f>ROUND(PRODUCT(J98,25)/12,0)</f>
        <v>15</v>
      </c>
      <c r="R98" s="26" t="s">
        <v>32</v>
      </c>
      <c r="S98" s="26"/>
      <c r="T98" s="27"/>
      <c r="U98" s="11" t="s">
        <v>39</v>
      </c>
    </row>
    <row r="99" spans="1:21" ht="12.75">
      <c r="A99" s="31" t="s">
        <v>140</v>
      </c>
      <c r="B99" s="141" t="s">
        <v>141</v>
      </c>
      <c r="C99" s="141"/>
      <c r="D99" s="141"/>
      <c r="E99" s="141"/>
      <c r="F99" s="141"/>
      <c r="G99" s="141"/>
      <c r="H99" s="141"/>
      <c r="I99" s="141"/>
      <c r="J99" s="26">
        <v>7</v>
      </c>
      <c r="K99" s="26">
        <v>2</v>
      </c>
      <c r="L99" s="26">
        <v>1</v>
      </c>
      <c r="M99" s="26">
        <v>0</v>
      </c>
      <c r="N99" s="26">
        <v>1</v>
      </c>
      <c r="O99" s="19">
        <f>K99+L99+M99+N99</f>
        <v>4</v>
      </c>
      <c r="P99" s="19">
        <f>Q99-O99</f>
        <v>11</v>
      </c>
      <c r="Q99" s="19">
        <f>ROUND(PRODUCT(J99,25)/12,0)</f>
        <v>15</v>
      </c>
      <c r="R99" s="26" t="s">
        <v>32</v>
      </c>
      <c r="S99" s="26"/>
      <c r="T99" s="27"/>
      <c r="U99" s="11" t="s">
        <v>39</v>
      </c>
    </row>
    <row r="100" spans="1:21" ht="24.75" customHeight="1">
      <c r="A100" s="58" t="s">
        <v>50</v>
      </c>
      <c r="B100" s="59"/>
      <c r="C100" s="59"/>
      <c r="D100" s="59"/>
      <c r="E100" s="59"/>
      <c r="F100" s="59"/>
      <c r="G100" s="59"/>
      <c r="H100" s="59"/>
      <c r="I100" s="60"/>
      <c r="J100" s="23">
        <f aca="true" t="shared" si="4" ref="J100:Q100">SUM(J87,J91,J94,J97)</f>
        <v>30</v>
      </c>
      <c r="K100" s="23">
        <f t="shared" si="4"/>
        <v>8</v>
      </c>
      <c r="L100" s="23">
        <f t="shared" si="4"/>
        <v>4</v>
      </c>
      <c r="M100" s="23">
        <f t="shared" si="4"/>
        <v>0</v>
      </c>
      <c r="N100" s="23">
        <f t="shared" si="4"/>
        <v>4</v>
      </c>
      <c r="O100" s="23">
        <f t="shared" si="4"/>
        <v>16</v>
      </c>
      <c r="P100" s="23">
        <f t="shared" si="4"/>
        <v>42</v>
      </c>
      <c r="Q100" s="23">
        <f t="shared" si="4"/>
        <v>58</v>
      </c>
      <c r="R100" s="23">
        <f>COUNTIF(R87,"E")+COUNTIF(R91,"E")+COUNTIF(R94,"E")+COUNTIF(R97,"E")</f>
        <v>4</v>
      </c>
      <c r="S100" s="23">
        <f>COUNTIF(S87,"C")+COUNTIF(S91,"C")+COUNTIF(S94,"C")+COUNTIF(S97,"C")</f>
        <v>0</v>
      </c>
      <c r="T100" s="23">
        <f>COUNTIF(T87,"VP")+COUNTIF(T91,"VP")+COUNTIF(T94,"VP")+COUNTIF(T97,"VP")</f>
        <v>0</v>
      </c>
      <c r="U100" s="41">
        <f>4/17</f>
        <v>0.23529411764705882</v>
      </c>
    </row>
    <row r="101" spans="1:21" ht="13.5" customHeight="1">
      <c r="A101" s="62" t="s">
        <v>51</v>
      </c>
      <c r="B101" s="63"/>
      <c r="C101" s="63"/>
      <c r="D101" s="63"/>
      <c r="E101" s="63"/>
      <c r="F101" s="63"/>
      <c r="G101" s="63"/>
      <c r="H101" s="63"/>
      <c r="I101" s="63"/>
      <c r="J101" s="64"/>
      <c r="K101" s="23">
        <f>SUM(K87,K91)*14+SUM(K94,K97)*12</f>
        <v>104</v>
      </c>
      <c r="L101" s="23">
        <f aca="true" t="shared" si="5" ref="L101:Q101">SUM(L87,L91)*14+SUM(L94,L97)*12</f>
        <v>52</v>
      </c>
      <c r="M101" s="23">
        <f t="shared" si="5"/>
        <v>0</v>
      </c>
      <c r="N101" s="23">
        <f t="shared" si="5"/>
        <v>52</v>
      </c>
      <c r="O101" s="23">
        <f>SUM(O87,O91)*14+SUM(O94,O97)*12</f>
        <v>208</v>
      </c>
      <c r="P101" s="23">
        <f t="shared" si="5"/>
        <v>544</v>
      </c>
      <c r="Q101" s="23">
        <f t="shared" si="5"/>
        <v>752</v>
      </c>
      <c r="R101" s="72"/>
      <c r="S101" s="73"/>
      <c r="T101" s="73"/>
      <c r="U101" s="74"/>
    </row>
    <row r="102" spans="1:21" ht="12.75">
      <c r="A102" s="65"/>
      <c r="B102" s="66"/>
      <c r="C102" s="66"/>
      <c r="D102" s="66"/>
      <c r="E102" s="66"/>
      <c r="F102" s="66"/>
      <c r="G102" s="66"/>
      <c r="H102" s="66"/>
      <c r="I102" s="66"/>
      <c r="J102" s="67"/>
      <c r="K102" s="81">
        <f>SUM(K101:N101)</f>
        <v>208</v>
      </c>
      <c r="L102" s="82"/>
      <c r="M102" s="82"/>
      <c r="N102" s="83"/>
      <c r="O102" s="78">
        <f>Q101</f>
        <v>752</v>
      </c>
      <c r="P102" s="79"/>
      <c r="Q102" s="80"/>
      <c r="R102" s="75"/>
      <c r="S102" s="76"/>
      <c r="T102" s="76"/>
      <c r="U102" s="77"/>
    </row>
    <row r="103" spans="1:2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3"/>
      <c r="L103" s="13"/>
      <c r="M103" s="13"/>
      <c r="N103" s="13"/>
      <c r="O103" s="14"/>
      <c r="P103" s="14"/>
      <c r="Q103" s="14"/>
      <c r="R103" s="15"/>
      <c r="S103" s="15"/>
      <c r="T103" s="15"/>
      <c r="U103" s="15"/>
    </row>
    <row r="104" spans="1:21" ht="1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/>
      <c r="N104" s="13"/>
      <c r="O104" s="16"/>
      <c r="P104" s="16"/>
      <c r="Q104" s="16"/>
      <c r="R104" s="16"/>
      <c r="S104" s="16"/>
      <c r="T104" s="16"/>
      <c r="U104" s="16"/>
    </row>
    <row r="105" spans="1:21" ht="1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3"/>
      <c r="L105" s="13"/>
      <c r="M105" s="13"/>
      <c r="N105" s="13"/>
      <c r="O105" s="16"/>
      <c r="P105" s="16"/>
      <c r="Q105" s="16"/>
      <c r="R105" s="16"/>
      <c r="S105" s="16"/>
      <c r="T105" s="16"/>
      <c r="U105" s="16"/>
    </row>
    <row r="106" spans="1:21" ht="24" customHeight="1">
      <c r="A106" s="88" t="s">
        <v>52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1:21" ht="16.5" customHeight="1">
      <c r="A107" s="55" t="s">
        <v>54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7"/>
    </row>
    <row r="108" spans="1:21" ht="34.5" customHeight="1">
      <c r="A108" s="61" t="s">
        <v>27</v>
      </c>
      <c r="B108" s="61" t="s">
        <v>26</v>
      </c>
      <c r="C108" s="61"/>
      <c r="D108" s="61"/>
      <c r="E108" s="61"/>
      <c r="F108" s="61"/>
      <c r="G108" s="61"/>
      <c r="H108" s="61"/>
      <c r="I108" s="61"/>
      <c r="J108" s="51" t="s">
        <v>41</v>
      </c>
      <c r="K108" s="51" t="s">
        <v>24</v>
      </c>
      <c r="L108" s="51"/>
      <c r="M108" s="51"/>
      <c r="N108" s="51"/>
      <c r="O108" s="51" t="s">
        <v>42</v>
      </c>
      <c r="P108" s="51"/>
      <c r="Q108" s="51"/>
      <c r="R108" s="51" t="s">
        <v>23</v>
      </c>
      <c r="S108" s="51"/>
      <c r="T108" s="51"/>
      <c r="U108" s="51" t="s">
        <v>22</v>
      </c>
    </row>
    <row r="109" spans="1:21" ht="12.75">
      <c r="A109" s="61"/>
      <c r="B109" s="61"/>
      <c r="C109" s="61"/>
      <c r="D109" s="61"/>
      <c r="E109" s="61"/>
      <c r="F109" s="61"/>
      <c r="G109" s="61"/>
      <c r="H109" s="61"/>
      <c r="I109" s="61"/>
      <c r="J109" s="51"/>
      <c r="K109" s="29" t="s">
        <v>28</v>
      </c>
      <c r="L109" s="29" t="s">
        <v>29</v>
      </c>
      <c r="M109" s="29" t="s">
        <v>30</v>
      </c>
      <c r="N109" s="29" t="s">
        <v>70</v>
      </c>
      <c r="O109" s="29" t="s">
        <v>34</v>
      </c>
      <c r="P109" s="29" t="s">
        <v>7</v>
      </c>
      <c r="Q109" s="29" t="s">
        <v>31</v>
      </c>
      <c r="R109" s="29" t="s">
        <v>32</v>
      </c>
      <c r="S109" s="29" t="s">
        <v>28</v>
      </c>
      <c r="T109" s="29" t="s">
        <v>33</v>
      </c>
      <c r="U109" s="51"/>
    </row>
    <row r="110" spans="1:21" ht="17.25" customHeight="1">
      <c r="A110" s="55" t="s">
        <v>66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7"/>
    </row>
    <row r="111" spans="1:21" ht="12.75">
      <c r="A111" s="32" t="str">
        <f aca="true" t="shared" si="6" ref="A111:A117">IF(ISNA(INDEX($A$40:$U$103,MATCH($B111,$B$40:$B$103,0),1)),"",INDEX($A$40:$U$103,MATCH($B111,$B$40:$B$103,0),1))</f>
        <v>MMR3002</v>
      </c>
      <c r="B111" s="68" t="s">
        <v>81</v>
      </c>
      <c r="C111" s="68"/>
      <c r="D111" s="68"/>
      <c r="E111" s="68"/>
      <c r="F111" s="68"/>
      <c r="G111" s="68"/>
      <c r="H111" s="68"/>
      <c r="I111" s="68"/>
      <c r="J111" s="19">
        <f aca="true" t="shared" si="7" ref="J111:J117">IF(ISNA(INDEX($A$40:$U$103,MATCH($B111,$B$40:$B$103,0),10)),"",INDEX($A$40:$U$103,MATCH($B111,$B$40:$B$103,0),10))</f>
        <v>8</v>
      </c>
      <c r="K111" s="19">
        <f aca="true" t="shared" si="8" ref="K111:K117">IF(ISNA(INDEX($A$40:$U$103,MATCH($B111,$B$40:$B$103,0),11)),"",INDEX($A$40:$U$103,MATCH($B111,$B$40:$B$103,0),11))</f>
        <v>2</v>
      </c>
      <c r="L111" s="19">
        <f aca="true" t="shared" si="9" ref="L111:L117">IF(ISNA(INDEX($A$40:$U$103,MATCH($B111,$B$40:$B$103,0),12)),"",INDEX($A$40:$U$103,MATCH($B111,$B$40:$B$103,0),12))</f>
        <v>1</v>
      </c>
      <c r="M111" s="19">
        <f aca="true" t="shared" si="10" ref="M111:M117">IF(ISNA(INDEX($A$40:$U$103,MATCH($B111,$B$40:$B$103,0),13)),"",INDEX($A$40:$U$103,MATCH($B111,$B$40:$B$103,0),13))</f>
        <v>0</v>
      </c>
      <c r="N111" s="19">
        <f aca="true" t="shared" si="11" ref="N111:N117">IF(ISNA(INDEX($A$40:$U$103,MATCH($B111,$B$40:$B$103,0),14)),"",INDEX($A$40:$U$103,MATCH($B111,$B$40:$B$103,0),14))</f>
        <v>1</v>
      </c>
      <c r="O111" s="19">
        <f aca="true" t="shared" si="12" ref="O111:O117">IF(ISNA(INDEX($A$40:$U$103,MATCH($B111,$B$40:$B$103,0),15)),"",INDEX($A$40:$U$103,MATCH($B111,$B$40:$B$103,0),15))</f>
        <v>4</v>
      </c>
      <c r="P111" s="19">
        <f aca="true" t="shared" si="13" ref="P111:P117">IF(ISNA(INDEX($A$40:$U$103,MATCH($B111,$B$40:$B$103,0),16)),"",INDEX($A$40:$U$103,MATCH($B111,$B$40:$B$103,0),16))</f>
        <v>10</v>
      </c>
      <c r="Q111" s="19">
        <f aca="true" t="shared" si="14" ref="Q111:Q117">IF(ISNA(INDEX($A$40:$U$103,MATCH($B111,$B$40:$B$103,0),17)),"",INDEX($A$40:$U$103,MATCH($B111,$B$40:$B$103,0),17))</f>
        <v>14</v>
      </c>
      <c r="R111" s="28" t="str">
        <f aca="true" t="shared" si="15" ref="R111:R117">IF(ISNA(INDEX($A$40:$U$103,MATCH($B111,$B$40:$B$103,0),18)),"",INDEX($A$40:$U$103,MATCH($B111,$B$40:$B$103,0),18))</f>
        <v>E</v>
      </c>
      <c r="S111" s="28">
        <f aca="true" t="shared" si="16" ref="S111:S117">IF(ISNA(INDEX($A$40:$U$103,MATCH($B111,$B$40:$B$103,0),19)),"",INDEX($A$40:$U$103,MATCH($B111,$B$40:$B$103,0),19))</f>
        <v>0</v>
      </c>
      <c r="T111" s="28">
        <f aca="true" t="shared" si="17" ref="T111:T117">IF(ISNA(INDEX($A$40:$U$103,MATCH($B111,$B$40:$B$103,0),20)),"",INDEX($A$40:$U$103,MATCH($B111,$B$40:$B$103,0),20))</f>
        <v>0</v>
      </c>
      <c r="U111" s="20" t="s">
        <v>37</v>
      </c>
    </row>
    <row r="112" spans="1:21" ht="12.75">
      <c r="A112" s="32" t="str">
        <f t="shared" si="6"/>
        <v>MMR3045</v>
      </c>
      <c r="B112" s="52" t="s">
        <v>100</v>
      </c>
      <c r="C112" s="53"/>
      <c r="D112" s="53"/>
      <c r="E112" s="53"/>
      <c r="F112" s="53"/>
      <c r="G112" s="53"/>
      <c r="H112" s="53"/>
      <c r="I112" s="54"/>
      <c r="J112" s="19">
        <f t="shared" si="7"/>
        <v>7</v>
      </c>
      <c r="K112" s="19">
        <f t="shared" si="8"/>
        <v>2</v>
      </c>
      <c r="L112" s="19">
        <f t="shared" si="9"/>
        <v>1</v>
      </c>
      <c r="M112" s="19">
        <f t="shared" si="10"/>
        <v>0</v>
      </c>
      <c r="N112" s="19">
        <f t="shared" si="11"/>
        <v>1</v>
      </c>
      <c r="O112" s="19">
        <f t="shared" si="12"/>
        <v>4</v>
      </c>
      <c r="P112" s="19">
        <f t="shared" si="13"/>
        <v>9</v>
      </c>
      <c r="Q112" s="19">
        <f t="shared" si="14"/>
        <v>13</v>
      </c>
      <c r="R112" s="28" t="str">
        <f t="shared" si="15"/>
        <v>E</v>
      </c>
      <c r="S112" s="28">
        <f t="shared" si="16"/>
        <v>0</v>
      </c>
      <c r="T112" s="28">
        <f t="shared" si="17"/>
        <v>0</v>
      </c>
      <c r="U112" s="20" t="s">
        <v>37</v>
      </c>
    </row>
    <row r="113" spans="1:21" ht="12.75">
      <c r="A113" s="32" t="str">
        <f t="shared" si="6"/>
        <v>MMR3003</v>
      </c>
      <c r="B113" s="52" t="s">
        <v>102</v>
      </c>
      <c r="C113" s="53"/>
      <c r="D113" s="53"/>
      <c r="E113" s="53"/>
      <c r="F113" s="53"/>
      <c r="G113" s="53"/>
      <c r="H113" s="53"/>
      <c r="I113" s="54"/>
      <c r="J113" s="19">
        <f t="shared" si="7"/>
        <v>7</v>
      </c>
      <c r="K113" s="19">
        <f t="shared" si="8"/>
        <v>2</v>
      </c>
      <c r="L113" s="19">
        <f t="shared" si="9"/>
        <v>1</v>
      </c>
      <c r="M113" s="19">
        <f t="shared" si="10"/>
        <v>0</v>
      </c>
      <c r="N113" s="19">
        <f t="shared" si="11"/>
        <v>1</v>
      </c>
      <c r="O113" s="19">
        <f t="shared" si="12"/>
        <v>4</v>
      </c>
      <c r="P113" s="19">
        <f t="shared" si="13"/>
        <v>9</v>
      </c>
      <c r="Q113" s="19">
        <f t="shared" si="14"/>
        <v>13</v>
      </c>
      <c r="R113" s="28" t="str">
        <f t="shared" si="15"/>
        <v>E</v>
      </c>
      <c r="S113" s="28">
        <f t="shared" si="16"/>
        <v>0</v>
      </c>
      <c r="T113" s="28">
        <f t="shared" si="17"/>
        <v>0</v>
      </c>
      <c r="U113" s="20" t="s">
        <v>37</v>
      </c>
    </row>
    <row r="114" spans="1:21" ht="12.75">
      <c r="A114" s="32" t="str">
        <f t="shared" si="6"/>
        <v>MMR3031</v>
      </c>
      <c r="B114" s="52" t="s">
        <v>104</v>
      </c>
      <c r="C114" s="53"/>
      <c r="D114" s="53"/>
      <c r="E114" s="53"/>
      <c r="F114" s="53"/>
      <c r="G114" s="53"/>
      <c r="H114" s="53"/>
      <c r="I114" s="54"/>
      <c r="J114" s="19">
        <f t="shared" si="7"/>
        <v>8</v>
      </c>
      <c r="K114" s="19">
        <f t="shared" si="8"/>
        <v>2</v>
      </c>
      <c r="L114" s="19">
        <f t="shared" si="9"/>
        <v>1</v>
      </c>
      <c r="M114" s="19">
        <f t="shared" si="10"/>
        <v>0</v>
      </c>
      <c r="N114" s="19">
        <f t="shared" si="11"/>
        <v>1</v>
      </c>
      <c r="O114" s="19">
        <f t="shared" si="12"/>
        <v>4</v>
      </c>
      <c r="P114" s="19">
        <f t="shared" si="13"/>
        <v>10</v>
      </c>
      <c r="Q114" s="19">
        <f t="shared" si="14"/>
        <v>14</v>
      </c>
      <c r="R114" s="28" t="str">
        <f t="shared" si="15"/>
        <v>E</v>
      </c>
      <c r="S114" s="28">
        <f t="shared" si="16"/>
        <v>0</v>
      </c>
      <c r="T114" s="28">
        <f t="shared" si="17"/>
        <v>0</v>
      </c>
      <c r="U114" s="20" t="s">
        <v>37</v>
      </c>
    </row>
    <row r="115" spans="1:21" ht="12.75">
      <c r="A115" s="32" t="str">
        <f t="shared" si="6"/>
        <v>MMR3001</v>
      </c>
      <c r="B115" s="52" t="s">
        <v>106</v>
      </c>
      <c r="C115" s="53"/>
      <c r="D115" s="53"/>
      <c r="E115" s="53"/>
      <c r="F115" s="53"/>
      <c r="G115" s="53"/>
      <c r="H115" s="53"/>
      <c r="I115" s="54"/>
      <c r="J115" s="19">
        <f t="shared" si="7"/>
        <v>8</v>
      </c>
      <c r="K115" s="19">
        <f t="shared" si="8"/>
        <v>2</v>
      </c>
      <c r="L115" s="19">
        <f t="shared" si="9"/>
        <v>1</v>
      </c>
      <c r="M115" s="19">
        <f t="shared" si="10"/>
        <v>0</v>
      </c>
      <c r="N115" s="19">
        <f t="shared" si="11"/>
        <v>1</v>
      </c>
      <c r="O115" s="19">
        <f t="shared" si="12"/>
        <v>4</v>
      </c>
      <c r="P115" s="19">
        <f t="shared" si="13"/>
        <v>10</v>
      </c>
      <c r="Q115" s="19">
        <f t="shared" si="14"/>
        <v>14</v>
      </c>
      <c r="R115" s="28" t="str">
        <f t="shared" si="15"/>
        <v>E</v>
      </c>
      <c r="S115" s="28">
        <f t="shared" si="16"/>
        <v>0</v>
      </c>
      <c r="T115" s="28">
        <f t="shared" si="17"/>
        <v>0</v>
      </c>
      <c r="U115" s="20" t="s">
        <v>37</v>
      </c>
    </row>
    <row r="116" spans="1:21" ht="12.75">
      <c r="A116" s="32" t="str">
        <f t="shared" si="6"/>
        <v>MMR3024</v>
      </c>
      <c r="B116" s="52" t="s">
        <v>77</v>
      </c>
      <c r="C116" s="53"/>
      <c r="D116" s="53"/>
      <c r="E116" s="53"/>
      <c r="F116" s="53"/>
      <c r="G116" s="53"/>
      <c r="H116" s="53"/>
      <c r="I116" s="54"/>
      <c r="J116" s="19">
        <f t="shared" si="7"/>
        <v>8</v>
      </c>
      <c r="K116" s="19">
        <f t="shared" si="8"/>
        <v>2</v>
      </c>
      <c r="L116" s="19">
        <f t="shared" si="9"/>
        <v>1</v>
      </c>
      <c r="M116" s="19">
        <f t="shared" si="10"/>
        <v>0</v>
      </c>
      <c r="N116" s="19">
        <f t="shared" si="11"/>
        <v>1</v>
      </c>
      <c r="O116" s="19">
        <f t="shared" si="12"/>
        <v>4</v>
      </c>
      <c r="P116" s="19">
        <f t="shared" si="13"/>
        <v>10</v>
      </c>
      <c r="Q116" s="19">
        <f t="shared" si="14"/>
        <v>14</v>
      </c>
      <c r="R116" s="28">
        <f t="shared" si="15"/>
        <v>0</v>
      </c>
      <c r="S116" s="28" t="str">
        <f t="shared" si="16"/>
        <v>C</v>
      </c>
      <c r="T116" s="28">
        <f t="shared" si="17"/>
        <v>0</v>
      </c>
      <c r="U116" s="20" t="s">
        <v>37</v>
      </c>
    </row>
    <row r="117" spans="1:21" ht="12.75">
      <c r="A117" s="32" t="str">
        <f t="shared" si="6"/>
        <v>MMR3041</v>
      </c>
      <c r="B117" s="52" t="s">
        <v>83</v>
      </c>
      <c r="C117" s="53"/>
      <c r="D117" s="53"/>
      <c r="E117" s="53"/>
      <c r="F117" s="53"/>
      <c r="G117" s="53"/>
      <c r="H117" s="53"/>
      <c r="I117" s="54"/>
      <c r="J117" s="19">
        <f t="shared" si="7"/>
        <v>6</v>
      </c>
      <c r="K117" s="19">
        <f t="shared" si="8"/>
        <v>2</v>
      </c>
      <c r="L117" s="19">
        <f t="shared" si="9"/>
        <v>1</v>
      </c>
      <c r="M117" s="19">
        <f t="shared" si="10"/>
        <v>0</v>
      </c>
      <c r="N117" s="19">
        <f t="shared" si="11"/>
        <v>0</v>
      </c>
      <c r="O117" s="19">
        <f t="shared" si="12"/>
        <v>3</v>
      </c>
      <c r="P117" s="19">
        <f t="shared" si="13"/>
        <v>8</v>
      </c>
      <c r="Q117" s="19">
        <f t="shared" si="14"/>
        <v>11</v>
      </c>
      <c r="R117" s="28">
        <f t="shared" si="15"/>
        <v>0</v>
      </c>
      <c r="S117" s="28" t="str">
        <f t="shared" si="16"/>
        <v>C</v>
      </c>
      <c r="T117" s="28">
        <f t="shared" si="17"/>
        <v>0</v>
      </c>
      <c r="U117" s="20" t="s">
        <v>37</v>
      </c>
    </row>
    <row r="118" spans="1:21" ht="12.75">
      <c r="A118" s="21" t="s">
        <v>25</v>
      </c>
      <c r="B118" s="69"/>
      <c r="C118" s="70"/>
      <c r="D118" s="70"/>
      <c r="E118" s="70"/>
      <c r="F118" s="70"/>
      <c r="G118" s="70"/>
      <c r="H118" s="70"/>
      <c r="I118" s="71"/>
      <c r="J118" s="23">
        <f>IF(ISNA(SUM(J111:J117)),"",SUM(J111:J117))</f>
        <v>52</v>
      </c>
      <c r="K118" s="23">
        <f aca="true" t="shared" si="18" ref="K118:Q118">SUM(K111:K117)</f>
        <v>14</v>
      </c>
      <c r="L118" s="23">
        <f t="shared" si="18"/>
        <v>7</v>
      </c>
      <c r="M118" s="23">
        <f t="shared" si="18"/>
        <v>0</v>
      </c>
      <c r="N118" s="23">
        <f t="shared" si="18"/>
        <v>6</v>
      </c>
      <c r="O118" s="23">
        <f t="shared" si="18"/>
        <v>27</v>
      </c>
      <c r="P118" s="23">
        <f t="shared" si="18"/>
        <v>66</v>
      </c>
      <c r="Q118" s="23">
        <f t="shared" si="18"/>
        <v>93</v>
      </c>
      <c r="R118" s="21">
        <f>COUNTIF(R111:R117,"E")</f>
        <v>5</v>
      </c>
      <c r="S118" s="21">
        <f>COUNTIF(S111:S117,"C")</f>
        <v>2</v>
      </c>
      <c r="T118" s="21">
        <f>COUNTIF(T111:T117,"VP")</f>
        <v>0</v>
      </c>
      <c r="U118" s="20"/>
    </row>
    <row r="119" spans="1:21" ht="12.75">
      <c r="A119" s="44"/>
      <c r="B119" s="43"/>
      <c r="C119" s="43"/>
      <c r="D119" s="43"/>
      <c r="E119" s="43"/>
      <c r="F119" s="43"/>
      <c r="G119" s="43"/>
      <c r="H119" s="43"/>
      <c r="I119" s="43"/>
      <c r="J119" s="46"/>
      <c r="K119" s="46"/>
      <c r="L119" s="46"/>
      <c r="M119" s="46"/>
      <c r="N119" s="46"/>
      <c r="O119" s="46"/>
      <c r="P119" s="46"/>
      <c r="Q119" s="46"/>
      <c r="R119" s="45"/>
      <c r="S119" s="45"/>
      <c r="T119" s="45"/>
      <c r="U119" s="47"/>
    </row>
    <row r="120" spans="1:21" ht="12.75">
      <c r="A120" s="44"/>
      <c r="B120" s="43"/>
      <c r="C120" s="43"/>
      <c r="D120" s="43"/>
      <c r="E120" s="43"/>
      <c r="F120" s="43"/>
      <c r="G120" s="43"/>
      <c r="H120" s="43"/>
      <c r="I120" s="43"/>
      <c r="J120" s="46"/>
      <c r="K120" s="46"/>
      <c r="L120" s="46"/>
      <c r="M120" s="46"/>
      <c r="N120" s="46"/>
      <c r="O120" s="46"/>
      <c r="P120" s="46"/>
      <c r="Q120" s="46"/>
      <c r="R120" s="45"/>
      <c r="S120" s="45"/>
      <c r="T120" s="45"/>
      <c r="U120" s="47"/>
    </row>
    <row r="121" spans="1:21" ht="17.25" customHeight="1">
      <c r="A121" s="55" t="s">
        <v>67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7"/>
    </row>
    <row r="122" spans="1:21" ht="12.75">
      <c r="A122" s="32" t="str">
        <f>IF(ISNA(INDEX($A$40:$U$103,MATCH($B122,$B$40:$B$103,0),1)),"",INDEX($A$40:$U$103,MATCH($B122,$B$40:$B$103,0),1))</f>
        <v>MME3032</v>
      </c>
      <c r="B122" s="52" t="s">
        <v>112</v>
      </c>
      <c r="C122" s="53"/>
      <c r="D122" s="53"/>
      <c r="E122" s="53"/>
      <c r="F122" s="53"/>
      <c r="G122" s="53"/>
      <c r="H122" s="53"/>
      <c r="I122" s="54"/>
      <c r="J122" s="19">
        <f>IF(ISNA(INDEX($A$40:$U$103,MATCH($B122,$B$40:$B$103,0),10)),"",INDEX($A$40:$U$103,MATCH($B122,$B$40:$B$103,0),10))</f>
        <v>8</v>
      </c>
      <c r="K122" s="19">
        <f>IF(ISNA(INDEX($A$40:$U$103,MATCH($B122,$B$40:$B$103,0),11)),"",INDEX($A$40:$U$103,MATCH($B122,$B$40:$B$103,0),11))</f>
        <v>2</v>
      </c>
      <c r="L122" s="19">
        <f>IF(ISNA(INDEX($A$40:$U$103,MATCH($B122,$B$40:$B$103,0),12)),"",INDEX($A$40:$U$103,MATCH($B122,$B$40:$B$103,0),12))</f>
        <v>1</v>
      </c>
      <c r="M122" s="19">
        <f>IF(ISNA(INDEX($A$40:$U$103,MATCH($B122,$B$40:$B$103,0),13)),"",INDEX($A$40:$U$103,MATCH($B122,$B$40:$B$103,0),13))</f>
        <v>0</v>
      </c>
      <c r="N122" s="19">
        <f>IF(ISNA(INDEX($A$40:$U$103,MATCH($B122,$B$40:$B$103,0),14)),"",INDEX($A$40:$U$103,MATCH($B122,$B$40:$B$103,0),14))</f>
        <v>1</v>
      </c>
      <c r="O122" s="19">
        <f>IF(ISNA(INDEX($A$40:$U$103,MATCH($B122,$B$40:$B$103,0),15)),"",INDEX($A$40:$U$103,MATCH($B122,$B$40:$B$103,0),15))</f>
        <v>4</v>
      </c>
      <c r="P122" s="19">
        <f>IF(ISNA(INDEX($A$40:$U$103,MATCH($B122,$B$40:$B$103,0),16)),"",INDEX($A$40:$U$103,MATCH($B122,$B$40:$B$103,0),16))</f>
        <v>13</v>
      </c>
      <c r="Q122" s="19">
        <f>IF(ISNA(INDEX($A$40:$U$103,MATCH($B122,$B$40:$B$103,0),17)),"",INDEX($A$40:$U$103,MATCH($B122,$B$40:$B$103,0),17))</f>
        <v>17</v>
      </c>
      <c r="R122" s="28" t="str">
        <f>IF(ISNA(INDEX($A$40:$U$103,MATCH($B122,$B$40:$B$103,0),18)),"",INDEX($A$40:$U$103,MATCH($B122,$B$40:$B$103,0),18))</f>
        <v>E</v>
      </c>
      <c r="S122" s="28">
        <f>IF(ISNA(INDEX($A$40:$U$103,MATCH($B122,$B$40:$B$103,0),19)),"",INDEX($A$40:$U$103,MATCH($B122,$B$40:$B$103,0),19))</f>
        <v>0</v>
      </c>
      <c r="T122" s="28">
        <f>IF(ISNA(INDEX($A$40:$U$103,MATCH($B122,$B$40:$B$103,0),20)),"",INDEX($A$40:$U$103,MATCH($B122,$B$40:$B$103,0),20))</f>
        <v>0</v>
      </c>
      <c r="U122" s="20" t="s">
        <v>37</v>
      </c>
    </row>
    <row r="123" spans="1:21" ht="12.75">
      <c r="A123" s="32" t="str">
        <f>IF(ISNA(INDEX($A$40:$U$103,MATCH($B123,$B$40:$B$103,0),1)),"",INDEX($A$40:$U$103,MATCH($B123,$B$40:$B$103,0),1))</f>
        <v>MME3042</v>
      </c>
      <c r="B123" s="52" t="s">
        <v>114</v>
      </c>
      <c r="C123" s="53"/>
      <c r="D123" s="53"/>
      <c r="E123" s="53"/>
      <c r="F123" s="53"/>
      <c r="G123" s="53"/>
      <c r="H123" s="53"/>
      <c r="I123" s="54"/>
      <c r="J123" s="19">
        <f>IF(ISNA(INDEX($A$40:$U$103,MATCH($B123,$B$40:$B$103,0),10)),"",INDEX($A$40:$U$103,MATCH($B123,$B$40:$B$103,0),10))</f>
        <v>4</v>
      </c>
      <c r="K123" s="19">
        <f>IF(ISNA(INDEX($A$40:$U$103,MATCH($B123,$B$40:$B$103,0),11)),"",INDEX($A$40:$U$103,MATCH($B123,$B$40:$B$103,0),11))</f>
        <v>0</v>
      </c>
      <c r="L123" s="19">
        <f>IF(ISNA(INDEX($A$40:$U$103,MATCH($B123,$B$40:$B$103,0),12)),"",INDEX($A$40:$U$103,MATCH($B123,$B$40:$B$103,0),12))</f>
        <v>0</v>
      </c>
      <c r="M123" s="19">
        <f>IF(ISNA(INDEX($A$40:$U$103,MATCH($B123,$B$40:$B$103,0),13)),"",INDEX($A$40:$U$103,MATCH($B123,$B$40:$B$103,0),13))</f>
        <v>1</v>
      </c>
      <c r="N123" s="19">
        <f>IF(ISNA(INDEX($A$40:$U$103,MATCH($B123,$B$40:$B$103,0),14)),"",INDEX($A$40:$U$103,MATCH($B123,$B$40:$B$103,0),14))</f>
        <v>2</v>
      </c>
      <c r="O123" s="19">
        <f>IF(ISNA(INDEX($A$40:$U$103,MATCH($B123,$B$40:$B$103,0),15)),"",INDEX($A$40:$U$103,MATCH($B123,$B$40:$B$103,0),15))</f>
        <v>3</v>
      </c>
      <c r="P123" s="19">
        <f>IF(ISNA(INDEX($A$40:$U$103,MATCH($B123,$B$40:$B$103,0),16)),"",INDEX($A$40:$U$103,MATCH($B123,$B$40:$B$103,0),16))</f>
        <v>5</v>
      </c>
      <c r="Q123" s="19">
        <f>IF(ISNA(INDEX($A$40:$U$103,MATCH($B123,$B$40:$B$103,0),17)),"",INDEX($A$40:$U$103,MATCH($B123,$B$40:$B$103,0),17))</f>
        <v>8</v>
      </c>
      <c r="R123" s="28">
        <f>IF(ISNA(INDEX($A$40:$U$103,MATCH($B123,$B$40:$B$103,0),18)),"",INDEX($A$40:$U$103,MATCH($B123,$B$40:$B$103,0),18))</f>
        <v>0</v>
      </c>
      <c r="S123" s="28" t="str">
        <f>IF(ISNA(INDEX($A$40:$U$103,MATCH($B123,$B$40:$B$103,0),19)),"",INDEX($A$40:$U$103,MATCH($B123,$B$40:$B$103,0),19))</f>
        <v>C</v>
      </c>
      <c r="T123" s="28">
        <f>IF(ISNA(INDEX($A$40:$U$103,MATCH($B123,$B$40:$B$103,0),20)),"",INDEX($A$40:$U$103,MATCH($B123,$B$40:$B$103,0),20))</f>
        <v>0</v>
      </c>
      <c r="U123" s="20" t="s">
        <v>37</v>
      </c>
    </row>
    <row r="124" spans="1:21" ht="12.75">
      <c r="A124" s="21" t="s">
        <v>25</v>
      </c>
      <c r="B124" s="61"/>
      <c r="C124" s="61"/>
      <c r="D124" s="61"/>
      <c r="E124" s="61"/>
      <c r="F124" s="61"/>
      <c r="G124" s="61"/>
      <c r="H124" s="61"/>
      <c r="I124" s="61"/>
      <c r="J124" s="23">
        <f>SUM(J122:J123)</f>
        <v>12</v>
      </c>
      <c r="K124" s="23">
        <f aca="true" t="shared" si="19" ref="K124:Q124">SUM(K122:K123)</f>
        <v>2</v>
      </c>
      <c r="L124" s="23">
        <f t="shared" si="19"/>
        <v>1</v>
      </c>
      <c r="M124" s="23">
        <f t="shared" si="19"/>
        <v>1</v>
      </c>
      <c r="N124" s="23">
        <f t="shared" si="19"/>
        <v>3</v>
      </c>
      <c r="O124" s="23">
        <f t="shared" si="19"/>
        <v>7</v>
      </c>
      <c r="P124" s="23">
        <f t="shared" si="19"/>
        <v>18</v>
      </c>
      <c r="Q124" s="23">
        <f t="shared" si="19"/>
        <v>25</v>
      </c>
      <c r="R124" s="21">
        <f>COUNTIF(R122:R123,"E")</f>
        <v>1</v>
      </c>
      <c r="S124" s="21">
        <f>COUNTIF(S122:S123,"C")</f>
        <v>1</v>
      </c>
      <c r="T124" s="21">
        <f>COUNTIF(T122:T123,"VP")</f>
        <v>0</v>
      </c>
      <c r="U124" s="22"/>
    </row>
    <row r="125" spans="1:21" ht="27" customHeight="1">
      <c r="A125" s="58" t="s">
        <v>50</v>
      </c>
      <c r="B125" s="59"/>
      <c r="C125" s="59"/>
      <c r="D125" s="59"/>
      <c r="E125" s="59"/>
      <c r="F125" s="59"/>
      <c r="G125" s="59"/>
      <c r="H125" s="59"/>
      <c r="I125" s="60"/>
      <c r="J125" s="23">
        <f aca="true" t="shared" si="20" ref="J125:T125">SUM(J118,J124)</f>
        <v>64</v>
      </c>
      <c r="K125" s="23">
        <f t="shared" si="20"/>
        <v>16</v>
      </c>
      <c r="L125" s="23">
        <f t="shared" si="20"/>
        <v>8</v>
      </c>
      <c r="M125" s="23">
        <f t="shared" si="20"/>
        <v>1</v>
      </c>
      <c r="N125" s="23">
        <f t="shared" si="20"/>
        <v>9</v>
      </c>
      <c r="O125" s="23">
        <f t="shared" si="20"/>
        <v>34</v>
      </c>
      <c r="P125" s="23">
        <f t="shared" si="20"/>
        <v>84</v>
      </c>
      <c r="Q125" s="23">
        <f t="shared" si="20"/>
        <v>118</v>
      </c>
      <c r="R125" s="23">
        <f t="shared" si="20"/>
        <v>6</v>
      </c>
      <c r="S125" s="23">
        <f t="shared" si="20"/>
        <v>3</v>
      </c>
      <c r="T125" s="23">
        <f t="shared" si="20"/>
        <v>0</v>
      </c>
      <c r="U125" s="41">
        <f>9/17</f>
        <v>0.5294117647058824</v>
      </c>
    </row>
    <row r="126" spans="1:21" ht="12.75">
      <c r="A126" s="62" t="s">
        <v>51</v>
      </c>
      <c r="B126" s="63"/>
      <c r="C126" s="63"/>
      <c r="D126" s="63"/>
      <c r="E126" s="63"/>
      <c r="F126" s="63"/>
      <c r="G126" s="63"/>
      <c r="H126" s="63"/>
      <c r="I126" s="63"/>
      <c r="J126" s="64"/>
      <c r="K126" s="23">
        <f aca="true" t="shared" si="21" ref="K126:Q126">K118*14+K124*12</f>
        <v>220</v>
      </c>
      <c r="L126" s="23">
        <f t="shared" si="21"/>
        <v>110</v>
      </c>
      <c r="M126" s="23">
        <f t="shared" si="21"/>
        <v>12</v>
      </c>
      <c r="N126" s="23">
        <f t="shared" si="21"/>
        <v>120</v>
      </c>
      <c r="O126" s="23">
        <f t="shared" si="21"/>
        <v>462</v>
      </c>
      <c r="P126" s="23">
        <f t="shared" si="21"/>
        <v>1140</v>
      </c>
      <c r="Q126" s="23">
        <f t="shared" si="21"/>
        <v>1602</v>
      </c>
      <c r="R126" s="72"/>
      <c r="S126" s="73"/>
      <c r="T126" s="73"/>
      <c r="U126" s="74"/>
    </row>
    <row r="127" spans="1:21" ht="12.75">
      <c r="A127" s="65"/>
      <c r="B127" s="66"/>
      <c r="C127" s="66"/>
      <c r="D127" s="66"/>
      <c r="E127" s="66"/>
      <c r="F127" s="66"/>
      <c r="G127" s="66"/>
      <c r="H127" s="66"/>
      <c r="I127" s="66"/>
      <c r="J127" s="67"/>
      <c r="K127" s="81">
        <f>SUM(K126:N126)</f>
        <v>462</v>
      </c>
      <c r="L127" s="82"/>
      <c r="M127" s="82"/>
      <c r="N127" s="83"/>
      <c r="O127" s="78">
        <f>Q126</f>
        <v>1602</v>
      </c>
      <c r="P127" s="79"/>
      <c r="Q127" s="80"/>
      <c r="R127" s="75"/>
      <c r="S127" s="76"/>
      <c r="T127" s="76"/>
      <c r="U127" s="77"/>
    </row>
    <row r="129" spans="2:20" ht="12.75">
      <c r="B129" s="2"/>
      <c r="C129" s="2"/>
      <c r="D129" s="2"/>
      <c r="E129" s="2"/>
      <c r="F129" s="2"/>
      <c r="G129" s="2"/>
      <c r="N129" s="8"/>
      <c r="O129" s="8"/>
      <c r="P129" s="8"/>
      <c r="Q129" s="8"/>
      <c r="R129" s="8"/>
      <c r="S129" s="8"/>
      <c r="T129" s="8"/>
    </row>
    <row r="130" spans="2:20" ht="12.75">
      <c r="B130" s="8"/>
      <c r="C130" s="8"/>
      <c r="D130" s="8"/>
      <c r="E130" s="8"/>
      <c r="F130" s="8"/>
      <c r="G130" s="8"/>
      <c r="H130" s="17"/>
      <c r="I130" s="17"/>
      <c r="J130" s="17"/>
      <c r="N130" s="8"/>
      <c r="O130" s="8"/>
      <c r="P130" s="8"/>
      <c r="Q130" s="8"/>
      <c r="R130" s="8"/>
      <c r="S130" s="8"/>
      <c r="T130" s="8"/>
    </row>
    <row r="132" ht="8.25" customHeight="1"/>
    <row r="133" ht="8.25" customHeight="1"/>
    <row r="134" ht="8.25" customHeight="1"/>
    <row r="135" spans="2:20" ht="12.75">
      <c r="B135" s="2"/>
      <c r="C135" s="2"/>
      <c r="D135" s="2"/>
      <c r="E135" s="2"/>
      <c r="F135" s="2"/>
      <c r="G135" s="2"/>
      <c r="N135" s="8"/>
      <c r="O135" s="8"/>
      <c r="P135" s="8"/>
      <c r="Q135" s="8"/>
      <c r="R135" s="8"/>
      <c r="S135" s="8"/>
      <c r="T135" s="8"/>
    </row>
    <row r="136" spans="2:20" ht="12.75">
      <c r="B136" s="8"/>
      <c r="C136" s="8"/>
      <c r="D136" s="8"/>
      <c r="E136" s="8"/>
      <c r="F136" s="8"/>
      <c r="G136" s="8"/>
      <c r="H136" s="17"/>
      <c r="I136" s="17"/>
      <c r="J136" s="17"/>
      <c r="N136" s="8"/>
      <c r="O136" s="8"/>
      <c r="P136" s="8"/>
      <c r="Q136" s="8"/>
      <c r="R136" s="8"/>
      <c r="S136" s="8"/>
      <c r="T136" s="8"/>
    </row>
    <row r="137" ht="12.75" customHeight="1"/>
    <row r="138" spans="1:21" ht="23.25" customHeight="1">
      <c r="A138" s="61" t="s">
        <v>87</v>
      </c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</row>
    <row r="139" spans="1:21" ht="26.25" customHeight="1">
      <c r="A139" s="61" t="s">
        <v>27</v>
      </c>
      <c r="B139" s="61" t="s">
        <v>26</v>
      </c>
      <c r="C139" s="61"/>
      <c r="D139" s="61"/>
      <c r="E139" s="61"/>
      <c r="F139" s="61"/>
      <c r="G139" s="61"/>
      <c r="H139" s="61"/>
      <c r="I139" s="61"/>
      <c r="J139" s="51" t="s">
        <v>41</v>
      </c>
      <c r="K139" s="51" t="s">
        <v>24</v>
      </c>
      <c r="L139" s="51"/>
      <c r="M139" s="51"/>
      <c r="N139" s="51"/>
      <c r="O139" s="51" t="s">
        <v>42</v>
      </c>
      <c r="P139" s="51"/>
      <c r="Q139" s="51"/>
      <c r="R139" s="51" t="s">
        <v>23</v>
      </c>
      <c r="S139" s="51"/>
      <c r="T139" s="51"/>
      <c r="U139" s="51" t="s">
        <v>22</v>
      </c>
    </row>
    <row r="140" spans="1:21" ht="12.75">
      <c r="A140" s="61"/>
      <c r="B140" s="61"/>
      <c r="C140" s="61"/>
      <c r="D140" s="61"/>
      <c r="E140" s="61"/>
      <c r="F140" s="61"/>
      <c r="G140" s="61"/>
      <c r="H140" s="61"/>
      <c r="I140" s="61"/>
      <c r="J140" s="51"/>
      <c r="K140" s="29" t="s">
        <v>28</v>
      </c>
      <c r="L140" s="29" t="s">
        <v>29</v>
      </c>
      <c r="M140" s="29" t="s">
        <v>30</v>
      </c>
      <c r="N140" s="29" t="s">
        <v>70</v>
      </c>
      <c r="O140" s="29" t="s">
        <v>34</v>
      </c>
      <c r="P140" s="29" t="s">
        <v>7</v>
      </c>
      <c r="Q140" s="29" t="s">
        <v>31</v>
      </c>
      <c r="R140" s="29" t="s">
        <v>32</v>
      </c>
      <c r="S140" s="29" t="s">
        <v>28</v>
      </c>
      <c r="T140" s="29" t="s">
        <v>33</v>
      </c>
      <c r="U140" s="51"/>
    </row>
    <row r="141" spans="1:21" ht="18.75" customHeight="1">
      <c r="A141" s="55" t="s">
        <v>66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7"/>
    </row>
    <row r="142" spans="1:21" ht="12.75">
      <c r="A142" s="32" t="str">
        <f>IF(ISNA(INDEX($A$40:$U$103,MATCH($B142,$B$40:$B$103,0),1)),"",INDEX($A$40:$U$103,MATCH($B142,$B$40:$B$103,0),1))</f>
        <v>MMX4101</v>
      </c>
      <c r="B142" s="52" t="s">
        <v>108</v>
      </c>
      <c r="C142" s="53"/>
      <c r="D142" s="53"/>
      <c r="E142" s="53"/>
      <c r="F142" s="53"/>
      <c r="G142" s="53"/>
      <c r="H142" s="53"/>
      <c r="I142" s="54"/>
      <c r="J142" s="19">
        <f>IF(ISNA(INDEX($A$40:$U$103,MATCH($B142,$B$40:$B$103,0),10)),"",INDEX($A$40:$U$103,MATCH($B142,$B$40:$B$103,0),10))</f>
        <v>8</v>
      </c>
      <c r="K142" s="19">
        <f>IF(ISNA(INDEX($A$40:$U$103,MATCH($B142,$B$40:$B$103,0),11)),"",INDEX($A$40:$U$103,MATCH($B142,$B$40:$B$103,0),11))</f>
        <v>2</v>
      </c>
      <c r="L142" s="19">
        <f>IF(ISNA(INDEX($A$40:$U$103,MATCH($B142,$B$40:$B$103,0),12)),"",INDEX($A$40:$U$103,MATCH($B142,$B$40:$B$103,0),12))</f>
        <v>1</v>
      </c>
      <c r="M142" s="19">
        <f>IF(ISNA(INDEX($A$40:$U$103,MATCH($B142,$B$40:$B$103,0),13)),"",INDEX($A$40:$U$103,MATCH($B142,$B$40:$B$103,0),13))</f>
        <v>0</v>
      </c>
      <c r="N142" s="19">
        <f>IF(ISNA(INDEX($A$40:$U$103,MATCH($B142,$B$40:$B$103,0),14)),"",INDEX($A$40:$U$103,MATCH($B142,$B$40:$B$103,0),14))</f>
        <v>1</v>
      </c>
      <c r="O142" s="19">
        <f>IF(ISNA(INDEX($A$40:$U$103,MATCH($B142,$B$40:$B$103,0),15)),"",INDEX($A$40:$U$103,MATCH($B142,$B$40:$B$103,0),15))</f>
        <v>4</v>
      </c>
      <c r="P142" s="19">
        <f>IF(ISNA(INDEX($A$40:$U$103,MATCH($B142,$B$40:$B$103,0),16)),"",INDEX($A$40:$U$103,MATCH($B142,$B$40:$B$103,0),16))</f>
        <v>10</v>
      </c>
      <c r="Q142" s="19">
        <f>IF(ISNA(INDEX($A$40:$U$103,MATCH($B142,$B$40:$B$103,0),17)),"",INDEX($A$40:$U$103,MATCH($B142,$B$40:$B$103,0),17))</f>
        <v>14</v>
      </c>
      <c r="R142" s="28" t="str">
        <f>IF(ISNA(INDEX($A$40:$U$103,MATCH($B142,$B$40:$B$103,0),18)),"",INDEX($A$40:$U$103,MATCH($B142,$B$40:$B$103,0),18))</f>
        <v>E</v>
      </c>
      <c r="S142" s="28">
        <f>IF(ISNA(INDEX($A$40:$U$103,MATCH($B142,$B$40:$B$103,0),19)),"",INDEX($A$40:$U$103,MATCH($B142,$B$40:$B$103,0),19))</f>
        <v>0</v>
      </c>
      <c r="T142" s="28">
        <f>IF(ISNA(INDEX($A$40:$U$103,MATCH($B142,$B$40:$B$103,0),20)),"",INDEX($A$40:$U$103,MATCH($B142,$B$40:$B$103,0),20))</f>
        <v>0</v>
      </c>
      <c r="U142" s="18" t="s">
        <v>39</v>
      </c>
    </row>
    <row r="143" spans="1:21" ht="12.75">
      <c r="A143" s="32" t="str">
        <f>IF(ISNA(INDEX($A$40:$U$103,MATCH($B143,$B$40:$B$103,0),1)),"",INDEX($A$40:$U$103,MATCH($B143,$B$40:$B$103,0),1))</f>
        <v>MMX4102</v>
      </c>
      <c r="B143" s="52" t="s">
        <v>110</v>
      </c>
      <c r="C143" s="53"/>
      <c r="D143" s="53"/>
      <c r="E143" s="53"/>
      <c r="F143" s="53"/>
      <c r="G143" s="53"/>
      <c r="H143" s="53"/>
      <c r="I143" s="54"/>
      <c r="J143" s="19">
        <f>IF(ISNA(INDEX($A$40:$U$103,MATCH($B143,$B$40:$B$103,0),10)),"",INDEX($A$40:$U$103,MATCH($B143,$B$40:$B$103,0),10))</f>
        <v>8</v>
      </c>
      <c r="K143" s="19">
        <f>IF(ISNA(INDEX($A$40:$U$103,MATCH($B143,$B$40:$B$103,0),11)),"",INDEX($A$40:$U$103,MATCH($B143,$B$40:$B$103,0),11))</f>
        <v>2</v>
      </c>
      <c r="L143" s="19">
        <f>IF(ISNA(INDEX($A$40:$U$103,MATCH($B143,$B$40:$B$103,0),12)),"",INDEX($A$40:$U$103,MATCH($B143,$B$40:$B$103,0),12))</f>
        <v>1</v>
      </c>
      <c r="M143" s="19">
        <f>IF(ISNA(INDEX($A$40:$U$103,MATCH($B143,$B$40:$B$103,0),13)),"",INDEX($A$40:$U$103,MATCH($B143,$B$40:$B$103,0),13))</f>
        <v>0</v>
      </c>
      <c r="N143" s="19">
        <f>IF(ISNA(INDEX($A$40:$U$103,MATCH($B143,$B$40:$B$103,0),14)),"",INDEX($A$40:$U$103,MATCH($B143,$B$40:$B$103,0),14))</f>
        <v>1</v>
      </c>
      <c r="O143" s="19">
        <f>IF(ISNA(INDEX($A$40:$U$103,MATCH($B143,$B$40:$B$103,0),15)),"",INDEX($A$40:$U$103,MATCH($B143,$B$40:$B$103,0),15))</f>
        <v>4</v>
      </c>
      <c r="P143" s="19">
        <f>IF(ISNA(INDEX($A$40:$U$103,MATCH($B143,$B$40:$B$103,0),16)),"",INDEX($A$40:$U$103,MATCH($B143,$B$40:$B$103,0),16))</f>
        <v>10</v>
      </c>
      <c r="Q143" s="19">
        <f>IF(ISNA(INDEX($A$40:$U$103,MATCH($B143,$B$40:$B$103,0),17)),"",INDEX($A$40:$U$103,MATCH($B143,$B$40:$B$103,0),17))</f>
        <v>14</v>
      </c>
      <c r="R143" s="28" t="str">
        <f>IF(ISNA(INDEX($A$40:$U$103,MATCH($B143,$B$40:$B$103,0),18)),"",INDEX($A$40:$U$103,MATCH($B143,$B$40:$B$103,0),18))</f>
        <v>E</v>
      </c>
      <c r="S143" s="28">
        <f>IF(ISNA(INDEX($A$40:$U$103,MATCH($B143,$B$40:$B$103,0),19)),"",INDEX($A$40:$U$103,MATCH($B143,$B$40:$B$103,0),19))</f>
        <v>0</v>
      </c>
      <c r="T143" s="28">
        <f>IF(ISNA(INDEX($A$40:$U$103,MATCH($B143,$B$40:$B$103,0),20)),"",INDEX($A$40:$U$103,MATCH($B143,$B$40:$B$103,0),20))</f>
        <v>0</v>
      </c>
      <c r="U143" s="18" t="s">
        <v>39</v>
      </c>
    </row>
    <row r="144" spans="1:21" ht="12.75">
      <c r="A144" s="21" t="s">
        <v>25</v>
      </c>
      <c r="B144" s="69"/>
      <c r="C144" s="70"/>
      <c r="D144" s="70"/>
      <c r="E144" s="70"/>
      <c r="F144" s="70"/>
      <c r="G144" s="70"/>
      <c r="H144" s="70"/>
      <c r="I144" s="71"/>
      <c r="J144" s="23">
        <f>SUM(J142:J143)</f>
        <v>16</v>
      </c>
      <c r="K144" s="23">
        <f aca="true" t="shared" si="22" ref="K144:Q144">SUM(K142:K143)</f>
        <v>4</v>
      </c>
      <c r="L144" s="23">
        <f t="shared" si="22"/>
        <v>2</v>
      </c>
      <c r="M144" s="23">
        <f t="shared" si="22"/>
        <v>0</v>
      </c>
      <c r="N144" s="23">
        <f t="shared" si="22"/>
        <v>2</v>
      </c>
      <c r="O144" s="23">
        <f t="shared" si="22"/>
        <v>8</v>
      </c>
      <c r="P144" s="23">
        <f t="shared" si="22"/>
        <v>20</v>
      </c>
      <c r="Q144" s="23">
        <f t="shared" si="22"/>
        <v>28</v>
      </c>
      <c r="R144" s="21">
        <f>COUNTIF(R142:R143,"E")</f>
        <v>2</v>
      </c>
      <c r="S144" s="21">
        <f>COUNTIF(S142:S143,"C")</f>
        <v>0</v>
      </c>
      <c r="T144" s="21">
        <f>COUNTIF(T142:T143,"VP")</f>
        <v>0</v>
      </c>
      <c r="U144" s="18"/>
    </row>
    <row r="145" spans="1:21" ht="18" customHeight="1">
      <c r="A145" s="55" t="s">
        <v>68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7"/>
    </row>
    <row r="146" spans="1:21" ht="12.75">
      <c r="A146" s="32" t="str">
        <f>IF(ISNA(INDEX($A$40:$U$103,MATCH($B146,$B$40:$B$103,0),1)),"",INDEX($A$40:$U$103,MATCH($B146,$B$40:$B$103,0),1))</f>
        <v>MMX4107</v>
      </c>
      <c r="B146" s="52" t="s">
        <v>117</v>
      </c>
      <c r="C146" s="53"/>
      <c r="D146" s="53"/>
      <c r="E146" s="53"/>
      <c r="F146" s="53"/>
      <c r="G146" s="53"/>
      <c r="H146" s="53"/>
      <c r="I146" s="54"/>
      <c r="J146" s="19">
        <f>IF(ISNA(INDEX($A$40:$U$103,MATCH($B146,$B$40:$B$103,0),10)),"",INDEX($A$40:$U$103,MATCH($B146,$B$40:$B$103,0),10))</f>
        <v>7</v>
      </c>
      <c r="K146" s="19">
        <f>IF(ISNA(INDEX($A$40:$U$103,MATCH($B146,$B$40:$B$103,0),11)),"",INDEX($A$40:$U$103,MATCH($B146,$B$40:$B$103,0),11))</f>
        <v>2</v>
      </c>
      <c r="L146" s="19">
        <f>IF(ISNA(INDEX($A$40:$U$103,MATCH($B146,$B$40:$B$103,0),12)),"",INDEX($A$40:$U$103,MATCH($B146,$B$40:$B$103,0),12))</f>
        <v>1</v>
      </c>
      <c r="M146" s="19">
        <f>IF(ISNA(INDEX($A$40:$U$103,MATCH($B146,$B$40:$B$103,0),13)),"",INDEX($A$40:$U$103,MATCH($B146,$B$40:$B$103,0),13))</f>
        <v>0</v>
      </c>
      <c r="N146" s="19">
        <f>IF(ISNA(INDEX($A$40:$U$103,MATCH($B146,$B$40:$B$103,0),14)),"",INDEX($A$40:$U$103,MATCH($B146,$B$40:$B$103,0),14))</f>
        <v>1</v>
      </c>
      <c r="O146" s="19">
        <f>IF(ISNA(INDEX($A$40:$U$103,MATCH($B146,$B$40:$B$103,0),15)),"",INDEX($A$40:$U$103,MATCH($B146,$B$40:$B$103,0),15))</f>
        <v>4</v>
      </c>
      <c r="P146" s="19">
        <f>IF(ISNA(INDEX($A$40:$U$103,MATCH($B146,$B$40:$B$103,0),16)),"",INDEX($A$40:$U$103,MATCH($B146,$B$40:$B$103,0),16))</f>
        <v>11</v>
      </c>
      <c r="Q146" s="19">
        <f>IF(ISNA(INDEX($A$40:$U$103,MATCH($B146,$B$40:$B$103,0),17)),"",INDEX($A$40:$U$103,MATCH($B146,$B$40:$B$103,0),17))</f>
        <v>15</v>
      </c>
      <c r="R146" s="28" t="str">
        <f>IF(ISNA(INDEX($A$40:$U$103,MATCH($B146,$B$40:$B$103,0),18)),"",INDEX($A$40:$U$103,MATCH($B146,$B$40:$B$103,0),18))</f>
        <v>E</v>
      </c>
      <c r="S146" s="28">
        <f>IF(ISNA(INDEX($A$40:$U$103,MATCH($B146,$B$40:$B$103,0),19)),"",INDEX($A$40:$U$103,MATCH($B146,$B$40:$B$103,0),19))</f>
        <v>0</v>
      </c>
      <c r="T146" s="28">
        <f>IF(ISNA(INDEX($A$40:$U$103,MATCH($B146,$B$40:$B$103,0),20)),"",INDEX($A$40:$U$103,MATCH($B146,$B$40:$B$103,0),20))</f>
        <v>0</v>
      </c>
      <c r="U146" s="18" t="s">
        <v>39</v>
      </c>
    </row>
    <row r="147" spans="1:21" ht="12.75">
      <c r="A147" s="32" t="str">
        <f>IF(ISNA(INDEX($A$40:$U$103,MATCH($B147,$B$40:$B$103,0),1)),"",INDEX($A$40:$U$103,MATCH($B147,$B$40:$B$103,0),1))</f>
        <v>MMX4108</v>
      </c>
      <c r="B147" s="52" t="s">
        <v>119</v>
      </c>
      <c r="C147" s="53"/>
      <c r="D147" s="53"/>
      <c r="E147" s="53"/>
      <c r="F147" s="53"/>
      <c r="G147" s="53"/>
      <c r="H147" s="53"/>
      <c r="I147" s="54"/>
      <c r="J147" s="19">
        <f>IF(ISNA(INDEX($A$40:$U$103,MATCH($B147,$B$40:$B$103,0),10)),"",INDEX($A$40:$U$103,MATCH($B147,$B$40:$B$103,0),10))</f>
        <v>7</v>
      </c>
      <c r="K147" s="19">
        <f>IF(ISNA(INDEX($A$40:$U$103,MATCH($B147,$B$40:$B$103,0),11)),"",INDEX($A$40:$U$103,MATCH($B147,$B$40:$B$103,0),11))</f>
        <v>2</v>
      </c>
      <c r="L147" s="19">
        <f>IF(ISNA(INDEX($A$40:$U$103,MATCH($B147,$B$40:$B$103,0),12)),"",INDEX($A$40:$U$103,MATCH($B147,$B$40:$B$103,0),12))</f>
        <v>1</v>
      </c>
      <c r="M147" s="19">
        <f>IF(ISNA(INDEX($A$40:$U$103,MATCH($B147,$B$40:$B$103,0),13)),"",INDEX($A$40:$U$103,MATCH($B147,$B$40:$B$103,0),13))</f>
        <v>0</v>
      </c>
      <c r="N147" s="19">
        <f>IF(ISNA(INDEX($A$40:$U$103,MATCH($B147,$B$40:$B$103,0),14)),"",INDEX($A$40:$U$103,MATCH($B147,$B$40:$B$103,0),14))</f>
        <v>1</v>
      </c>
      <c r="O147" s="19">
        <f>IF(ISNA(INDEX($A$40:$U$103,MATCH($B147,$B$40:$B$103,0),15)),"",INDEX($A$40:$U$103,MATCH($B147,$B$40:$B$103,0),15))</f>
        <v>4</v>
      </c>
      <c r="P147" s="19">
        <f>IF(ISNA(INDEX($A$40:$U$103,MATCH($B147,$B$40:$B$103,0),16)),"",INDEX($A$40:$U$103,MATCH($B147,$B$40:$B$103,0),16))</f>
        <v>11</v>
      </c>
      <c r="Q147" s="19">
        <f>IF(ISNA(INDEX($A$40:$U$103,MATCH($B147,$B$40:$B$103,0),17)),"",INDEX($A$40:$U$103,MATCH($B147,$B$40:$B$103,0),17))</f>
        <v>15</v>
      </c>
      <c r="R147" s="28" t="str">
        <f>IF(ISNA(INDEX($A$40:$U$103,MATCH($B147,$B$40:$B$103,0),18)),"",INDEX($A$40:$U$103,MATCH($B147,$B$40:$B$103,0),18))</f>
        <v>E</v>
      </c>
      <c r="S147" s="28">
        <f>IF(ISNA(INDEX($A$40:$U$103,MATCH($B147,$B$40:$B$103,0),19)),"",INDEX($A$40:$U$103,MATCH($B147,$B$40:$B$103,0),19))</f>
        <v>0</v>
      </c>
      <c r="T147" s="28">
        <f>IF(ISNA(INDEX($A$40:$U$103,MATCH($B147,$B$40:$B$103,0),20)),"",INDEX($A$40:$U$103,MATCH($B147,$B$40:$B$103,0),20))</f>
        <v>0</v>
      </c>
      <c r="U147" s="18" t="s">
        <v>39</v>
      </c>
    </row>
    <row r="148" spans="1:21" ht="12.75">
      <c r="A148" s="21" t="s">
        <v>25</v>
      </c>
      <c r="B148" s="61"/>
      <c r="C148" s="61"/>
      <c r="D148" s="61"/>
      <c r="E148" s="61"/>
      <c r="F148" s="61"/>
      <c r="G148" s="61"/>
      <c r="H148" s="61"/>
      <c r="I148" s="61"/>
      <c r="J148" s="23">
        <f aca="true" t="shared" si="23" ref="J148:Q148">SUM(J146:J147)</f>
        <v>14</v>
      </c>
      <c r="K148" s="23">
        <f t="shared" si="23"/>
        <v>4</v>
      </c>
      <c r="L148" s="23">
        <f t="shared" si="23"/>
        <v>2</v>
      </c>
      <c r="M148" s="23">
        <f t="shared" si="23"/>
        <v>0</v>
      </c>
      <c r="N148" s="23">
        <f t="shared" si="23"/>
        <v>2</v>
      </c>
      <c r="O148" s="23">
        <f t="shared" si="23"/>
        <v>8</v>
      </c>
      <c r="P148" s="23">
        <f t="shared" si="23"/>
        <v>22</v>
      </c>
      <c r="Q148" s="23">
        <f t="shared" si="23"/>
        <v>30</v>
      </c>
      <c r="R148" s="21">
        <f>COUNTIF(R146:R147,"E")</f>
        <v>2</v>
      </c>
      <c r="S148" s="21">
        <f>COUNTIF(S146:S147,"C")</f>
        <v>0</v>
      </c>
      <c r="T148" s="21">
        <f>COUNTIF(T146:T147,"VP")</f>
        <v>0</v>
      </c>
      <c r="U148" s="22"/>
    </row>
    <row r="149" spans="1:21" ht="25.5" customHeight="1">
      <c r="A149" s="58" t="s">
        <v>50</v>
      </c>
      <c r="B149" s="59"/>
      <c r="C149" s="59"/>
      <c r="D149" s="59"/>
      <c r="E149" s="59"/>
      <c r="F149" s="59"/>
      <c r="G149" s="59"/>
      <c r="H149" s="59"/>
      <c r="I149" s="60"/>
      <c r="J149" s="23">
        <f aca="true" t="shared" si="24" ref="J149:T149">SUM(J144,J148)</f>
        <v>30</v>
      </c>
      <c r="K149" s="23">
        <f t="shared" si="24"/>
        <v>8</v>
      </c>
      <c r="L149" s="23">
        <f t="shared" si="24"/>
        <v>4</v>
      </c>
      <c r="M149" s="23">
        <f t="shared" si="24"/>
        <v>0</v>
      </c>
      <c r="N149" s="23">
        <f t="shared" si="24"/>
        <v>4</v>
      </c>
      <c r="O149" s="23">
        <f t="shared" si="24"/>
        <v>16</v>
      </c>
      <c r="P149" s="23">
        <f t="shared" si="24"/>
        <v>42</v>
      </c>
      <c r="Q149" s="23">
        <f t="shared" si="24"/>
        <v>58</v>
      </c>
      <c r="R149" s="23">
        <f t="shared" si="24"/>
        <v>4</v>
      </c>
      <c r="S149" s="23">
        <f t="shared" si="24"/>
        <v>0</v>
      </c>
      <c r="T149" s="23">
        <f t="shared" si="24"/>
        <v>0</v>
      </c>
      <c r="U149" s="41">
        <f>4/17</f>
        <v>0.23529411764705882</v>
      </c>
    </row>
    <row r="150" spans="1:21" ht="13.5" customHeight="1">
      <c r="A150" s="62" t="s">
        <v>51</v>
      </c>
      <c r="B150" s="63"/>
      <c r="C150" s="63"/>
      <c r="D150" s="63"/>
      <c r="E150" s="63"/>
      <c r="F150" s="63"/>
      <c r="G150" s="63"/>
      <c r="H150" s="63"/>
      <c r="I150" s="63"/>
      <c r="J150" s="64"/>
      <c r="K150" s="23">
        <f aca="true" t="shared" si="25" ref="K150:Q150">K144*14+K148*12</f>
        <v>104</v>
      </c>
      <c r="L150" s="23">
        <f t="shared" si="25"/>
        <v>52</v>
      </c>
      <c r="M150" s="23">
        <f t="shared" si="25"/>
        <v>0</v>
      </c>
      <c r="N150" s="23">
        <f t="shared" si="25"/>
        <v>52</v>
      </c>
      <c r="O150" s="23">
        <f t="shared" si="25"/>
        <v>208</v>
      </c>
      <c r="P150" s="23">
        <f t="shared" si="25"/>
        <v>544</v>
      </c>
      <c r="Q150" s="23">
        <f t="shared" si="25"/>
        <v>752</v>
      </c>
      <c r="R150" s="72"/>
      <c r="S150" s="73"/>
      <c r="T150" s="73"/>
      <c r="U150" s="74"/>
    </row>
    <row r="151" spans="1:21" ht="16.5" customHeight="1">
      <c r="A151" s="65"/>
      <c r="B151" s="66"/>
      <c r="C151" s="66"/>
      <c r="D151" s="66"/>
      <c r="E151" s="66"/>
      <c r="F151" s="66"/>
      <c r="G151" s="66"/>
      <c r="H151" s="66"/>
      <c r="I151" s="66"/>
      <c r="J151" s="67"/>
      <c r="K151" s="81">
        <f>SUM(K150:N150)</f>
        <v>208</v>
      </c>
      <c r="L151" s="82"/>
      <c r="M151" s="82"/>
      <c r="N151" s="83"/>
      <c r="O151" s="78">
        <f>Q150</f>
        <v>752</v>
      </c>
      <c r="P151" s="79"/>
      <c r="Q151" s="80"/>
      <c r="R151" s="75"/>
      <c r="S151" s="76"/>
      <c r="T151" s="76"/>
      <c r="U151" s="77"/>
    </row>
    <row r="152" ht="8.25" customHeight="1"/>
    <row r="153" spans="2:20" ht="12.75">
      <c r="B153" s="2"/>
      <c r="C153" s="2"/>
      <c r="D153" s="2"/>
      <c r="E153" s="2"/>
      <c r="F153" s="2"/>
      <c r="G153" s="2"/>
      <c r="N153" s="8"/>
      <c r="O153" s="8"/>
      <c r="P153" s="8"/>
      <c r="Q153" s="8"/>
      <c r="R153" s="8"/>
      <c r="S153" s="8"/>
      <c r="T153" s="8"/>
    </row>
    <row r="154" ht="12" customHeight="1"/>
    <row r="155" spans="1:21" ht="22.5" customHeight="1">
      <c r="A155" s="61" t="s">
        <v>86</v>
      </c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</row>
    <row r="156" spans="1:21" ht="25.5" customHeight="1">
      <c r="A156" s="61" t="s">
        <v>27</v>
      </c>
      <c r="B156" s="61" t="s">
        <v>26</v>
      </c>
      <c r="C156" s="61"/>
      <c r="D156" s="61"/>
      <c r="E156" s="61"/>
      <c r="F156" s="61"/>
      <c r="G156" s="61"/>
      <c r="H156" s="61"/>
      <c r="I156" s="61"/>
      <c r="J156" s="51" t="s">
        <v>41</v>
      </c>
      <c r="K156" s="51" t="s">
        <v>24</v>
      </c>
      <c r="L156" s="51"/>
      <c r="M156" s="51"/>
      <c r="N156" s="51"/>
      <c r="O156" s="51" t="s">
        <v>42</v>
      </c>
      <c r="P156" s="51"/>
      <c r="Q156" s="51"/>
      <c r="R156" s="51" t="s">
        <v>23</v>
      </c>
      <c r="S156" s="51"/>
      <c r="T156" s="51"/>
      <c r="U156" s="51" t="s">
        <v>22</v>
      </c>
    </row>
    <row r="157" spans="1:21" ht="18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51"/>
      <c r="K157" s="29" t="s">
        <v>28</v>
      </c>
      <c r="L157" s="29" t="s">
        <v>29</v>
      </c>
      <c r="M157" s="29" t="s">
        <v>30</v>
      </c>
      <c r="N157" s="29" t="s">
        <v>70</v>
      </c>
      <c r="O157" s="29" t="s">
        <v>34</v>
      </c>
      <c r="P157" s="29" t="s">
        <v>7</v>
      </c>
      <c r="Q157" s="29" t="s">
        <v>31</v>
      </c>
      <c r="R157" s="29" t="s">
        <v>32</v>
      </c>
      <c r="S157" s="29" t="s">
        <v>28</v>
      </c>
      <c r="T157" s="29" t="s">
        <v>33</v>
      </c>
      <c r="U157" s="51"/>
    </row>
    <row r="158" spans="1:21" ht="19.5" customHeight="1">
      <c r="A158" s="55" t="s">
        <v>66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7"/>
    </row>
    <row r="159" spans="1:21" ht="12.75">
      <c r="A159" s="32" t="str">
        <f>IF(ISNA(INDEX($A$40:$U$103,MATCH($B159,$B$40:$B$103,0),1)),"",INDEX($A$40:$U$103,MATCH($B159,$B$40:$B$103,0),1))</f>
        <v>MMR3044</v>
      </c>
      <c r="B159" s="52" t="s">
        <v>95</v>
      </c>
      <c r="C159" s="53"/>
      <c r="D159" s="53"/>
      <c r="E159" s="53"/>
      <c r="F159" s="53"/>
      <c r="G159" s="53"/>
      <c r="H159" s="53"/>
      <c r="I159" s="54"/>
      <c r="J159" s="19">
        <f>IF(ISNA(INDEX($A$40:$U$103,MATCH($B159,$B$40:$B$103,0),10)),"",INDEX($A$40:$U$103,MATCH($B159,$B$40:$B$103,0),10))</f>
        <v>7</v>
      </c>
      <c r="K159" s="19">
        <f>IF(ISNA(INDEX($A$40:$U$103,MATCH($B159,$B$40:$B$103,0),11)),"",INDEX($A$40:$U$103,MATCH($B159,$B$40:$B$103,0),11))</f>
        <v>2</v>
      </c>
      <c r="L159" s="19">
        <f>IF(ISNA(INDEX($A$40:$U$103,MATCH($B159,$B$40:$B$103,0),12)),"",INDEX($A$40:$U$103,MATCH($B159,$B$40:$B$103,0),12))</f>
        <v>1</v>
      </c>
      <c r="M159" s="19">
        <f>IF(ISNA(INDEX($A$40:$U$103,MATCH($B159,$B$40:$B$103,0),13)),"",INDEX($A$40:$U$103,MATCH($B159,$B$40:$B$103,0),13))</f>
        <v>0</v>
      </c>
      <c r="N159" s="19">
        <f>IF(ISNA(INDEX($A$40:$U$103,MATCH($B159,$B$40:$B$103,0),14)),"",INDEX($A$40:$U$103,MATCH($B159,$B$40:$B$103,0),14))</f>
        <v>1</v>
      </c>
      <c r="O159" s="19">
        <f>IF(ISNA(INDEX($A$40:$U$103,MATCH($B159,$B$40:$B$103,0),15)),"",INDEX($A$40:$U$103,MATCH($B159,$B$40:$B$103,0),15))</f>
        <v>4</v>
      </c>
      <c r="P159" s="19">
        <f>IF(ISNA(INDEX($A$40:$U$103,MATCH($B159,$B$40:$B$103,0),16)),"",INDEX($A$40:$U$103,MATCH($B159,$B$40:$B$103,0),16))</f>
        <v>9</v>
      </c>
      <c r="Q159" s="19">
        <f>IF(ISNA(INDEX($A$40:$U$103,MATCH($B159,$B$40:$B$103,0),17)),"",INDEX($A$40:$U$103,MATCH($B159,$B$40:$B$103,0),17))</f>
        <v>13</v>
      </c>
      <c r="R159" s="28" t="str">
        <f>IF(ISNA(INDEX($A$40:$U$103,MATCH($B159,$B$40:$B$103,0),18)),"",INDEX($A$40:$U$103,MATCH($B159,$B$40:$B$103,0),18))</f>
        <v>E</v>
      </c>
      <c r="S159" s="28">
        <f>IF(ISNA(INDEX($A$40:$U$103,MATCH($B159,$B$40:$B$103,0),19)),"",INDEX($A$40:$U$103,MATCH($B159,$B$40:$B$103,0),19))</f>
        <v>0</v>
      </c>
      <c r="T159" s="28">
        <f>IF(ISNA(INDEX($A$40:$U$103,MATCH($B159,$B$40:$B$103,0),20)),"",INDEX($A$40:$U$103,MATCH($B159,$B$40:$B$103,0),20))</f>
        <v>0</v>
      </c>
      <c r="U159" s="18" t="s">
        <v>40</v>
      </c>
    </row>
    <row r="160" spans="1:21" ht="12.75">
      <c r="A160" s="32" t="str">
        <f>IF(ISNA(INDEX($A$40:$U$103,MATCH($B160,$B$40:$B$103,0),1)),"",INDEX($A$40:$U$103,MATCH($B160,$B$40:$B$103,0),1))</f>
        <v>MMR3014</v>
      </c>
      <c r="B160" s="52" t="s">
        <v>79</v>
      </c>
      <c r="C160" s="53"/>
      <c r="D160" s="53"/>
      <c r="E160" s="53"/>
      <c r="F160" s="53"/>
      <c r="G160" s="53"/>
      <c r="H160" s="53"/>
      <c r="I160" s="54"/>
      <c r="J160" s="19">
        <f>IF(ISNA(INDEX($A$40:$U$103,MATCH($B160,$B$40:$B$103,0),10)),"",INDEX($A$40:$U$103,MATCH($B160,$B$40:$B$103,0),10))</f>
        <v>8</v>
      </c>
      <c r="K160" s="19">
        <f>IF(ISNA(INDEX($A$40:$U$103,MATCH($B160,$B$40:$B$103,0),11)),"",INDEX($A$40:$U$103,MATCH($B160,$B$40:$B$103,0),11))</f>
        <v>2</v>
      </c>
      <c r="L160" s="19">
        <f>IF(ISNA(INDEX($A$40:$U$103,MATCH($B160,$B$40:$B$103,0),12)),"",INDEX($A$40:$U$103,MATCH($B160,$B$40:$B$103,0),12))</f>
        <v>1</v>
      </c>
      <c r="M160" s="19">
        <f>IF(ISNA(INDEX($A$40:$U$103,MATCH($B160,$B$40:$B$103,0),13)),"",INDEX($A$40:$U$103,MATCH($B160,$B$40:$B$103,0),13))</f>
        <v>0</v>
      </c>
      <c r="N160" s="19">
        <f>IF(ISNA(INDEX($A$40:$U$103,MATCH($B160,$B$40:$B$103,0),14)),"",INDEX($A$40:$U$103,MATCH($B160,$B$40:$B$103,0),14))</f>
        <v>1</v>
      </c>
      <c r="O160" s="19">
        <f>IF(ISNA(INDEX($A$40:$U$103,MATCH($B160,$B$40:$B$103,0),15)),"",INDEX($A$40:$U$103,MATCH($B160,$B$40:$B$103,0),15))</f>
        <v>4</v>
      </c>
      <c r="P160" s="19">
        <f>IF(ISNA(INDEX($A$40:$U$103,MATCH($B160,$B$40:$B$103,0),16)),"",INDEX($A$40:$U$103,MATCH($B160,$B$40:$B$103,0),16))</f>
        <v>10</v>
      </c>
      <c r="Q160" s="19">
        <f>IF(ISNA(INDEX($A$40:$U$103,MATCH($B160,$B$40:$B$103,0),17)),"",INDEX($A$40:$U$103,MATCH($B160,$B$40:$B$103,0),17))</f>
        <v>14</v>
      </c>
      <c r="R160" s="28" t="str">
        <f>IF(ISNA(INDEX($A$40:$U$103,MATCH($B160,$B$40:$B$103,0),18)),"",INDEX($A$40:$U$103,MATCH($B160,$B$40:$B$103,0),18))</f>
        <v>E</v>
      </c>
      <c r="S160" s="28">
        <f>IF(ISNA(INDEX($A$40:$U$103,MATCH($B160,$B$40:$B$103,0),19)),"",INDEX($A$40:$U$103,MATCH($B160,$B$40:$B$103,0),19))</f>
        <v>0</v>
      </c>
      <c r="T160" s="28">
        <f>IF(ISNA(INDEX($A$40:$U$103,MATCH($B160,$B$40:$B$103,0),20)),"",INDEX($A$40:$U$103,MATCH($B160,$B$40:$B$103,0),20))</f>
        <v>0</v>
      </c>
      <c r="U160" s="18" t="s">
        <v>40</v>
      </c>
    </row>
    <row r="161" spans="1:21" ht="12.75">
      <c r="A161" s="32" t="str">
        <f>IF(ISNA(INDEX($A$40:$U$103,MATCH($B161,$B$40:$B$103,0),1)),"",INDEX($A$40:$U$103,MATCH($B161,$B$40:$B$103,0),1))</f>
        <v>MMR3039</v>
      </c>
      <c r="B161" s="52" t="s">
        <v>96</v>
      </c>
      <c r="C161" s="53"/>
      <c r="D161" s="53"/>
      <c r="E161" s="53"/>
      <c r="F161" s="53"/>
      <c r="G161" s="53"/>
      <c r="H161" s="53"/>
      <c r="I161" s="54"/>
      <c r="J161" s="19">
        <f>IF(ISNA(INDEX($A$40:$U$103,MATCH($B161,$B$40:$B$103,0),10)),"",INDEX($A$40:$U$103,MATCH($B161,$B$40:$B$103,0),10))</f>
        <v>7</v>
      </c>
      <c r="K161" s="19">
        <f>IF(ISNA(INDEX($A$40:$U$103,MATCH($B161,$B$40:$B$103,0),11)),"",INDEX($A$40:$U$103,MATCH($B161,$B$40:$B$103,0),11))</f>
        <v>2</v>
      </c>
      <c r="L161" s="19">
        <f>IF(ISNA(INDEX($A$40:$U$103,MATCH($B161,$B$40:$B$103,0),12)),"",INDEX($A$40:$U$103,MATCH($B161,$B$40:$B$103,0),12))</f>
        <v>1</v>
      </c>
      <c r="M161" s="19">
        <f>IF(ISNA(INDEX($A$40:$U$103,MATCH($B161,$B$40:$B$103,0),13)),"",INDEX($A$40:$U$103,MATCH($B161,$B$40:$B$103,0),13))</f>
        <v>0</v>
      </c>
      <c r="N161" s="19">
        <f>IF(ISNA(INDEX($A$40:$U$103,MATCH($B161,$B$40:$B$103,0),14)),"",INDEX($A$40:$U$103,MATCH($B161,$B$40:$B$103,0),14))</f>
        <v>1</v>
      </c>
      <c r="O161" s="19">
        <f>IF(ISNA(INDEX($A$40:$U$103,MATCH($B161,$B$40:$B$103,0),15)),"",INDEX($A$40:$U$103,MATCH($B161,$B$40:$B$103,0),15))</f>
        <v>4</v>
      </c>
      <c r="P161" s="19">
        <f>IF(ISNA(INDEX($A$40:$U$103,MATCH($B161,$B$40:$B$103,0),16)),"",INDEX($A$40:$U$103,MATCH($B161,$B$40:$B$103,0),16))</f>
        <v>9</v>
      </c>
      <c r="Q161" s="19">
        <f>IF(ISNA(INDEX($A$40:$U$103,MATCH($B161,$B$40:$B$103,0),17)),"",INDEX($A$40:$U$103,MATCH($B161,$B$40:$B$103,0),17))</f>
        <v>13</v>
      </c>
      <c r="R161" s="28" t="str">
        <f>IF(ISNA(INDEX($A$40:$U$103,MATCH($B161,$B$40:$B$103,0),18)),"",INDEX($A$40:$U$103,MATCH($B161,$B$40:$B$103,0),18))</f>
        <v>E</v>
      </c>
      <c r="S161" s="28">
        <f>IF(ISNA(INDEX($A$40:$U$103,MATCH($B161,$B$40:$B$103,0),19)),"",INDEX($A$40:$U$103,MATCH($B161,$B$40:$B$103,0),19))</f>
        <v>0</v>
      </c>
      <c r="T161" s="28">
        <f>IF(ISNA(INDEX($A$40:$U$103,MATCH($B161,$B$40:$B$103,0),20)),"",INDEX($A$40:$U$103,MATCH($B161,$B$40:$B$103,0),20))</f>
        <v>0</v>
      </c>
      <c r="U161" s="18" t="s">
        <v>40</v>
      </c>
    </row>
    <row r="162" spans="1:21" ht="12.75">
      <c r="A162" s="21" t="s">
        <v>25</v>
      </c>
      <c r="B162" s="69"/>
      <c r="C162" s="70"/>
      <c r="D162" s="70"/>
      <c r="E162" s="70"/>
      <c r="F162" s="70"/>
      <c r="G162" s="70"/>
      <c r="H162" s="70"/>
      <c r="I162" s="71"/>
      <c r="J162" s="23">
        <f aca="true" t="shared" si="26" ref="J162:Q162">SUM(J159:J161)</f>
        <v>22</v>
      </c>
      <c r="K162" s="23">
        <f t="shared" si="26"/>
        <v>6</v>
      </c>
      <c r="L162" s="23">
        <f t="shared" si="26"/>
        <v>3</v>
      </c>
      <c r="M162" s="23">
        <f t="shared" si="26"/>
        <v>0</v>
      </c>
      <c r="N162" s="23">
        <f t="shared" si="26"/>
        <v>3</v>
      </c>
      <c r="O162" s="23">
        <f t="shared" si="26"/>
        <v>12</v>
      </c>
      <c r="P162" s="23">
        <f t="shared" si="26"/>
        <v>28</v>
      </c>
      <c r="Q162" s="23">
        <f t="shared" si="26"/>
        <v>40</v>
      </c>
      <c r="R162" s="21">
        <f>COUNTIF(R159:R161,"E")</f>
        <v>3</v>
      </c>
      <c r="S162" s="21">
        <f>COUNTIF(S159:S161,"C")</f>
        <v>0</v>
      </c>
      <c r="T162" s="21">
        <f>COUNTIF(T159:T161,"VP")</f>
        <v>0</v>
      </c>
      <c r="U162" s="18"/>
    </row>
    <row r="163" spans="1:21" ht="19.5" customHeight="1">
      <c r="A163" s="55" t="s">
        <v>68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7"/>
    </row>
    <row r="164" spans="1:21" ht="12.75">
      <c r="A164" s="32">
        <f>IF(ISNA(INDEX($A$40:$U$103,MATCH($B164,$B$40:$B$103,0),1)),"",INDEX($A$40:$U$103,MATCH($B164,$B$40:$B$103,0),1))</f>
      </c>
      <c r="B164" s="68"/>
      <c r="C164" s="68"/>
      <c r="D164" s="68"/>
      <c r="E164" s="68"/>
      <c r="F164" s="68"/>
      <c r="G164" s="68"/>
      <c r="H164" s="68"/>
      <c r="I164" s="68"/>
      <c r="J164" s="19">
        <f>IF(ISNA(INDEX($A$40:$U$103,MATCH($B164,$B$40:$B$103,0),10)),"",INDEX($A$40:$U$103,MATCH($B164,$B$40:$B$103,0),10))</f>
      </c>
      <c r="K164" s="19">
        <f>IF(ISNA(INDEX($A$40:$U$103,MATCH($B164,$B$40:$B$103,0),11)),"",INDEX($A$40:$U$103,MATCH($B164,$B$40:$B$103,0),11))</f>
      </c>
      <c r="L164" s="19">
        <f>IF(ISNA(INDEX($A$40:$U$103,MATCH($B164,$B$40:$B$103,0),12)),"",INDEX($A$40:$U$103,MATCH($B164,$B$40:$B$103,0),12))</f>
      </c>
      <c r="M164" s="19">
        <f>IF(ISNA(INDEX($A$40:$U$103,MATCH($B164,$B$40:$B$103,0),13)),"",INDEX($A$40:$U$103,MATCH($B164,$B$40:$B$103,0),13))</f>
      </c>
      <c r="N164" s="19">
        <f>IF(ISNA(INDEX($A$40:$U$103,MATCH($B164,$B$40:$B$103,0),14)),"",INDEX($A$40:$U$103,MATCH($B164,$B$40:$B$103,0),14))</f>
      </c>
      <c r="O164" s="19">
        <f>IF(ISNA(INDEX($A$40:$U$103,MATCH($B164,$B$40:$B$103,0),15)),"",INDEX($A$40:$U$103,MATCH($B164,$B$40:$B$103,0),15))</f>
      </c>
      <c r="P164" s="19">
        <f>IF(ISNA(INDEX($A$40:$U$103,MATCH($B164,$B$40:$B$103,0),16)),"",INDEX($A$40:$U$103,MATCH($B164,$B$40:$B$103,0),16))</f>
      </c>
      <c r="Q164" s="19">
        <f>IF(ISNA(INDEX($A$40:$U$103,MATCH($B164,$B$40:$B$103,0),17)),"",INDEX($A$40:$U$103,MATCH($B164,$B$40:$B$103,0),17))</f>
      </c>
      <c r="R164" s="28">
        <f>IF(ISNA(INDEX($A$40:$U$103,MATCH($B164,$B$40:$B$103,0),18)),"",INDEX($A$40:$U$103,MATCH($B164,$B$40:$B$103,0),18))</f>
      </c>
      <c r="S164" s="28">
        <f>IF(ISNA(INDEX($A$40:$U$103,MATCH($B164,$B$40:$B$103,0),19)),"",INDEX($A$40:$U$103,MATCH($B164,$B$40:$B$103,0),19))</f>
      </c>
      <c r="T164" s="28">
        <f>IF(ISNA(INDEX($A$40:$U$103,MATCH($B164,$B$40:$B$103,0),20)),"",INDEX($A$40:$U$103,MATCH($B164,$B$40:$B$103,0),20))</f>
      </c>
      <c r="U164" s="18" t="s">
        <v>40</v>
      </c>
    </row>
    <row r="165" spans="1:21" ht="12.75">
      <c r="A165" s="21" t="s">
        <v>25</v>
      </c>
      <c r="B165" s="61"/>
      <c r="C165" s="61"/>
      <c r="D165" s="61"/>
      <c r="E165" s="61"/>
      <c r="F165" s="61"/>
      <c r="G165" s="61"/>
      <c r="H165" s="61"/>
      <c r="I165" s="61"/>
      <c r="J165" s="23">
        <f aca="true" t="shared" si="27" ref="J165:Q165">SUM(J164:J164)</f>
        <v>0</v>
      </c>
      <c r="K165" s="23">
        <f t="shared" si="27"/>
        <v>0</v>
      </c>
      <c r="L165" s="23">
        <f t="shared" si="27"/>
        <v>0</v>
      </c>
      <c r="M165" s="23">
        <f t="shared" si="27"/>
        <v>0</v>
      </c>
      <c r="N165" s="23">
        <f t="shared" si="27"/>
        <v>0</v>
      </c>
      <c r="O165" s="23">
        <f t="shared" si="27"/>
        <v>0</v>
      </c>
      <c r="P165" s="23">
        <f t="shared" si="27"/>
        <v>0</v>
      </c>
      <c r="Q165" s="23">
        <f t="shared" si="27"/>
        <v>0</v>
      </c>
      <c r="R165" s="21">
        <f>COUNTIF(R164:R164,"E")</f>
        <v>0</v>
      </c>
      <c r="S165" s="21">
        <f>COUNTIF(S164:S164,"C")</f>
        <v>0</v>
      </c>
      <c r="T165" s="21">
        <f>COUNTIF(T164:T164,"VP")</f>
        <v>0</v>
      </c>
      <c r="U165" s="22"/>
    </row>
    <row r="166" spans="1:21" ht="27.75" customHeight="1">
      <c r="A166" s="58" t="s">
        <v>50</v>
      </c>
      <c r="B166" s="59"/>
      <c r="C166" s="59"/>
      <c r="D166" s="59"/>
      <c r="E166" s="59"/>
      <c r="F166" s="59"/>
      <c r="G166" s="59"/>
      <c r="H166" s="59"/>
      <c r="I166" s="60"/>
      <c r="J166" s="23">
        <f aca="true" t="shared" si="28" ref="J166:T166">SUM(J162,J165)</f>
        <v>22</v>
      </c>
      <c r="K166" s="23">
        <f t="shared" si="28"/>
        <v>6</v>
      </c>
      <c r="L166" s="23">
        <f t="shared" si="28"/>
        <v>3</v>
      </c>
      <c r="M166" s="23">
        <f t="shared" si="28"/>
        <v>0</v>
      </c>
      <c r="N166" s="23">
        <f t="shared" si="28"/>
        <v>3</v>
      </c>
      <c r="O166" s="23">
        <f t="shared" si="28"/>
        <v>12</v>
      </c>
      <c r="P166" s="23">
        <f t="shared" si="28"/>
        <v>28</v>
      </c>
      <c r="Q166" s="23">
        <f t="shared" si="28"/>
        <v>40</v>
      </c>
      <c r="R166" s="23">
        <f t="shared" si="28"/>
        <v>3</v>
      </c>
      <c r="S166" s="23">
        <f t="shared" si="28"/>
        <v>0</v>
      </c>
      <c r="T166" s="23">
        <f t="shared" si="28"/>
        <v>0</v>
      </c>
      <c r="U166" s="41">
        <f>3/17</f>
        <v>0.17647058823529413</v>
      </c>
    </row>
    <row r="167" spans="1:21" ht="17.25" customHeight="1">
      <c r="A167" s="62" t="s">
        <v>51</v>
      </c>
      <c r="B167" s="63"/>
      <c r="C167" s="63"/>
      <c r="D167" s="63"/>
      <c r="E167" s="63"/>
      <c r="F167" s="63"/>
      <c r="G167" s="63"/>
      <c r="H167" s="63"/>
      <c r="I167" s="63"/>
      <c r="J167" s="64"/>
      <c r="K167" s="23">
        <f aca="true" t="shared" si="29" ref="K167:Q167">K162*14+K165*12</f>
        <v>84</v>
      </c>
      <c r="L167" s="23">
        <f t="shared" si="29"/>
        <v>42</v>
      </c>
      <c r="M167" s="23">
        <f t="shared" si="29"/>
        <v>0</v>
      </c>
      <c r="N167" s="23">
        <f t="shared" si="29"/>
        <v>42</v>
      </c>
      <c r="O167" s="23">
        <f t="shared" si="29"/>
        <v>168</v>
      </c>
      <c r="P167" s="23">
        <f t="shared" si="29"/>
        <v>392</v>
      </c>
      <c r="Q167" s="23">
        <f t="shared" si="29"/>
        <v>560</v>
      </c>
      <c r="R167" s="72"/>
      <c r="S167" s="73"/>
      <c r="T167" s="73"/>
      <c r="U167" s="74"/>
    </row>
    <row r="168" spans="1:21" ht="12.75">
      <c r="A168" s="65"/>
      <c r="B168" s="66"/>
      <c r="C168" s="66"/>
      <c r="D168" s="66"/>
      <c r="E168" s="66"/>
      <c r="F168" s="66"/>
      <c r="G168" s="66"/>
      <c r="H168" s="66"/>
      <c r="I168" s="66"/>
      <c r="J168" s="67"/>
      <c r="K168" s="81">
        <f>SUM(K167:N167)</f>
        <v>168</v>
      </c>
      <c r="L168" s="82"/>
      <c r="M168" s="82"/>
      <c r="N168" s="83"/>
      <c r="O168" s="145">
        <f>Q167</f>
        <v>560</v>
      </c>
      <c r="P168" s="146"/>
      <c r="Q168" s="147"/>
      <c r="R168" s="75"/>
      <c r="S168" s="76"/>
      <c r="T168" s="76"/>
      <c r="U168" s="77"/>
    </row>
    <row r="169" ht="8.25" customHeight="1"/>
    <row r="170" spans="2:20" ht="12.75">
      <c r="B170" s="8"/>
      <c r="C170" s="8"/>
      <c r="D170" s="8"/>
      <c r="E170" s="8"/>
      <c r="F170" s="8"/>
      <c r="G170" s="8"/>
      <c r="H170" s="17"/>
      <c r="I170" s="17"/>
      <c r="J170" s="17"/>
      <c r="N170" s="8"/>
      <c r="O170" s="8"/>
      <c r="P170" s="8"/>
      <c r="Q170" s="8"/>
      <c r="R170" s="8"/>
      <c r="S170" s="8"/>
      <c r="T170" s="8"/>
    </row>
    <row r="171" spans="2:20" ht="12.75">
      <c r="B171" s="2"/>
      <c r="C171" s="2"/>
      <c r="D171" s="2"/>
      <c r="E171" s="2"/>
      <c r="F171" s="2"/>
      <c r="G171" s="2"/>
      <c r="N171" s="8"/>
      <c r="O171" s="8"/>
      <c r="P171" s="8"/>
      <c r="Q171" s="8"/>
      <c r="R171" s="8"/>
      <c r="S171" s="8"/>
      <c r="T171" s="8"/>
    </row>
    <row r="172" spans="2:20" ht="12.75">
      <c r="B172" s="8"/>
      <c r="C172" s="8"/>
      <c r="D172" s="8"/>
      <c r="E172" s="8"/>
      <c r="F172" s="8"/>
      <c r="G172" s="8"/>
      <c r="H172" s="17"/>
      <c r="I172" s="17"/>
      <c r="J172" s="17"/>
      <c r="N172" s="8"/>
      <c r="O172" s="8"/>
      <c r="P172" s="8"/>
      <c r="Q172" s="8"/>
      <c r="R172" s="8"/>
      <c r="S172" s="8"/>
      <c r="T172" s="8"/>
    </row>
    <row r="173" spans="1:2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3"/>
      <c r="L173" s="13"/>
      <c r="M173" s="13"/>
      <c r="N173" s="13"/>
      <c r="O173" s="14"/>
      <c r="P173" s="14"/>
      <c r="Q173" s="14"/>
      <c r="R173" s="15"/>
      <c r="S173" s="15"/>
      <c r="T173" s="15"/>
      <c r="U173" s="15"/>
    </row>
    <row r="174" spans="1:2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3"/>
      <c r="L174" s="13"/>
      <c r="M174" s="13"/>
      <c r="N174" s="13"/>
      <c r="O174" s="14"/>
      <c r="P174" s="14"/>
      <c r="Q174" s="14"/>
      <c r="R174" s="15"/>
      <c r="S174" s="15"/>
      <c r="T174" s="15"/>
      <c r="U174" s="15"/>
    </row>
    <row r="176" spans="1:3" ht="15">
      <c r="A176" s="49" t="s">
        <v>63</v>
      </c>
      <c r="B176" s="49"/>
      <c r="C176" s="50"/>
    </row>
    <row r="177" spans="1:21" ht="12.75">
      <c r="A177" s="148" t="s">
        <v>27</v>
      </c>
      <c r="B177" s="150" t="s">
        <v>55</v>
      </c>
      <c r="C177" s="151"/>
      <c r="D177" s="151"/>
      <c r="E177" s="151"/>
      <c r="F177" s="151"/>
      <c r="G177" s="152"/>
      <c r="H177" s="150" t="s">
        <v>58</v>
      </c>
      <c r="I177" s="152"/>
      <c r="J177" s="162" t="s">
        <v>59</v>
      </c>
      <c r="K177" s="163"/>
      <c r="L177" s="163"/>
      <c r="M177" s="163"/>
      <c r="N177" s="163"/>
      <c r="O177" s="163"/>
      <c r="P177" s="164"/>
      <c r="Q177" s="150" t="s">
        <v>49</v>
      </c>
      <c r="R177" s="152"/>
      <c r="S177" s="162" t="s">
        <v>60</v>
      </c>
      <c r="T177" s="163"/>
      <c r="U177" s="164"/>
    </row>
    <row r="178" spans="1:21" ht="12.75">
      <c r="A178" s="149"/>
      <c r="B178" s="153"/>
      <c r="C178" s="154"/>
      <c r="D178" s="154"/>
      <c r="E178" s="154"/>
      <c r="F178" s="154"/>
      <c r="G178" s="155"/>
      <c r="H178" s="153"/>
      <c r="I178" s="155"/>
      <c r="J178" s="162" t="s">
        <v>34</v>
      </c>
      <c r="K178" s="164"/>
      <c r="L178" s="162" t="s">
        <v>7</v>
      </c>
      <c r="M178" s="163"/>
      <c r="N178" s="164"/>
      <c r="O178" s="162" t="s">
        <v>31</v>
      </c>
      <c r="P178" s="164"/>
      <c r="Q178" s="153"/>
      <c r="R178" s="155"/>
      <c r="S178" s="37" t="s">
        <v>61</v>
      </c>
      <c r="T178" s="162" t="s">
        <v>62</v>
      </c>
      <c r="U178" s="164"/>
    </row>
    <row r="179" spans="1:21" ht="12.75">
      <c r="A179" s="37">
        <v>1</v>
      </c>
      <c r="B179" s="162" t="s">
        <v>56</v>
      </c>
      <c r="C179" s="163"/>
      <c r="D179" s="163"/>
      <c r="E179" s="163"/>
      <c r="F179" s="163"/>
      <c r="G179" s="164"/>
      <c r="H179" s="165">
        <f>J179</f>
        <v>50</v>
      </c>
      <c r="I179" s="165"/>
      <c r="J179" s="166">
        <f>O47+O56+O67+O78-J180</f>
        <v>50</v>
      </c>
      <c r="K179" s="167"/>
      <c r="L179" s="166">
        <f>P47+P56+P67+P78-L180</f>
        <v>116</v>
      </c>
      <c r="M179" s="168"/>
      <c r="N179" s="167"/>
      <c r="O179" s="156">
        <f>SUM(J179:N179)</f>
        <v>166</v>
      </c>
      <c r="P179" s="157"/>
      <c r="Q179" s="169">
        <f>H179/H181</f>
        <v>0.7575757575757576</v>
      </c>
      <c r="R179" s="170"/>
      <c r="S179" s="38">
        <f>J47+J56-S180</f>
        <v>60</v>
      </c>
      <c r="T179" s="171">
        <f>J67+J78-T180</f>
        <v>30</v>
      </c>
      <c r="U179" s="172"/>
    </row>
    <row r="180" spans="1:21" ht="12.75">
      <c r="A180" s="37">
        <v>2</v>
      </c>
      <c r="B180" s="162" t="s">
        <v>57</v>
      </c>
      <c r="C180" s="163"/>
      <c r="D180" s="163"/>
      <c r="E180" s="163"/>
      <c r="F180" s="163"/>
      <c r="G180" s="164"/>
      <c r="H180" s="165">
        <f>J180</f>
        <v>16</v>
      </c>
      <c r="I180" s="165"/>
      <c r="J180" s="173">
        <v>16</v>
      </c>
      <c r="K180" s="174"/>
      <c r="L180" s="173">
        <v>42</v>
      </c>
      <c r="M180" s="175"/>
      <c r="N180" s="174"/>
      <c r="O180" s="156">
        <f>SUM(J180:N180)</f>
        <v>58</v>
      </c>
      <c r="P180" s="157"/>
      <c r="Q180" s="169">
        <f>H180/H181</f>
        <v>0.24242424242424243</v>
      </c>
      <c r="R180" s="170"/>
      <c r="S180" s="11">
        <v>0</v>
      </c>
      <c r="T180" s="173">
        <v>30</v>
      </c>
      <c r="U180" s="174"/>
    </row>
    <row r="181" spans="1:21" ht="12.75">
      <c r="A181" s="162" t="s">
        <v>25</v>
      </c>
      <c r="B181" s="163"/>
      <c r="C181" s="163"/>
      <c r="D181" s="163"/>
      <c r="E181" s="163"/>
      <c r="F181" s="163"/>
      <c r="G181" s="164"/>
      <c r="H181" s="51">
        <f>SUM(H179:I180)</f>
        <v>66</v>
      </c>
      <c r="I181" s="51"/>
      <c r="J181" s="51">
        <f>SUM(J179:K180)</f>
        <v>66</v>
      </c>
      <c r="K181" s="51"/>
      <c r="L181" s="55">
        <f>SUM(L179:N180)</f>
        <v>158</v>
      </c>
      <c r="M181" s="56"/>
      <c r="N181" s="57"/>
      <c r="O181" s="55">
        <f>SUM(O179:P180)</f>
        <v>224</v>
      </c>
      <c r="P181" s="57"/>
      <c r="Q181" s="158">
        <f>SUM(Q179:R180)</f>
        <v>1</v>
      </c>
      <c r="R181" s="159"/>
      <c r="S181" s="39">
        <f>SUM(S179:S180)</f>
        <v>60</v>
      </c>
      <c r="T181" s="160">
        <f>SUM(T179:U180)</f>
        <v>60</v>
      </c>
      <c r="U181" s="161"/>
    </row>
    <row r="184" spans="2:20" ht="12.75">
      <c r="B184" s="2"/>
      <c r="C184" s="2"/>
      <c r="D184" s="2"/>
      <c r="E184" s="2"/>
      <c r="F184" s="2"/>
      <c r="G184" s="2"/>
      <c r="N184" s="8"/>
      <c r="O184" s="8"/>
      <c r="P184" s="8"/>
      <c r="Q184" s="8"/>
      <c r="R184" s="8"/>
      <c r="S184" s="8"/>
      <c r="T184" s="8"/>
    </row>
    <row r="185" spans="2:20" ht="12.75">
      <c r="B185" s="8"/>
      <c r="C185" s="8"/>
      <c r="D185" s="8"/>
      <c r="E185" s="8"/>
      <c r="F185" s="8"/>
      <c r="G185" s="8"/>
      <c r="H185" s="17"/>
      <c r="I185" s="17"/>
      <c r="J185" s="17"/>
      <c r="N185" s="8"/>
      <c r="O185" s="8"/>
      <c r="P185" s="8"/>
      <c r="Q185" s="8"/>
      <c r="R185" s="8"/>
      <c r="S185" s="8"/>
      <c r="T185" s="8"/>
    </row>
  </sheetData>
  <sheetProtection formatCells="0" formatRows="0" insertRows="0"/>
  <mergeCells count="233">
    <mergeCell ref="T180:U180"/>
    <mergeCell ref="B180:G180"/>
    <mergeCell ref="H180:I180"/>
    <mergeCell ref="J180:K180"/>
    <mergeCell ref="L180:N180"/>
    <mergeCell ref="T179:U179"/>
    <mergeCell ref="A181:G181"/>
    <mergeCell ref="Q177:R178"/>
    <mergeCell ref="S177:U177"/>
    <mergeCell ref="J178:K178"/>
    <mergeCell ref="L178:N178"/>
    <mergeCell ref="O178:P178"/>
    <mergeCell ref="T178:U178"/>
    <mergeCell ref="J177:P177"/>
    <mergeCell ref="Q180:R180"/>
    <mergeCell ref="O181:P181"/>
    <mergeCell ref="O180:P180"/>
    <mergeCell ref="Q181:R181"/>
    <mergeCell ref="T181:U181"/>
    <mergeCell ref="B179:G179"/>
    <mergeCell ref="H179:I179"/>
    <mergeCell ref="J179:K179"/>
    <mergeCell ref="L179:N179"/>
    <mergeCell ref="O179:P179"/>
    <mergeCell ref="Q179:R179"/>
    <mergeCell ref="R167:U168"/>
    <mergeCell ref="K168:N168"/>
    <mergeCell ref="A167:J168"/>
    <mergeCell ref="O168:Q168"/>
    <mergeCell ref="H181:I181"/>
    <mergeCell ref="J181:K181"/>
    <mergeCell ref="L181:N181"/>
    <mergeCell ref="A177:A178"/>
    <mergeCell ref="B177:G178"/>
    <mergeCell ref="H177:I178"/>
    <mergeCell ref="A166:I166"/>
    <mergeCell ref="A158:U158"/>
    <mergeCell ref="B159:I159"/>
    <mergeCell ref="B160:I160"/>
    <mergeCell ref="B161:I161"/>
    <mergeCell ref="B162:I162"/>
    <mergeCell ref="A163:U163"/>
    <mergeCell ref="B165:I165"/>
    <mergeCell ref="B164:I164"/>
    <mergeCell ref="U156:U157"/>
    <mergeCell ref="A155:U155"/>
    <mergeCell ref="A150:J151"/>
    <mergeCell ref="R150:U151"/>
    <mergeCell ref="O156:Q156"/>
    <mergeCell ref="R156:T156"/>
    <mergeCell ref="A156:A157"/>
    <mergeCell ref="B156:I157"/>
    <mergeCell ref="J156:J157"/>
    <mergeCell ref="K156:N156"/>
    <mergeCell ref="K151:N151"/>
    <mergeCell ref="O151:Q151"/>
    <mergeCell ref="B147:I147"/>
    <mergeCell ref="B142:I142"/>
    <mergeCell ref="B144:I144"/>
    <mergeCell ref="B143:I143"/>
    <mergeCell ref="B148:I148"/>
    <mergeCell ref="B146:I146"/>
    <mergeCell ref="A145:U145"/>
    <mergeCell ref="A149:I149"/>
    <mergeCell ref="A106:U106"/>
    <mergeCell ref="A138:U138"/>
    <mergeCell ref="J139:J140"/>
    <mergeCell ref="K139:N139"/>
    <mergeCell ref="O139:Q139"/>
    <mergeCell ref="A141:U141"/>
    <mergeCell ref="B139:I140"/>
    <mergeCell ref="R139:T139"/>
    <mergeCell ref="U139:U140"/>
    <mergeCell ref="A139:A140"/>
    <mergeCell ref="B122:I122"/>
    <mergeCell ref="B123:I123"/>
    <mergeCell ref="A121:U121"/>
    <mergeCell ref="B116:I116"/>
    <mergeCell ref="A108:A109"/>
    <mergeCell ref="B108:I109"/>
    <mergeCell ref="J108:J109"/>
    <mergeCell ref="B99:I99"/>
    <mergeCell ref="A100:I100"/>
    <mergeCell ref="A101:J102"/>
    <mergeCell ref="K102:N102"/>
    <mergeCell ref="O102:Q102"/>
    <mergeCell ref="R101:U102"/>
    <mergeCell ref="B87:I87"/>
    <mergeCell ref="B89:I89"/>
    <mergeCell ref="B94:I94"/>
    <mergeCell ref="A93:U93"/>
    <mergeCell ref="B91:I91"/>
    <mergeCell ref="A96:U96"/>
    <mergeCell ref="B92:I92"/>
    <mergeCell ref="B95:I95"/>
    <mergeCell ref="B88:I88"/>
    <mergeCell ref="U50:U51"/>
    <mergeCell ref="U41:U42"/>
    <mergeCell ref="B43:I43"/>
    <mergeCell ref="B47:I47"/>
    <mergeCell ref="R41:T41"/>
    <mergeCell ref="A49:U49"/>
    <mergeCell ref="J50:J51"/>
    <mergeCell ref="A50:A51"/>
    <mergeCell ref="O3:Q3"/>
    <mergeCell ref="A23:K26"/>
    <mergeCell ref="M24:T26"/>
    <mergeCell ref="I29:K29"/>
    <mergeCell ref="B98:I98"/>
    <mergeCell ref="A86:U86"/>
    <mergeCell ref="A90:U90"/>
    <mergeCell ref="B97:I97"/>
    <mergeCell ref="O41:Q41"/>
    <mergeCell ref="K41:N41"/>
    <mergeCell ref="A2:K2"/>
    <mergeCell ref="R3:T3"/>
    <mergeCell ref="R4:T4"/>
    <mergeCell ref="R5:T5"/>
    <mergeCell ref="A10:K10"/>
    <mergeCell ref="M6:N6"/>
    <mergeCell ref="A7:K7"/>
    <mergeCell ref="A6:K6"/>
    <mergeCell ref="O5:Q5"/>
    <mergeCell ref="O6:Q6"/>
    <mergeCell ref="M3:N3"/>
    <mergeCell ref="M5:N5"/>
    <mergeCell ref="A1:K1"/>
    <mergeCell ref="A3:K3"/>
    <mergeCell ref="K50:N50"/>
    <mergeCell ref="M22:T22"/>
    <mergeCell ref="B46:I46"/>
    <mergeCell ref="M1:T1"/>
    <mergeCell ref="M14:T14"/>
    <mergeCell ref="R50:T50"/>
    <mergeCell ref="A8:K8"/>
    <mergeCell ref="A9:K9"/>
    <mergeCell ref="R6:T6"/>
    <mergeCell ref="M8:T11"/>
    <mergeCell ref="A11:K11"/>
    <mergeCell ref="O4:Q4"/>
    <mergeCell ref="M4:N4"/>
    <mergeCell ref="A4:K5"/>
    <mergeCell ref="B53:I53"/>
    <mergeCell ref="A84:A85"/>
    <mergeCell ref="B84:I85"/>
    <mergeCell ref="J41:J42"/>
    <mergeCell ref="A61:A62"/>
    <mergeCell ref="B61:I62"/>
    <mergeCell ref="B50:I51"/>
    <mergeCell ref="B45:I45"/>
    <mergeCell ref="M15:T15"/>
    <mergeCell ref="M17:T17"/>
    <mergeCell ref="M19:T19"/>
    <mergeCell ref="A15:K15"/>
    <mergeCell ref="A17:K17"/>
    <mergeCell ref="A16:K16"/>
    <mergeCell ref="R84:T84"/>
    <mergeCell ref="B77:I77"/>
    <mergeCell ref="B64:I64"/>
    <mergeCell ref="B73:I73"/>
    <mergeCell ref="U71:U72"/>
    <mergeCell ref="J84:J85"/>
    <mergeCell ref="K84:N84"/>
    <mergeCell ref="O84:Q84"/>
    <mergeCell ref="B75:I75"/>
    <mergeCell ref="B66:I66"/>
    <mergeCell ref="A12:K12"/>
    <mergeCell ref="A13:K13"/>
    <mergeCell ref="A14:K14"/>
    <mergeCell ref="A18:K18"/>
    <mergeCell ref="A71:A72"/>
    <mergeCell ref="B63:I63"/>
    <mergeCell ref="J71:J72"/>
    <mergeCell ref="K71:N71"/>
    <mergeCell ref="A40:U40"/>
    <mergeCell ref="M28:T34"/>
    <mergeCell ref="B41:I42"/>
    <mergeCell ref="A38:U38"/>
    <mergeCell ref="D29:F29"/>
    <mergeCell ref="B65:I65"/>
    <mergeCell ref="B54:I54"/>
    <mergeCell ref="B55:I55"/>
    <mergeCell ref="A41:A42"/>
    <mergeCell ref="O50:Q50"/>
    <mergeCell ref="B44:I44"/>
    <mergeCell ref="B52:I52"/>
    <mergeCell ref="M13:T13"/>
    <mergeCell ref="M18:T18"/>
    <mergeCell ref="O71:Q71"/>
    <mergeCell ref="R71:T71"/>
    <mergeCell ref="A60:U60"/>
    <mergeCell ref="J61:J62"/>
    <mergeCell ref="K61:N61"/>
    <mergeCell ref="O61:Q61"/>
    <mergeCell ref="R61:T61"/>
    <mergeCell ref="U61:U62"/>
    <mergeCell ref="A83:U83"/>
    <mergeCell ref="M16:T16"/>
    <mergeCell ref="H29:H30"/>
    <mergeCell ref="A28:G28"/>
    <mergeCell ref="G29:G30"/>
    <mergeCell ref="M20:T20"/>
    <mergeCell ref="M21:T21"/>
    <mergeCell ref="B56:I56"/>
    <mergeCell ref="A20:K22"/>
    <mergeCell ref="B29:C29"/>
    <mergeCell ref="R126:U127"/>
    <mergeCell ref="O127:Q127"/>
    <mergeCell ref="K127:N127"/>
    <mergeCell ref="B78:I78"/>
    <mergeCell ref="B67:I67"/>
    <mergeCell ref="B71:I72"/>
    <mergeCell ref="A70:U70"/>
    <mergeCell ref="B74:I74"/>
    <mergeCell ref="U84:U85"/>
    <mergeCell ref="B76:I76"/>
    <mergeCell ref="A107:U107"/>
    <mergeCell ref="B112:I112"/>
    <mergeCell ref="B113:I113"/>
    <mergeCell ref="B114:I114"/>
    <mergeCell ref="B111:I111"/>
    <mergeCell ref="B118:I118"/>
    <mergeCell ref="K108:N108"/>
    <mergeCell ref="A176:C176"/>
    <mergeCell ref="O108:Q108"/>
    <mergeCell ref="B117:I117"/>
    <mergeCell ref="A110:U110"/>
    <mergeCell ref="U108:U109"/>
    <mergeCell ref="B115:I115"/>
    <mergeCell ref="A125:I125"/>
    <mergeCell ref="B124:I124"/>
    <mergeCell ref="R108:T108"/>
    <mergeCell ref="A126:J127"/>
  </mergeCells>
  <dataValidations count="6">
    <dataValidation type="list" allowBlank="1" showInputMessage="1" showErrorMessage="1" sqref="U159:U161 U164 U122:U123 U142:U143 U146:U147 U97:U99 U63:U66 U43:U46 U94:U95 U91:U92 U87:U89 U52:U55 U73:U77 U111:U117">
      <formula1>$P$39:$T$39</formula1>
    </dataValidation>
    <dataValidation type="list" allowBlank="1" showInputMessage="1" showErrorMessage="1" sqref="U162 U144 U118:U120">
      <formula1>$Q$39:$T$39</formula1>
    </dataValidation>
    <dataValidation type="list" allowBlank="1" showInputMessage="1" showErrorMessage="1" sqref="B164:I164 B111:I111">
      <formula1>$B$41:$B$103</formula1>
    </dataValidation>
    <dataValidation type="list" allowBlank="1" showInputMessage="1" showErrorMessage="1" sqref="S97:S99 S87:S89 S73:S77 S63:S66 S91:S92 S43:S46 S52:S55 S94:S95">
      <formula1>$S$42</formula1>
    </dataValidation>
    <dataValidation type="list" allowBlank="1" showInputMessage="1" showErrorMessage="1" sqref="R97:R99 R87:R89 R73:R77 R63:R66 R91:R92 R43:R46 R52:R55 R94:R95">
      <formula1>$R$42</formula1>
    </dataValidation>
    <dataValidation type="list" allowBlank="1" showInputMessage="1" showErrorMessage="1" sqref="T97:T99 T87:T89 T73:T77 T43:T46 T94:T95 T91:T92 T52:T55 T63:T66">
      <formula1>$T$42</formula1>
    </dataValidation>
  </dataValidations>
  <printOptions/>
  <pageMargins left="0.25" right="0.25" top="0.75" bottom="0.75" header="0.3" footer="0.3"/>
  <pageSetup blackAndWhite="1" horizontalDpi="600" verticalDpi="600" orientation="landscape" paperSize="9" r:id="rId1"/>
  <headerFooter>
    <oddFooter>&amp;LRECTOR,
Acad.Prof.univ.dr. Ioan Aurel POP&amp;CPag. &amp;P/&amp;N&amp;RDECAN,
Prof.univ.dr. Adrian Olimpiu PETRUȘEL</oddFooter>
  </headerFooter>
  <ignoredErrors>
    <ignoredError sqref="R47" formula="1"/>
    <ignoredError sqref="K10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2014-05-06T16:20:56Z</cp:lastPrinted>
  <dcterms:created xsi:type="dcterms:W3CDTF">2013-06-27T08:19:59Z</dcterms:created>
  <dcterms:modified xsi:type="dcterms:W3CDTF">2014-06-26T11:29:50Z</dcterms:modified>
  <cp:category/>
  <cp:version/>
  <cp:contentType/>
  <cp:contentStatus/>
</cp:coreProperties>
</file>