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<sst xmlns="http://schemas.openxmlformats.org/spreadsheetml/2006/main" count="365" uniqueCount="137">
  <si>
    <t xml:space="preserve">UNIVERSITATEA BABEŞ-BOLYAI CLUJ-NAPOCA
</t>
  </si>
  <si>
    <t>Şi:</t>
  </si>
  <si>
    <t xml:space="preserve">Pentru încadrarea în învăţământul preuniversitar, este necesară absolvirea masteratului didactic. 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</si>
  <si>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</si>
  <si>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</si>
  <si>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</si>
  <si>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</si>
  <si>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</si>
  <si>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</si>
  <si>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</si>
  <si>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</si>
  <si>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</si>
  <si>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</si>
  <si>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</si>
  <si>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</si>
  <si>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</si>
  <si>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</si>
  <si>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</si>
  <si>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</si>
  <si>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</si>
  <si>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</si>
  <si>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</si>
  <si>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</si>
  <si>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</si>
  <si>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</si>
  <si>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</si>
  <si>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</si>
  <si>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</si>
  <si>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</si>
  <si>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</si>
  <si>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</si>
  <si>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</si>
  <si>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</si>
  <si>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</si>
  <si>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</si>
  <si>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</si>
  <si>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</si>
  <si>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</si>
  <si>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</si>
  <si>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</si>
  <si>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</si>
  <si>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</si>
  <si>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</si>
  <si>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</si>
  <si>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</si>
  <si>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</si>
  <si>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</si>
  <si>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</si>
  <si>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</si>
  <si>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</si>
  <si>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</si>
  <si>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</si>
  <si>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</si>
  <si>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</si>
  <si>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</si>
  <si>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</si>
  <si>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</si>
  <si>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</si>
  <si>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</si>
  <si>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</si>
  <si>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</si>
  <si>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</si>
  <si>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</si>
  <si>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</si>
  <si>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</si>
  <si>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</si>
  <si>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</si>
  <si>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</si>
  <si>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</si>
  <si>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PLAN DE ÎNVĂŢĂMÂNT  valabil începând din anul universitar 2014-2015</t>
  </si>
  <si>
    <t>P</t>
  </si>
  <si>
    <t>FACULTATEA DE MATEMATICA SI INFORMATICA</t>
  </si>
  <si>
    <t>Specializarea/Programul de studiu: BAZE DE DATE</t>
  </si>
  <si>
    <r>
      <rPr>
        <b/>
        <sz val="10"/>
        <color indexed="8"/>
        <rFont val="Times New Roman"/>
        <family val="1"/>
      </rPr>
      <t xml:space="preserve">  104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</si>
  <si>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</si>
  <si>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t>MMR8036</t>
  </si>
  <si>
    <t>Baze de date în Internet</t>
  </si>
  <si>
    <t>MMR8012</t>
  </si>
  <si>
    <t>Tehnologii si platforme Java pentru aplicatii distribuite</t>
  </si>
  <si>
    <t>MME8013</t>
  </si>
  <si>
    <t>Gestiunea proiectelor soft</t>
  </si>
  <si>
    <t>MMR3051</t>
  </si>
  <si>
    <t>Aritmetică modulară şi criptografie</t>
  </si>
  <si>
    <t>MMR8035</t>
  </si>
  <si>
    <t>Servere de date</t>
  </si>
  <si>
    <t>MME8037</t>
  </si>
  <si>
    <t>Implementarea sistemelor de gestiune a bazelor de date</t>
  </si>
  <si>
    <t>MMR8004</t>
  </si>
  <si>
    <t>Grid, Cluster si Cloud Computing</t>
  </si>
  <si>
    <t>MMR8001</t>
  </si>
  <si>
    <t>Protocoale de securitate în comunicaţii</t>
  </si>
  <si>
    <t>MMR8002</t>
  </si>
  <si>
    <t>Modele formale de concurenţă şi comunicaţii</t>
  </si>
  <si>
    <t>MMR8030</t>
  </si>
  <si>
    <t>Computer Vison şi procesare avansată de imagini în medii virtuale distribuite</t>
  </si>
  <si>
    <t>MMR9001</t>
  </si>
  <si>
    <t>Metodologia cercetării ştiinţifice de informatică</t>
  </si>
  <si>
    <t>MMR8040</t>
  </si>
  <si>
    <t>Baze de date deductive</t>
  </si>
  <si>
    <t>MMR8057</t>
  </si>
  <si>
    <t>Capitole avansate de baze de date</t>
  </si>
  <si>
    <t>MMR9004</t>
  </si>
  <si>
    <t>Proiect de cercetare în baze de date</t>
  </si>
  <si>
    <t>MMR3401</t>
  </si>
  <si>
    <t>Finalizarea lucrării de disertaţie</t>
  </si>
  <si>
    <t>MMX9302</t>
  </si>
  <si>
    <t>Curs opţional 2</t>
  </si>
  <si>
    <t>MMX9301</t>
  </si>
  <si>
    <t>Curs opţional 1</t>
  </si>
  <si>
    <t>MME8056</t>
  </si>
  <si>
    <t>Data mining</t>
  </si>
  <si>
    <t>MMR8029</t>
  </si>
  <si>
    <t>Paradigme de programare nesecvenţială cu aplicaţii în realitatea virtuală</t>
  </si>
  <si>
    <t>MME8050</t>
  </si>
  <si>
    <t>Sisteme workflow</t>
  </si>
  <si>
    <t>MMR8016</t>
  </si>
  <si>
    <t>Algoritmi distribuiţi şi tehnici avansate în sisteme distribuite</t>
  </si>
  <si>
    <t>MMR8058</t>
  </si>
  <si>
    <t>Comerţ electronic</t>
  </si>
  <si>
    <t>MMR8087</t>
  </si>
  <si>
    <t>Fluxuri de date</t>
  </si>
  <si>
    <r>
      <rPr>
        <b/>
        <sz val="10"/>
        <color indexed="8"/>
        <rFont val="Times New Roman"/>
        <family val="1"/>
      </rPr>
      <t>Sem. 3</t>
    </r>
    <r>
      <rPr>
        <sz val="10"/>
        <color indexed="8"/>
        <rFont val="Times New Roman"/>
        <family val="1"/>
      </rPr>
      <t xml:space="preserve">: Se alege  o disciplină din pachetul: MME8056, MMR8029, MME8050 </t>
    </r>
  </si>
  <si>
    <r>
      <rPr>
        <b/>
        <sz val="10"/>
        <color indexed="8"/>
        <rFont val="Times New Roman"/>
        <family val="1"/>
      </rPr>
      <t>Sem. 4</t>
    </r>
    <r>
      <rPr>
        <sz val="10"/>
        <color indexed="8"/>
        <rFont val="Times New Roman"/>
        <family val="1"/>
      </rPr>
      <t>: Se alege  o disciplină din pachetul: MMR8016, MMR8058, MMR8087</t>
    </r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</si>
  <si>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Univ.of Maryland, University of Westminster
Planul reflectă recomandările Association of Computing Machinery şi IEEE Computer Society
</t>
    </r>
  </si>
  <si>
    <t>CURS OPȚIONAL 1 (An II, Semestrul 3)</t>
  </si>
  <si>
    <t>CURS OPȚIONAL 2 (An II, Semestrul 4)</t>
  </si>
  <si>
    <t>CURS OPȚIONAL 3 (An I, Semestrul 1)</t>
  </si>
  <si>
    <t>CURS OPȚIONAL 4 (An I, Semestrul 2)</t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</si>
  <si>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>de credite la examenul de disertatie</t>
    </r>
  </si>
  <si>
    <t>"NOTA. Disciplina Finalizarea lucrarii de disertatie se desfasoara pe
parcursul semestrului si 2 saptamani comasate in finalul semestrului  (6
ore/zi, 5 zile/saptamana)"          
"NOTA. Disciplina Finalizarea lucrarii de dizertatie se desfasoara pe
parcursul semestrului si 2 saptamani comasate in finalul semestrului  (6
ore/zi, 5 zile/saptamana)"         
NOTA. Disciplina Finalizarea lucrarii de dizertatie se desfasoara pe</t>
  </si>
  <si>
    <t>Domeniul: Informatică</t>
  </si>
  <si>
    <t>Titlul absolventului: Master's Degree</t>
  </si>
  <si>
    <t>Limba de predare: ROMÂNĂ</t>
  </si>
  <si>
    <r>
      <rPr>
        <b/>
        <sz val="10"/>
        <rFont val="Times New Roman"/>
        <family val="1"/>
      </rPr>
      <t>IV.EXAMENUL DE DISERTAȚIE</t>
    </r>
    <r>
      <rPr>
        <sz val="10"/>
        <rFont val="Times New Roman"/>
        <family val="1"/>
      </rPr>
      <t xml:space="preserve"> - perioada 25 iunie - 10 iulie
Proba 1: Prezentarea şi susţinerea lucrării de disertație - 10 credite
</t>
    </r>
  </si>
  <si>
    <t>I. CERINŢE PENTRU OBŢINEREA DIPLOMEI DE MASTER</t>
  </si>
  <si>
    <t>DISCIPLINE DE SPECIALITATE (DS)</t>
  </si>
  <si>
    <t>DISCIPLINE COMPLEMENTARE (DC)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</si>
</sst>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2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2" borderId="11" xfId="0" applyNumberFormat="1" applyFont="1" applyFill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1" fontId="2" fillId="32" borderId="11" xfId="0" applyNumberFormat="1" applyFont="1" applyFill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32" borderId="11" xfId="0" applyFont="1" applyFill="1" applyBorder="1" applyAlignment="1" applyProtection="1">
      <alignment horizontal="left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0" fontId="3" fillId="3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/>
      <protection locked="0"/>
    </xf>
    <xf numFmtId="1" fontId="2" fillId="32" borderId="10" xfId="0" applyNumberFormat="1" applyFont="1" applyFill="1" applyBorder="1" applyAlignment="1" applyProtection="1">
      <alignment horizontal="left" vertical="center"/>
      <protection locked="0"/>
    </xf>
    <xf numFmtId="1" fontId="2" fillId="32" borderId="15" xfId="0" applyNumberFormat="1" applyFont="1" applyFill="1" applyBorder="1" applyAlignment="1" applyProtection="1">
      <alignment horizontal="left" vertical="center"/>
      <protection locked="0"/>
    </xf>
    <xf numFmtId="1" fontId="2" fillId="32" borderId="16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1" fontId="2" fillId="32" borderId="11" xfId="0" applyNumberFormat="1" applyFont="1" applyFill="1" applyBorder="1" applyAlignment="1" applyProtection="1">
      <alignment horizontal="left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1" fontId="2" fillId="32" borderId="10" xfId="0" applyNumberFormat="1" applyFont="1" applyFill="1" applyBorder="1" applyAlignment="1" applyProtection="1">
      <alignment horizontal="left" vertical="center" wrapText="1"/>
      <protection locked="0"/>
    </xf>
    <xf numFmtId="1" fontId="2" fillId="32" borderId="15" xfId="0" applyNumberFormat="1" applyFont="1" applyFill="1" applyBorder="1" applyAlignment="1" applyProtection="1">
      <alignment horizontal="left" vertical="center" wrapText="1"/>
      <protection locked="0"/>
    </xf>
    <xf numFmtId="1" fontId="2" fillId="32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left" vertical="center"/>
      <protection locked="0"/>
    </xf>
    <xf numFmtId="0" fontId="2" fillId="32" borderId="15" xfId="0" applyFont="1" applyFill="1" applyBorder="1" applyAlignment="1" applyProtection="1">
      <alignment horizontal="left" vertical="center"/>
      <protection locked="0"/>
    </xf>
    <xf numFmtId="0" fontId="2" fillId="32" borderId="16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32" borderId="11" xfId="0" applyFont="1" applyFill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 locked="0"/>
    </xf>
    <xf numFmtId="0" fontId="2" fillId="32" borderId="16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" fontId="3" fillId="0" borderId="16" xfId="0" applyNumberFormat="1" applyFont="1" applyBorder="1" applyAlignment="1" applyProtection="1">
      <alignment horizontal="center" vertical="center"/>
      <protection/>
    </xf>
    <xf numFmtId="1" fontId="9" fillId="0" borderId="10" xfId="0" applyNumberFormat="1" applyFont="1" applyBorder="1" applyAlignment="1" applyProtection="1">
      <alignment horizontal="center"/>
      <protection/>
    </xf>
    <xf numFmtId="1" fontId="9" fillId="0" borderId="15" xfId="0" applyNumberFormat="1" applyFont="1" applyBorder="1" applyAlignment="1" applyProtection="1">
      <alignment horizontal="center"/>
      <protection/>
    </xf>
    <xf numFmtId="1" fontId="9" fillId="0" borderId="16" xfId="0" applyNumberFormat="1" applyFont="1" applyBorder="1" applyAlignment="1" applyProtection="1">
      <alignment horizont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6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6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8"/>
  <sheetViews>
    <sheetView tabSelected="1" view="pageLayout" zoomScaleNormal="70" workbookViewId="0" topLeftCell="A205">
      <selection activeCell="V179" sqref="V179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12.7109375" style="1" customWidth="1"/>
    <col min="21" max="21" width="10.7109375" style="1" customWidth="1"/>
    <col min="22" max="16384" width="9.140625" style="1" customWidth="1"/>
  </cols>
  <sheetData>
    <row r="1" spans="1:20" ht="15.75" customHeight="1">
      <c r="A1" s="121" t="s">
        <v>69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M1" s="128" t="s">
        <v>20</v>
      </c>
      <c r="N1" s="128"/>
      <c r="O1" s="128"/>
      <c r="P1" s="128"/>
      <c r="Q1" s="128"/>
      <c r="R1" s="128"/>
      <c r="S1" s="128"/>
      <c r="T1" s="128"/>
    </row>
    <row r="2" spans="1:11" ht="6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20" ht="18" customHeight="1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M3" s="115"/>
      <c r="N3" s="116"/>
      <c r="O3" s="110" t="s">
        <v>36</v>
      </c>
      <c r="P3" s="111"/>
      <c r="Q3" s="112"/>
      <c r="R3" s="110" t="s">
        <v>37</v>
      </c>
      <c r="S3" s="111"/>
      <c r="T3" s="112"/>
    </row>
    <row r="4" spans="1:20" ht="17.25" customHeight="1">
      <c r="A4" s="127" t="s">
        <v>71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M4" s="117" t="s">
        <v>15</v>
      </c>
      <c r="N4" s="118"/>
      <c r="O4" s="123">
        <v>16</v>
      </c>
      <c r="P4" s="124"/>
      <c r="Q4" s="125"/>
      <c r="R4" s="123">
        <v>16</v>
      </c>
      <c r="S4" s="124"/>
      <c r="T4" s="125"/>
    </row>
    <row r="5" spans="1:20" ht="16.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M5" s="117" t="s">
        <v>16</v>
      </c>
      <c r="N5" s="118"/>
      <c r="O5" s="123">
        <v>15</v>
      </c>
      <c r="P5" s="124"/>
      <c r="Q5" s="125"/>
      <c r="R5" s="123">
        <v>17</v>
      </c>
      <c r="S5" s="124"/>
      <c r="T5" s="125"/>
    </row>
    <row r="6" spans="1:20" ht="15" customHeight="1">
      <c r="A6" s="122" t="s">
        <v>130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M6" s="129"/>
      <c r="N6" s="129"/>
      <c r="O6" s="126"/>
      <c r="P6" s="126"/>
      <c r="Q6" s="126"/>
      <c r="R6" s="126"/>
      <c r="S6" s="126"/>
      <c r="T6" s="126"/>
    </row>
    <row r="7" spans="1:11" ht="18" customHeight="1">
      <c r="A7" s="107" t="s">
        <v>72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</row>
    <row r="8" spans="1:20" ht="18.75" customHeight="1">
      <c r="A8" s="119" t="s">
        <v>132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M8" s="130" t="s">
        <v>133</v>
      </c>
      <c r="N8" s="130"/>
      <c r="O8" s="130"/>
      <c r="P8" s="130"/>
      <c r="Q8" s="130"/>
      <c r="R8" s="130"/>
      <c r="S8" s="130"/>
      <c r="T8" s="130"/>
    </row>
    <row r="9" spans="1:20" ht="15" customHeight="1">
      <c r="A9" s="119" t="s">
        <v>131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M9" s="130"/>
      <c r="N9" s="130"/>
      <c r="O9" s="130"/>
      <c r="P9" s="130"/>
      <c r="Q9" s="130"/>
      <c r="R9" s="130"/>
      <c r="S9" s="130"/>
      <c r="T9" s="130"/>
    </row>
    <row r="10" spans="1:20" ht="16.5" customHeight="1">
      <c r="A10" s="98" t="s">
        <v>64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M10" s="130"/>
      <c r="N10" s="130"/>
      <c r="O10" s="130"/>
      <c r="P10" s="130"/>
      <c r="Q10" s="130"/>
      <c r="R10" s="130"/>
      <c r="S10" s="130"/>
      <c r="T10" s="130"/>
    </row>
    <row r="11" spans="1:20" ht="12.75">
      <c r="A11" s="98" t="s">
        <v>18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M11" s="130"/>
      <c r="N11" s="130"/>
      <c r="O11" s="130"/>
      <c r="P11" s="130"/>
      <c r="Q11" s="130"/>
      <c r="R11" s="130"/>
      <c r="S11" s="130"/>
      <c r="T11" s="130"/>
    </row>
    <row r="12" spans="1:18" ht="10.5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M12" s="2"/>
      <c r="N12" s="2"/>
      <c r="O12" s="2"/>
      <c r="P12" s="2"/>
      <c r="Q12" s="2"/>
      <c r="R12" s="2"/>
    </row>
    <row r="13" spans="1:20" ht="12.75">
      <c r="A13" s="104" t="s">
        <v>134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M13" s="114" t="s">
        <v>21</v>
      </c>
      <c r="N13" s="114"/>
      <c r="O13" s="114"/>
      <c r="P13" s="114"/>
      <c r="Q13" s="114"/>
      <c r="R13" s="114"/>
      <c r="S13" s="114"/>
      <c r="T13" s="114"/>
    </row>
    <row r="14" spans="1:20" ht="12.75">
      <c r="A14" s="105" t="s">
        <v>65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M14" s="120"/>
      <c r="N14" s="120"/>
      <c r="O14" s="120"/>
      <c r="P14" s="120"/>
      <c r="Q14" s="120"/>
      <c r="R14" s="120"/>
      <c r="S14" s="120"/>
      <c r="T14" s="120"/>
    </row>
    <row r="15" spans="1:20" ht="12.75">
      <c r="A15" s="98" t="s">
        <v>73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M15" s="120"/>
      <c r="N15" s="120"/>
      <c r="O15" s="120"/>
      <c r="P15" s="120"/>
      <c r="Q15" s="120"/>
      <c r="R15" s="120"/>
      <c r="S15" s="120"/>
      <c r="T15" s="120"/>
    </row>
    <row r="16" spans="1:20" ht="26.25" customHeight="1">
      <c r="A16" s="98" t="s">
        <v>74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M16" s="120" t="s">
        <v>121</v>
      </c>
      <c r="N16" s="120"/>
      <c r="O16" s="120"/>
      <c r="P16" s="120"/>
      <c r="Q16" s="120"/>
      <c r="R16" s="120"/>
      <c r="S16" s="120"/>
      <c r="T16" s="120"/>
    </row>
    <row r="17" spans="1:20" ht="12.75">
      <c r="A17" s="98" t="s">
        <v>1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M17" s="108"/>
      <c r="N17" s="108"/>
      <c r="O17" s="108"/>
      <c r="P17" s="108"/>
      <c r="Q17" s="108"/>
      <c r="R17" s="108"/>
      <c r="S17" s="108"/>
      <c r="T17" s="108"/>
    </row>
    <row r="18" spans="1:20" ht="24.75" customHeight="1">
      <c r="A18" s="98" t="s">
        <v>128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M18" s="108" t="s">
        <v>122</v>
      </c>
      <c r="N18" s="108"/>
      <c r="O18" s="108"/>
      <c r="P18" s="108"/>
      <c r="Q18" s="108"/>
      <c r="R18" s="108"/>
      <c r="S18" s="108"/>
      <c r="T18" s="108"/>
    </row>
    <row r="19" spans="1:20" ht="50.25" customHeight="1">
      <c r="A19" s="107" t="s">
        <v>129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M19" s="108"/>
      <c r="N19" s="108"/>
      <c r="O19" s="108"/>
      <c r="P19" s="108"/>
      <c r="Q19" s="108"/>
      <c r="R19" s="108"/>
      <c r="S19" s="108"/>
      <c r="T19" s="108"/>
    </row>
    <row r="20" spans="1:18" ht="7.5" customHeight="1">
      <c r="A20" s="107" t="s">
        <v>2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M20" s="2"/>
      <c r="N20" s="2"/>
      <c r="O20" s="2"/>
      <c r="P20" s="2"/>
      <c r="Q20" s="2"/>
      <c r="R20" s="2"/>
    </row>
    <row r="21" spans="1:20" ht="1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M21" s="109"/>
      <c r="N21" s="109"/>
      <c r="O21" s="109"/>
      <c r="P21" s="109"/>
      <c r="Q21" s="109"/>
      <c r="R21" s="109"/>
      <c r="S21" s="109"/>
      <c r="T21" s="109"/>
    </row>
    <row r="22" spans="1:20" ht="1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M22" s="109"/>
      <c r="N22" s="109"/>
      <c r="O22" s="109"/>
      <c r="P22" s="109"/>
      <c r="Q22" s="109"/>
      <c r="R22" s="109"/>
      <c r="S22" s="109"/>
      <c r="T22" s="109"/>
    </row>
    <row r="23" spans="1:20" ht="13.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M23" s="109"/>
      <c r="N23" s="109"/>
      <c r="O23" s="109"/>
      <c r="P23" s="109"/>
      <c r="Q23" s="109"/>
      <c r="R23" s="109"/>
      <c r="S23" s="109"/>
      <c r="T23" s="109"/>
    </row>
    <row r="24" spans="1:18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3"/>
      <c r="N24" s="3"/>
      <c r="O24" s="3"/>
      <c r="P24" s="3"/>
      <c r="Q24" s="3"/>
      <c r="R24" s="3"/>
    </row>
    <row r="25" spans="1:20" ht="12.75">
      <c r="A25" s="113" t="s">
        <v>17</v>
      </c>
      <c r="B25" s="113"/>
      <c r="C25" s="113"/>
      <c r="D25" s="113"/>
      <c r="E25" s="113"/>
      <c r="F25" s="113"/>
      <c r="G25" s="113"/>
      <c r="M25" s="106" t="s">
        <v>123</v>
      </c>
      <c r="N25" s="106"/>
      <c r="O25" s="106"/>
      <c r="P25" s="106"/>
      <c r="Q25" s="106"/>
      <c r="R25" s="106"/>
      <c r="S25" s="106"/>
      <c r="T25" s="106"/>
    </row>
    <row r="26" spans="1:20" ht="26.25" customHeight="1">
      <c r="A26" s="4"/>
      <c r="B26" s="110" t="s">
        <v>3</v>
      </c>
      <c r="C26" s="112"/>
      <c r="D26" s="110" t="s">
        <v>4</v>
      </c>
      <c r="E26" s="111"/>
      <c r="F26" s="112"/>
      <c r="G26" s="79" t="s">
        <v>19</v>
      </c>
      <c r="H26" s="79" t="s">
        <v>11</v>
      </c>
      <c r="I26" s="110" t="s">
        <v>5</v>
      </c>
      <c r="J26" s="111"/>
      <c r="K26" s="112"/>
      <c r="M26" s="106"/>
      <c r="N26" s="106"/>
      <c r="O26" s="106"/>
      <c r="P26" s="106"/>
      <c r="Q26" s="106"/>
      <c r="R26" s="106"/>
      <c r="S26" s="106"/>
      <c r="T26" s="106"/>
    </row>
    <row r="27" spans="1:20" ht="14.25" customHeight="1">
      <c r="A27" s="4"/>
      <c r="B27" s="5" t="s">
        <v>6</v>
      </c>
      <c r="C27" s="5" t="s">
        <v>7</v>
      </c>
      <c r="D27" s="5" t="s">
        <v>8</v>
      </c>
      <c r="E27" s="5" t="s">
        <v>9</v>
      </c>
      <c r="F27" s="5" t="s">
        <v>10</v>
      </c>
      <c r="G27" s="76"/>
      <c r="H27" s="76"/>
      <c r="I27" s="5" t="s">
        <v>12</v>
      </c>
      <c r="J27" s="5" t="s">
        <v>13</v>
      </c>
      <c r="K27" s="5" t="s">
        <v>14</v>
      </c>
      <c r="M27" s="106"/>
      <c r="N27" s="106"/>
      <c r="O27" s="106"/>
      <c r="P27" s="106"/>
      <c r="Q27" s="106"/>
      <c r="R27" s="106"/>
      <c r="S27" s="106"/>
      <c r="T27" s="106"/>
    </row>
    <row r="28" spans="1:20" ht="17.25" customHeight="1">
      <c r="A28" s="6" t="s">
        <v>15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39"/>
      <c r="I28" s="24">
        <v>3</v>
      </c>
      <c r="J28" s="24">
        <v>1</v>
      </c>
      <c r="K28" s="24">
        <v>12</v>
      </c>
      <c r="L28" s="52"/>
      <c r="M28" s="106"/>
      <c r="N28" s="106"/>
      <c r="O28" s="106"/>
      <c r="P28" s="106"/>
      <c r="Q28" s="106"/>
      <c r="R28" s="106"/>
      <c r="S28" s="106"/>
      <c r="T28" s="106"/>
    </row>
    <row r="29" spans="1:20" ht="15" customHeight="1">
      <c r="A29" s="6" t="s">
        <v>16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/>
      <c r="I29" s="24">
        <v>3</v>
      </c>
      <c r="J29" s="24">
        <v>1</v>
      </c>
      <c r="K29" s="24">
        <v>12</v>
      </c>
      <c r="L29" s="52"/>
      <c r="M29" s="106"/>
      <c r="N29" s="106"/>
      <c r="O29" s="106"/>
      <c r="P29" s="106"/>
      <c r="Q29" s="106"/>
      <c r="R29" s="106"/>
      <c r="S29" s="106"/>
      <c r="T29" s="106"/>
    </row>
    <row r="30" spans="1:20" ht="15.75" customHeight="1">
      <c r="A30" s="34"/>
      <c r="B30" s="32"/>
      <c r="C30" s="32"/>
      <c r="D30" s="32"/>
      <c r="E30" s="32"/>
      <c r="F30" s="32"/>
      <c r="G30" s="32"/>
      <c r="H30" s="32"/>
      <c r="I30" s="32"/>
      <c r="J30" s="32"/>
      <c r="K30" s="35"/>
      <c r="L30" s="52"/>
      <c r="M30" s="106"/>
      <c r="N30" s="106"/>
      <c r="O30" s="106"/>
      <c r="P30" s="106"/>
      <c r="Q30" s="106"/>
      <c r="R30" s="106"/>
      <c r="S30" s="106"/>
      <c r="T30" s="106"/>
    </row>
    <row r="31" spans="1:20" ht="15.75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1"/>
      <c r="M31" s="106"/>
      <c r="N31" s="106"/>
      <c r="O31" s="106"/>
      <c r="P31" s="106"/>
      <c r="Q31" s="106"/>
      <c r="R31" s="106"/>
      <c r="S31" s="106"/>
      <c r="T31" s="106"/>
    </row>
    <row r="32" spans="1:20" ht="15.75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1"/>
      <c r="M32" s="106"/>
      <c r="N32" s="106"/>
      <c r="O32" s="106"/>
      <c r="P32" s="106"/>
      <c r="Q32" s="106"/>
      <c r="R32" s="106"/>
      <c r="S32" s="106"/>
      <c r="T32" s="106"/>
    </row>
    <row r="33" spans="1:20" ht="21" customHeight="1">
      <c r="A33" s="33"/>
      <c r="B33" s="33"/>
      <c r="C33" s="33"/>
      <c r="D33" s="33"/>
      <c r="E33" s="33"/>
      <c r="F33" s="33"/>
      <c r="G33" s="33"/>
      <c r="M33" s="106"/>
      <c r="N33" s="106"/>
      <c r="O33" s="106"/>
      <c r="P33" s="106"/>
      <c r="Q33" s="106"/>
      <c r="R33" s="106"/>
      <c r="S33" s="106"/>
      <c r="T33" s="106"/>
    </row>
    <row r="34" spans="1:20" ht="21" customHeight="1">
      <c r="A34" s="33"/>
      <c r="B34" s="33"/>
      <c r="C34" s="33"/>
      <c r="D34" s="33"/>
      <c r="E34" s="33"/>
      <c r="F34" s="33"/>
      <c r="G34" s="33"/>
      <c r="M34" s="46"/>
      <c r="N34" s="46"/>
      <c r="O34" s="46"/>
      <c r="P34" s="46"/>
      <c r="Q34" s="46"/>
      <c r="R34" s="46"/>
      <c r="S34" s="46"/>
      <c r="T34" s="46"/>
    </row>
    <row r="35" spans="1:21" ht="16.5" customHeight="1">
      <c r="A35" s="103" t="s">
        <v>22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</row>
    <row r="36" spans="15:21" ht="8.25" customHeight="1" hidden="1">
      <c r="O36" s="9"/>
      <c r="P36" s="10" t="s">
        <v>38</v>
      </c>
      <c r="Q36" s="10" t="s">
        <v>39</v>
      </c>
      <c r="R36" s="10" t="s">
        <v>40</v>
      </c>
      <c r="S36" s="10" t="s">
        <v>41</v>
      </c>
      <c r="T36" s="10" t="s">
        <v>53</v>
      </c>
      <c r="U36" s="10"/>
    </row>
    <row r="37" spans="1:21" ht="17.25" customHeight="1">
      <c r="A37" s="74" t="s">
        <v>44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1:21" ht="25.5" customHeight="1">
      <c r="A38" s="77" t="s">
        <v>28</v>
      </c>
      <c r="B38" s="68" t="s">
        <v>27</v>
      </c>
      <c r="C38" s="69"/>
      <c r="D38" s="69"/>
      <c r="E38" s="69"/>
      <c r="F38" s="69"/>
      <c r="G38" s="69"/>
      <c r="H38" s="69"/>
      <c r="I38" s="70"/>
      <c r="J38" s="79" t="s">
        <v>42</v>
      </c>
      <c r="K38" s="80" t="s">
        <v>25</v>
      </c>
      <c r="L38" s="81"/>
      <c r="M38" s="81"/>
      <c r="N38" s="82"/>
      <c r="O38" s="80" t="s">
        <v>43</v>
      </c>
      <c r="P38" s="83"/>
      <c r="Q38" s="84"/>
      <c r="R38" s="80" t="s">
        <v>24</v>
      </c>
      <c r="S38" s="81"/>
      <c r="T38" s="82"/>
      <c r="U38" s="75" t="s">
        <v>23</v>
      </c>
    </row>
    <row r="39" spans="1:21" ht="13.5" customHeight="1">
      <c r="A39" s="97"/>
      <c r="B39" s="100"/>
      <c r="C39" s="101"/>
      <c r="D39" s="101"/>
      <c r="E39" s="101"/>
      <c r="F39" s="101"/>
      <c r="G39" s="101"/>
      <c r="H39" s="101"/>
      <c r="I39" s="102"/>
      <c r="J39" s="75"/>
      <c r="K39" s="41" t="s">
        <v>29</v>
      </c>
      <c r="L39" s="41" t="s">
        <v>30</v>
      </c>
      <c r="M39" s="41" t="s">
        <v>31</v>
      </c>
      <c r="N39" s="41" t="s">
        <v>70</v>
      </c>
      <c r="O39" s="41" t="s">
        <v>35</v>
      </c>
      <c r="P39" s="41" t="s">
        <v>8</v>
      </c>
      <c r="Q39" s="41" t="s">
        <v>32</v>
      </c>
      <c r="R39" s="41" t="s">
        <v>33</v>
      </c>
      <c r="S39" s="41" t="s">
        <v>29</v>
      </c>
      <c r="T39" s="41" t="s">
        <v>34</v>
      </c>
      <c r="U39" s="75"/>
    </row>
    <row r="40" spans="1:21" ht="12.75">
      <c r="A40" s="44" t="s">
        <v>75</v>
      </c>
      <c r="B40" s="99" t="s">
        <v>76</v>
      </c>
      <c r="C40" s="99"/>
      <c r="D40" s="99"/>
      <c r="E40" s="99"/>
      <c r="F40" s="99"/>
      <c r="G40" s="99"/>
      <c r="H40" s="99"/>
      <c r="I40" s="99"/>
      <c r="J40" s="45">
        <v>8</v>
      </c>
      <c r="K40" s="45">
        <v>2</v>
      </c>
      <c r="L40" s="45">
        <v>1</v>
      </c>
      <c r="M40" s="45">
        <v>0</v>
      </c>
      <c r="N40" s="45">
        <v>1</v>
      </c>
      <c r="O40" s="17">
        <f>K40+L40+M40+N40</f>
        <v>4</v>
      </c>
      <c r="P40" s="18">
        <f>Q40-O40</f>
        <v>10</v>
      </c>
      <c r="Q40" s="18">
        <f>ROUND(PRODUCT(J40,25)/14,0)</f>
        <v>14</v>
      </c>
      <c r="R40" s="23" t="s">
        <v>33</v>
      </c>
      <c r="S40" s="11"/>
      <c r="T40" s="24"/>
      <c r="U40" s="11" t="s">
        <v>38</v>
      </c>
    </row>
    <row r="41" spans="1:21" ht="12.75">
      <c r="A41" s="44" t="s">
        <v>77</v>
      </c>
      <c r="B41" s="99" t="s">
        <v>78</v>
      </c>
      <c r="C41" s="99"/>
      <c r="D41" s="99"/>
      <c r="E41" s="99"/>
      <c r="F41" s="99"/>
      <c r="G41" s="99"/>
      <c r="H41" s="99"/>
      <c r="I41" s="99"/>
      <c r="J41" s="45">
        <v>8</v>
      </c>
      <c r="K41" s="45">
        <v>2</v>
      </c>
      <c r="L41" s="45">
        <v>1</v>
      </c>
      <c r="M41" s="45">
        <v>0</v>
      </c>
      <c r="N41" s="45">
        <v>1</v>
      </c>
      <c r="O41" s="17">
        <f>K41+L41+M41+N41</f>
        <v>4</v>
      </c>
      <c r="P41" s="18">
        <f>Q41-O41</f>
        <v>10</v>
      </c>
      <c r="Q41" s="18">
        <f>ROUND(PRODUCT(J41,25)/14,0)</f>
        <v>14</v>
      </c>
      <c r="R41" s="23" t="s">
        <v>33</v>
      </c>
      <c r="S41" s="11"/>
      <c r="T41" s="24"/>
      <c r="U41" s="11" t="s">
        <v>38</v>
      </c>
    </row>
    <row r="42" spans="1:21" ht="12.75">
      <c r="A42" s="44" t="s">
        <v>79</v>
      </c>
      <c r="B42" s="99" t="s">
        <v>80</v>
      </c>
      <c r="C42" s="99"/>
      <c r="D42" s="99"/>
      <c r="E42" s="99"/>
      <c r="F42" s="99"/>
      <c r="G42" s="99"/>
      <c r="H42" s="99"/>
      <c r="I42" s="99"/>
      <c r="J42" s="45">
        <v>7</v>
      </c>
      <c r="K42" s="45">
        <v>2</v>
      </c>
      <c r="L42" s="45">
        <v>1</v>
      </c>
      <c r="M42" s="45">
        <v>0</v>
      </c>
      <c r="N42" s="45">
        <v>1</v>
      </c>
      <c r="O42" s="17">
        <f>K42+L42+M42+N42</f>
        <v>4</v>
      </c>
      <c r="P42" s="18">
        <f>Q42-O42</f>
        <v>9</v>
      </c>
      <c r="Q42" s="18">
        <f>ROUND(PRODUCT(J42,25)/14,0)</f>
        <v>13</v>
      </c>
      <c r="R42" s="23" t="s">
        <v>33</v>
      </c>
      <c r="S42" s="11"/>
      <c r="T42" s="24"/>
      <c r="U42" s="11" t="s">
        <v>38</v>
      </c>
    </row>
    <row r="43" spans="1:21" ht="12.75">
      <c r="A43" s="44" t="s">
        <v>81</v>
      </c>
      <c r="B43" s="99" t="s">
        <v>82</v>
      </c>
      <c r="C43" s="99"/>
      <c r="D43" s="99"/>
      <c r="E43" s="99"/>
      <c r="F43" s="99"/>
      <c r="G43" s="99"/>
      <c r="H43" s="99"/>
      <c r="I43" s="99"/>
      <c r="J43" s="45">
        <v>7</v>
      </c>
      <c r="K43" s="45">
        <v>2</v>
      </c>
      <c r="L43" s="45">
        <v>1</v>
      </c>
      <c r="M43" s="45">
        <v>0</v>
      </c>
      <c r="N43" s="45">
        <v>1</v>
      </c>
      <c r="O43" s="17">
        <f>K43+L43+M43+N43</f>
        <v>4</v>
      </c>
      <c r="P43" s="18">
        <f>Q43-O43</f>
        <v>9</v>
      </c>
      <c r="Q43" s="18">
        <f>ROUND(PRODUCT(J43,25)/14,0)</f>
        <v>13</v>
      </c>
      <c r="R43" s="23" t="s">
        <v>33</v>
      </c>
      <c r="S43" s="11"/>
      <c r="T43" s="24"/>
      <c r="U43" s="11" t="s">
        <v>41</v>
      </c>
    </row>
    <row r="44" spans="1:21" ht="12.75">
      <c r="A44" s="42" t="s">
        <v>26</v>
      </c>
      <c r="B44" s="65"/>
      <c r="C44" s="66"/>
      <c r="D44" s="66"/>
      <c r="E44" s="66"/>
      <c r="F44" s="66"/>
      <c r="G44" s="66"/>
      <c r="H44" s="66"/>
      <c r="I44" s="67"/>
      <c r="J44" s="42">
        <f aca="true" t="shared" si="0" ref="J44:Q44">SUM(J40:J43)</f>
        <v>30</v>
      </c>
      <c r="K44" s="42">
        <f t="shared" si="0"/>
        <v>8</v>
      </c>
      <c r="L44" s="42">
        <f t="shared" si="0"/>
        <v>4</v>
      </c>
      <c r="M44" s="42">
        <f t="shared" si="0"/>
        <v>0</v>
      </c>
      <c r="N44" s="42">
        <f t="shared" si="0"/>
        <v>4</v>
      </c>
      <c r="O44" s="42">
        <f t="shared" si="0"/>
        <v>16</v>
      </c>
      <c r="P44" s="42">
        <f t="shared" si="0"/>
        <v>38</v>
      </c>
      <c r="Q44" s="42">
        <f t="shared" si="0"/>
        <v>54</v>
      </c>
      <c r="R44" s="42">
        <f>COUNTIF(R40:R43,"E")</f>
        <v>4</v>
      </c>
      <c r="S44" s="42">
        <f>COUNTIF(S40:S43,"C")</f>
        <v>0</v>
      </c>
      <c r="T44" s="42">
        <f>COUNTIF(T40:T43,"VP")</f>
        <v>0</v>
      </c>
      <c r="U44" s="43"/>
    </row>
    <row r="45" ht="19.5" customHeight="1"/>
    <row r="46" spans="1:21" ht="16.5" customHeight="1">
      <c r="A46" s="74" t="s">
        <v>45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1:21" ht="26.25" customHeight="1">
      <c r="A47" s="77" t="s">
        <v>28</v>
      </c>
      <c r="B47" s="68" t="s">
        <v>27</v>
      </c>
      <c r="C47" s="69"/>
      <c r="D47" s="69"/>
      <c r="E47" s="69"/>
      <c r="F47" s="69"/>
      <c r="G47" s="69"/>
      <c r="H47" s="69"/>
      <c r="I47" s="70"/>
      <c r="J47" s="79" t="s">
        <v>42</v>
      </c>
      <c r="K47" s="80" t="s">
        <v>25</v>
      </c>
      <c r="L47" s="81"/>
      <c r="M47" s="81"/>
      <c r="N47" s="82"/>
      <c r="O47" s="80" t="s">
        <v>43</v>
      </c>
      <c r="P47" s="83"/>
      <c r="Q47" s="84"/>
      <c r="R47" s="80" t="s">
        <v>24</v>
      </c>
      <c r="S47" s="81"/>
      <c r="T47" s="82"/>
      <c r="U47" s="75" t="s">
        <v>23</v>
      </c>
    </row>
    <row r="48" spans="1:21" ht="12.75" customHeight="1">
      <c r="A48" s="97"/>
      <c r="B48" s="100"/>
      <c r="C48" s="101"/>
      <c r="D48" s="101"/>
      <c r="E48" s="101"/>
      <c r="F48" s="101"/>
      <c r="G48" s="101"/>
      <c r="H48" s="101"/>
      <c r="I48" s="102"/>
      <c r="J48" s="75"/>
      <c r="K48" s="41" t="s">
        <v>29</v>
      </c>
      <c r="L48" s="41" t="s">
        <v>30</v>
      </c>
      <c r="M48" s="41" t="s">
        <v>31</v>
      </c>
      <c r="N48" s="41" t="s">
        <v>70</v>
      </c>
      <c r="O48" s="41" t="s">
        <v>35</v>
      </c>
      <c r="P48" s="41" t="s">
        <v>8</v>
      </c>
      <c r="Q48" s="41" t="s">
        <v>32</v>
      </c>
      <c r="R48" s="41" t="s">
        <v>33</v>
      </c>
      <c r="S48" s="41" t="s">
        <v>29</v>
      </c>
      <c r="T48" s="41" t="s">
        <v>34</v>
      </c>
      <c r="U48" s="75"/>
    </row>
    <row r="49" spans="1:21" ht="12.75">
      <c r="A49" s="44" t="s">
        <v>83</v>
      </c>
      <c r="B49" s="99" t="s">
        <v>84</v>
      </c>
      <c r="C49" s="99"/>
      <c r="D49" s="99"/>
      <c r="E49" s="99"/>
      <c r="F49" s="99"/>
      <c r="G49" s="99"/>
      <c r="H49" s="99"/>
      <c r="I49" s="99"/>
      <c r="J49" s="45">
        <v>8</v>
      </c>
      <c r="K49" s="45">
        <v>2</v>
      </c>
      <c r="L49" s="45">
        <v>1</v>
      </c>
      <c r="M49" s="45">
        <v>0</v>
      </c>
      <c r="N49" s="45">
        <v>1</v>
      </c>
      <c r="O49" s="17">
        <f>K49+L49+M49+N49</f>
        <v>4</v>
      </c>
      <c r="P49" s="18">
        <f>Q49-O49</f>
        <v>10</v>
      </c>
      <c r="Q49" s="18">
        <f>ROUND(PRODUCT(J49,25)/14,0)</f>
        <v>14</v>
      </c>
      <c r="R49" s="23" t="s">
        <v>33</v>
      </c>
      <c r="S49" s="11"/>
      <c r="T49" s="24"/>
      <c r="U49" s="11" t="s">
        <v>40</v>
      </c>
    </row>
    <row r="50" spans="1:21" ht="12.75">
      <c r="A50" s="44" t="s">
        <v>85</v>
      </c>
      <c r="B50" s="99" t="s">
        <v>86</v>
      </c>
      <c r="C50" s="99"/>
      <c r="D50" s="99"/>
      <c r="E50" s="99"/>
      <c r="F50" s="99"/>
      <c r="G50" s="99"/>
      <c r="H50" s="99"/>
      <c r="I50" s="99"/>
      <c r="J50" s="45">
        <v>8</v>
      </c>
      <c r="K50" s="45">
        <v>2</v>
      </c>
      <c r="L50" s="45">
        <v>1</v>
      </c>
      <c r="M50" s="45">
        <v>0</v>
      </c>
      <c r="N50" s="45">
        <v>1</v>
      </c>
      <c r="O50" s="17">
        <f>K50+L50+M50+N50</f>
        <v>4</v>
      </c>
      <c r="P50" s="18">
        <f>Q50-O50</f>
        <v>10</v>
      </c>
      <c r="Q50" s="18">
        <f>ROUND(PRODUCT(J50,25)/14,0)</f>
        <v>14</v>
      </c>
      <c r="R50" s="23" t="s">
        <v>33</v>
      </c>
      <c r="S50" s="11"/>
      <c r="T50" s="24"/>
      <c r="U50" s="11" t="s">
        <v>40</v>
      </c>
    </row>
    <row r="51" spans="1:21" ht="12.75">
      <c r="A51" s="44" t="s">
        <v>87</v>
      </c>
      <c r="B51" s="99" t="s">
        <v>88</v>
      </c>
      <c r="C51" s="99"/>
      <c r="D51" s="99"/>
      <c r="E51" s="99"/>
      <c r="F51" s="99"/>
      <c r="G51" s="99"/>
      <c r="H51" s="99"/>
      <c r="I51" s="99"/>
      <c r="J51" s="45">
        <v>7</v>
      </c>
      <c r="K51" s="45">
        <v>2</v>
      </c>
      <c r="L51" s="45">
        <v>1</v>
      </c>
      <c r="M51" s="45">
        <v>0</v>
      </c>
      <c r="N51" s="45">
        <v>1</v>
      </c>
      <c r="O51" s="17">
        <f>K51+L51+M51+N51</f>
        <v>4</v>
      </c>
      <c r="P51" s="18">
        <f>Q51-O51</f>
        <v>9</v>
      </c>
      <c r="Q51" s="18">
        <f>ROUND(PRODUCT(J51,25)/14,0)</f>
        <v>13</v>
      </c>
      <c r="R51" s="23" t="s">
        <v>33</v>
      </c>
      <c r="S51" s="11"/>
      <c r="T51" s="24"/>
      <c r="U51" s="11" t="s">
        <v>40</v>
      </c>
    </row>
    <row r="52" spans="1:21" ht="12.75">
      <c r="A52" s="44" t="s">
        <v>89</v>
      </c>
      <c r="B52" s="99" t="s">
        <v>90</v>
      </c>
      <c r="C52" s="99"/>
      <c r="D52" s="99"/>
      <c r="E52" s="99"/>
      <c r="F52" s="99"/>
      <c r="G52" s="99"/>
      <c r="H52" s="99"/>
      <c r="I52" s="99"/>
      <c r="J52" s="45">
        <v>7</v>
      </c>
      <c r="K52" s="45">
        <v>2</v>
      </c>
      <c r="L52" s="45">
        <v>1</v>
      </c>
      <c r="M52" s="45">
        <v>0</v>
      </c>
      <c r="N52" s="45">
        <v>1</v>
      </c>
      <c r="O52" s="17">
        <f>K52+L52+M52+N52</f>
        <v>4</v>
      </c>
      <c r="P52" s="18">
        <f>Q52-O52</f>
        <v>9</v>
      </c>
      <c r="Q52" s="18">
        <f>ROUND(PRODUCT(J52,25)/14,0)</f>
        <v>13</v>
      </c>
      <c r="R52" s="23" t="s">
        <v>33</v>
      </c>
      <c r="S52" s="11"/>
      <c r="T52" s="24"/>
      <c r="U52" s="11" t="s">
        <v>38</v>
      </c>
    </row>
    <row r="53" spans="1:21" ht="12.75">
      <c r="A53" s="42" t="s">
        <v>26</v>
      </c>
      <c r="B53" s="65"/>
      <c r="C53" s="66"/>
      <c r="D53" s="66"/>
      <c r="E53" s="66"/>
      <c r="F53" s="66"/>
      <c r="G53" s="66"/>
      <c r="H53" s="66"/>
      <c r="I53" s="67"/>
      <c r="J53" s="42">
        <f aca="true" t="shared" si="1" ref="J53:Q53">SUM(J49:J52)</f>
        <v>30</v>
      </c>
      <c r="K53" s="42">
        <f t="shared" si="1"/>
        <v>8</v>
      </c>
      <c r="L53" s="42">
        <f t="shared" si="1"/>
        <v>4</v>
      </c>
      <c r="M53" s="42">
        <f t="shared" si="1"/>
        <v>0</v>
      </c>
      <c r="N53" s="42">
        <f t="shared" si="1"/>
        <v>4</v>
      </c>
      <c r="O53" s="42">
        <f t="shared" si="1"/>
        <v>16</v>
      </c>
      <c r="P53" s="42">
        <f t="shared" si="1"/>
        <v>38</v>
      </c>
      <c r="Q53" s="42">
        <f t="shared" si="1"/>
        <v>54</v>
      </c>
      <c r="R53" s="42">
        <f>COUNTIF(R49:R52,"E")</f>
        <v>4</v>
      </c>
      <c r="S53" s="42">
        <f>COUNTIF(S49:S52,"C")</f>
        <v>0</v>
      </c>
      <c r="T53" s="42">
        <f>COUNTIF(T49:T52,"VP")</f>
        <v>0</v>
      </c>
      <c r="U53" s="43"/>
    </row>
    <row r="54" ht="11.25" customHeight="1"/>
    <row r="55" spans="1:21" ht="18" customHeight="1">
      <c r="A55" s="74" t="s">
        <v>46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1:21" ht="25.5" customHeight="1">
      <c r="A56" s="77" t="s">
        <v>28</v>
      </c>
      <c r="B56" s="68" t="s">
        <v>27</v>
      </c>
      <c r="C56" s="69"/>
      <c r="D56" s="69"/>
      <c r="E56" s="69"/>
      <c r="F56" s="69"/>
      <c r="G56" s="69"/>
      <c r="H56" s="69"/>
      <c r="I56" s="70"/>
      <c r="J56" s="79" t="s">
        <v>42</v>
      </c>
      <c r="K56" s="80" t="s">
        <v>25</v>
      </c>
      <c r="L56" s="81"/>
      <c r="M56" s="81"/>
      <c r="N56" s="82"/>
      <c r="O56" s="80" t="s">
        <v>43</v>
      </c>
      <c r="P56" s="83"/>
      <c r="Q56" s="84"/>
      <c r="R56" s="80" t="s">
        <v>24</v>
      </c>
      <c r="S56" s="81"/>
      <c r="T56" s="82"/>
      <c r="U56" s="75" t="s">
        <v>23</v>
      </c>
    </row>
    <row r="57" spans="1:21" ht="16.5" customHeight="1">
      <c r="A57" s="97"/>
      <c r="B57" s="100"/>
      <c r="C57" s="101"/>
      <c r="D57" s="101"/>
      <c r="E57" s="101"/>
      <c r="F57" s="101"/>
      <c r="G57" s="101"/>
      <c r="H57" s="101"/>
      <c r="I57" s="102"/>
      <c r="J57" s="75"/>
      <c r="K57" s="41" t="s">
        <v>29</v>
      </c>
      <c r="L57" s="41" t="s">
        <v>30</v>
      </c>
      <c r="M57" s="41" t="s">
        <v>31</v>
      </c>
      <c r="N57" s="41" t="s">
        <v>70</v>
      </c>
      <c r="O57" s="41" t="s">
        <v>35</v>
      </c>
      <c r="P57" s="41" t="s">
        <v>8</v>
      </c>
      <c r="Q57" s="41" t="s">
        <v>32</v>
      </c>
      <c r="R57" s="41" t="s">
        <v>33</v>
      </c>
      <c r="S57" s="41" t="s">
        <v>29</v>
      </c>
      <c r="T57" s="41" t="s">
        <v>34</v>
      </c>
      <c r="U57" s="75"/>
    </row>
    <row r="58" spans="1:21" ht="12.75">
      <c r="A58" s="44" t="s">
        <v>91</v>
      </c>
      <c r="B58" s="99" t="s">
        <v>92</v>
      </c>
      <c r="C58" s="99"/>
      <c r="D58" s="99"/>
      <c r="E58" s="99"/>
      <c r="F58" s="99"/>
      <c r="G58" s="99"/>
      <c r="H58" s="99"/>
      <c r="I58" s="99"/>
      <c r="J58" s="45">
        <v>8</v>
      </c>
      <c r="K58" s="45">
        <v>2</v>
      </c>
      <c r="L58" s="45">
        <v>1</v>
      </c>
      <c r="M58" s="45">
        <v>0</v>
      </c>
      <c r="N58" s="45">
        <v>1</v>
      </c>
      <c r="O58" s="17">
        <f>K58+L58+M58+N58</f>
        <v>4</v>
      </c>
      <c r="P58" s="18">
        <f>Q58-O58</f>
        <v>10</v>
      </c>
      <c r="Q58" s="18">
        <f>ROUND(PRODUCT(J58,25)/14,0)</f>
        <v>14</v>
      </c>
      <c r="R58" s="23" t="s">
        <v>33</v>
      </c>
      <c r="S58" s="11"/>
      <c r="T58" s="24" t="s">
        <v>34</v>
      </c>
      <c r="U58" s="11" t="s">
        <v>38</v>
      </c>
    </row>
    <row r="59" spans="1:21" ht="12.75">
      <c r="A59" s="44" t="s">
        <v>93</v>
      </c>
      <c r="B59" s="99" t="s">
        <v>94</v>
      </c>
      <c r="C59" s="99"/>
      <c r="D59" s="99"/>
      <c r="E59" s="99"/>
      <c r="F59" s="99"/>
      <c r="G59" s="99"/>
      <c r="H59" s="99"/>
      <c r="I59" s="99"/>
      <c r="J59" s="45">
        <v>8</v>
      </c>
      <c r="K59" s="45">
        <v>2</v>
      </c>
      <c r="L59" s="45">
        <v>1</v>
      </c>
      <c r="M59" s="45">
        <v>0</v>
      </c>
      <c r="N59" s="45">
        <v>1</v>
      </c>
      <c r="O59" s="17">
        <f>K59+L59+M59+N59</f>
        <v>4</v>
      </c>
      <c r="P59" s="18">
        <f>Q59-O59</f>
        <v>10</v>
      </c>
      <c r="Q59" s="18">
        <f>ROUND(PRODUCT(J59,25)/14,0)</f>
        <v>14</v>
      </c>
      <c r="R59" s="23" t="s">
        <v>33</v>
      </c>
      <c r="S59" s="11"/>
      <c r="T59" s="24"/>
      <c r="U59" s="11" t="s">
        <v>38</v>
      </c>
    </row>
    <row r="60" spans="1:21" ht="12.75">
      <c r="A60" s="44" t="s">
        <v>95</v>
      </c>
      <c r="B60" s="99" t="s">
        <v>96</v>
      </c>
      <c r="C60" s="99"/>
      <c r="D60" s="99"/>
      <c r="E60" s="99"/>
      <c r="F60" s="99"/>
      <c r="G60" s="99"/>
      <c r="H60" s="99"/>
      <c r="I60" s="99"/>
      <c r="J60" s="45">
        <v>6</v>
      </c>
      <c r="K60" s="45">
        <v>2</v>
      </c>
      <c r="L60" s="45">
        <v>1</v>
      </c>
      <c r="M60" s="45">
        <v>0</v>
      </c>
      <c r="N60" s="45">
        <v>0</v>
      </c>
      <c r="O60" s="17">
        <f>K60+L60+M60+N60</f>
        <v>3</v>
      </c>
      <c r="P60" s="18">
        <f>Q60-O60</f>
        <v>8</v>
      </c>
      <c r="Q60" s="18">
        <f>ROUND(PRODUCT(J60,25)/14,0)</f>
        <v>11</v>
      </c>
      <c r="R60" s="23"/>
      <c r="S60" s="11" t="s">
        <v>29</v>
      </c>
      <c r="T60" s="24"/>
      <c r="U60" s="11" t="s">
        <v>41</v>
      </c>
    </row>
    <row r="61" spans="1:21" ht="12.75">
      <c r="A61" s="44" t="s">
        <v>107</v>
      </c>
      <c r="B61" s="99" t="s">
        <v>108</v>
      </c>
      <c r="C61" s="99"/>
      <c r="D61" s="99"/>
      <c r="E61" s="99"/>
      <c r="F61" s="99"/>
      <c r="G61" s="99"/>
      <c r="H61" s="99"/>
      <c r="I61" s="99"/>
      <c r="J61" s="11">
        <v>8</v>
      </c>
      <c r="K61" s="11">
        <v>2</v>
      </c>
      <c r="L61" s="11">
        <v>1</v>
      </c>
      <c r="M61" s="11">
        <v>0</v>
      </c>
      <c r="N61" s="11">
        <v>1</v>
      </c>
      <c r="O61" s="17">
        <f>K61+L61+M61+N61</f>
        <v>4</v>
      </c>
      <c r="P61" s="18">
        <f>Q61-O61</f>
        <v>10</v>
      </c>
      <c r="Q61" s="18">
        <f>ROUND(PRODUCT(J61,25)/14,0)</f>
        <v>14</v>
      </c>
      <c r="R61" s="23" t="s">
        <v>33</v>
      </c>
      <c r="S61" s="11"/>
      <c r="T61" s="24"/>
      <c r="U61" s="11" t="s">
        <v>40</v>
      </c>
    </row>
    <row r="62" spans="1:21" ht="12.75">
      <c r="A62" s="42" t="s">
        <v>26</v>
      </c>
      <c r="B62" s="65"/>
      <c r="C62" s="66"/>
      <c r="D62" s="66"/>
      <c r="E62" s="66"/>
      <c r="F62" s="66"/>
      <c r="G62" s="66"/>
      <c r="H62" s="66"/>
      <c r="I62" s="67"/>
      <c r="J62" s="42">
        <f aca="true" t="shared" si="2" ref="J62:Q62">SUM(J58:J61)</f>
        <v>30</v>
      </c>
      <c r="K62" s="42">
        <f t="shared" si="2"/>
        <v>8</v>
      </c>
      <c r="L62" s="42">
        <f t="shared" si="2"/>
        <v>4</v>
      </c>
      <c r="M62" s="42">
        <f t="shared" si="2"/>
        <v>0</v>
      </c>
      <c r="N62" s="42">
        <f t="shared" si="2"/>
        <v>3</v>
      </c>
      <c r="O62" s="42">
        <f t="shared" si="2"/>
        <v>15</v>
      </c>
      <c r="P62" s="42">
        <f t="shared" si="2"/>
        <v>38</v>
      </c>
      <c r="Q62" s="42">
        <f t="shared" si="2"/>
        <v>53</v>
      </c>
      <c r="R62" s="42">
        <f>COUNTIF(R58:R61,"E")</f>
        <v>3</v>
      </c>
      <c r="S62" s="42">
        <f>COUNTIF(S58:S61,"C")</f>
        <v>1</v>
      </c>
      <c r="T62" s="42">
        <f>COUNTIF(T58:T61,"VP")</f>
        <v>1</v>
      </c>
      <c r="U62" s="43"/>
    </row>
    <row r="63" spans="1:21" ht="12.7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8"/>
    </row>
    <row r="64" spans="1:21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8"/>
    </row>
    <row r="65" spans="1:21" ht="12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8"/>
    </row>
    <row r="66" spans="1:21" ht="12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8"/>
    </row>
    <row r="67" spans="1:21" ht="12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8"/>
    </row>
    <row r="68" spans="1:21" ht="12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8"/>
    </row>
    <row r="69" spans="1:21" ht="12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8"/>
    </row>
    <row r="70" spans="1:21" ht="12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8"/>
    </row>
    <row r="71" spans="1:21" ht="12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8"/>
    </row>
    <row r="72" spans="1:21" ht="12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8"/>
    </row>
    <row r="73" spans="1:21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8"/>
    </row>
    <row r="74" ht="21.75" customHeight="1"/>
    <row r="75" spans="1:21" ht="18.75" customHeight="1">
      <c r="A75" s="74" t="s">
        <v>47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1:21" ht="24.75" customHeight="1">
      <c r="A76" s="77" t="s">
        <v>28</v>
      </c>
      <c r="B76" s="68" t="s">
        <v>27</v>
      </c>
      <c r="C76" s="69"/>
      <c r="D76" s="69"/>
      <c r="E76" s="69"/>
      <c r="F76" s="69"/>
      <c r="G76" s="69"/>
      <c r="H76" s="69"/>
      <c r="I76" s="70"/>
      <c r="J76" s="79" t="s">
        <v>42</v>
      </c>
      <c r="K76" s="80" t="s">
        <v>25</v>
      </c>
      <c r="L76" s="81"/>
      <c r="M76" s="81"/>
      <c r="N76" s="82"/>
      <c r="O76" s="80" t="s">
        <v>43</v>
      </c>
      <c r="P76" s="83"/>
      <c r="Q76" s="84"/>
      <c r="R76" s="80" t="s">
        <v>24</v>
      </c>
      <c r="S76" s="81"/>
      <c r="T76" s="82"/>
      <c r="U76" s="75" t="s">
        <v>23</v>
      </c>
    </row>
    <row r="77" spans="1:21" ht="12.75">
      <c r="A77" s="78"/>
      <c r="B77" s="71"/>
      <c r="C77" s="72"/>
      <c r="D77" s="72"/>
      <c r="E77" s="72"/>
      <c r="F77" s="72"/>
      <c r="G77" s="72"/>
      <c r="H77" s="72"/>
      <c r="I77" s="73"/>
      <c r="J77" s="76"/>
      <c r="K77" s="5" t="s">
        <v>29</v>
      </c>
      <c r="L77" s="5" t="s">
        <v>30</v>
      </c>
      <c r="M77" s="5" t="s">
        <v>31</v>
      </c>
      <c r="N77" s="5" t="s">
        <v>70</v>
      </c>
      <c r="O77" s="5" t="s">
        <v>35</v>
      </c>
      <c r="P77" s="5" t="s">
        <v>8</v>
      </c>
      <c r="Q77" s="5" t="s">
        <v>32</v>
      </c>
      <c r="R77" s="5" t="s">
        <v>33</v>
      </c>
      <c r="S77" s="5" t="s">
        <v>29</v>
      </c>
      <c r="T77" s="5" t="s">
        <v>34</v>
      </c>
      <c r="U77" s="76"/>
    </row>
    <row r="78" spans="1:21" ht="12.75">
      <c r="A78" s="29" t="s">
        <v>97</v>
      </c>
      <c r="B78" s="91" t="s">
        <v>98</v>
      </c>
      <c r="C78" s="92"/>
      <c r="D78" s="92"/>
      <c r="E78" s="92"/>
      <c r="F78" s="92"/>
      <c r="G78" s="92"/>
      <c r="H78" s="92"/>
      <c r="I78" s="93"/>
      <c r="J78" s="11">
        <v>7</v>
      </c>
      <c r="K78" s="11">
        <v>2</v>
      </c>
      <c r="L78" s="11">
        <v>1</v>
      </c>
      <c r="M78" s="11">
        <v>0</v>
      </c>
      <c r="N78" s="11">
        <v>1</v>
      </c>
      <c r="O78" s="17">
        <f>K78+L78+M78+N78</f>
        <v>4</v>
      </c>
      <c r="P78" s="18">
        <f>Q78-O78</f>
        <v>11</v>
      </c>
      <c r="Q78" s="18">
        <f>ROUND(PRODUCT(J78,25)/12,0)</f>
        <v>15</v>
      </c>
      <c r="R78" s="23" t="s">
        <v>33</v>
      </c>
      <c r="S78" s="11"/>
      <c r="T78" s="24"/>
      <c r="U78" s="11" t="s">
        <v>40</v>
      </c>
    </row>
    <row r="79" spans="1:21" ht="12.75">
      <c r="A79" s="29" t="s">
        <v>99</v>
      </c>
      <c r="B79" s="91" t="s">
        <v>100</v>
      </c>
      <c r="C79" s="92"/>
      <c r="D79" s="92"/>
      <c r="E79" s="92"/>
      <c r="F79" s="92"/>
      <c r="G79" s="92"/>
      <c r="H79" s="92"/>
      <c r="I79" s="93"/>
      <c r="J79" s="11">
        <v>7</v>
      </c>
      <c r="K79" s="11">
        <v>2</v>
      </c>
      <c r="L79" s="11">
        <v>1</v>
      </c>
      <c r="M79" s="11">
        <v>0</v>
      </c>
      <c r="N79" s="11">
        <v>1</v>
      </c>
      <c r="O79" s="17">
        <f>K79+L79+M79+N79</f>
        <v>4</v>
      </c>
      <c r="P79" s="18">
        <f>Q79-O79</f>
        <v>11</v>
      </c>
      <c r="Q79" s="18">
        <f>ROUND(PRODUCT(J79,25)/12,0)</f>
        <v>15</v>
      </c>
      <c r="R79" s="23" t="s">
        <v>33</v>
      </c>
      <c r="S79" s="11"/>
      <c r="T79" s="24"/>
      <c r="U79" s="11" t="s">
        <v>40</v>
      </c>
    </row>
    <row r="80" spans="1:21" ht="12.75">
      <c r="A80" s="29" t="s">
        <v>101</v>
      </c>
      <c r="B80" s="91" t="s">
        <v>102</v>
      </c>
      <c r="C80" s="92"/>
      <c r="D80" s="92"/>
      <c r="E80" s="92"/>
      <c r="F80" s="92"/>
      <c r="G80" s="92"/>
      <c r="H80" s="92"/>
      <c r="I80" s="93"/>
      <c r="J80" s="11">
        <v>4</v>
      </c>
      <c r="K80" s="11">
        <v>0</v>
      </c>
      <c r="L80" s="11">
        <v>0</v>
      </c>
      <c r="M80" s="11">
        <v>1</v>
      </c>
      <c r="N80" s="11">
        <v>2</v>
      </c>
      <c r="O80" s="17">
        <f>K80+L80+M80+N80</f>
        <v>3</v>
      </c>
      <c r="P80" s="18">
        <f>Q80-O80</f>
        <v>5</v>
      </c>
      <c r="Q80" s="18">
        <f>ROUND(PRODUCT(J80,25)/12,0)</f>
        <v>8</v>
      </c>
      <c r="R80" s="23"/>
      <c r="S80" s="11"/>
      <c r="T80" s="24" t="s">
        <v>34</v>
      </c>
      <c r="U80" s="11" t="s">
        <v>38</v>
      </c>
    </row>
    <row r="81" spans="1:21" ht="12.75">
      <c r="A81" s="29" t="s">
        <v>103</v>
      </c>
      <c r="B81" s="91" t="s">
        <v>104</v>
      </c>
      <c r="C81" s="92"/>
      <c r="D81" s="92"/>
      <c r="E81" s="92"/>
      <c r="F81" s="92"/>
      <c r="G81" s="92"/>
      <c r="H81" s="92"/>
      <c r="I81" s="93"/>
      <c r="J81" s="11">
        <v>4</v>
      </c>
      <c r="K81" s="11">
        <v>0</v>
      </c>
      <c r="L81" s="11">
        <v>0</v>
      </c>
      <c r="M81" s="11">
        <v>0</v>
      </c>
      <c r="N81" s="11">
        <v>2</v>
      </c>
      <c r="O81" s="17">
        <f>K81+L81+M81+N81</f>
        <v>2</v>
      </c>
      <c r="P81" s="18">
        <f>Q81-O81</f>
        <v>6</v>
      </c>
      <c r="Q81" s="18">
        <f>ROUND(PRODUCT(J81,25)/12,0)</f>
        <v>8</v>
      </c>
      <c r="R81" s="23"/>
      <c r="S81" s="11" t="s">
        <v>29</v>
      </c>
      <c r="T81" s="24"/>
      <c r="U81" s="11" t="s">
        <v>38</v>
      </c>
    </row>
    <row r="82" spans="1:21" ht="12.75">
      <c r="A82" s="29" t="s">
        <v>105</v>
      </c>
      <c r="B82" s="91" t="s">
        <v>106</v>
      </c>
      <c r="C82" s="92"/>
      <c r="D82" s="92"/>
      <c r="E82" s="92"/>
      <c r="F82" s="92"/>
      <c r="G82" s="92"/>
      <c r="H82" s="92"/>
      <c r="I82" s="93"/>
      <c r="J82" s="11">
        <v>8</v>
      </c>
      <c r="K82" s="11">
        <v>2</v>
      </c>
      <c r="L82" s="11">
        <v>1</v>
      </c>
      <c r="M82" s="11">
        <v>0</v>
      </c>
      <c r="N82" s="11">
        <v>1</v>
      </c>
      <c r="O82" s="17">
        <f>K82+L82+M82+N82</f>
        <v>4</v>
      </c>
      <c r="P82" s="18">
        <f>Q82-O82</f>
        <v>13</v>
      </c>
      <c r="Q82" s="18">
        <f>ROUND(PRODUCT(J82,25)/12,0)</f>
        <v>17</v>
      </c>
      <c r="R82" s="23" t="s">
        <v>33</v>
      </c>
      <c r="S82" s="11"/>
      <c r="T82" s="24"/>
      <c r="U82" s="11" t="s">
        <v>40</v>
      </c>
    </row>
    <row r="83" spans="1:21" ht="12.75">
      <c r="A83" s="20" t="s">
        <v>26</v>
      </c>
      <c r="B83" s="94"/>
      <c r="C83" s="95"/>
      <c r="D83" s="95"/>
      <c r="E83" s="95"/>
      <c r="F83" s="95"/>
      <c r="G83" s="95"/>
      <c r="H83" s="95"/>
      <c r="I83" s="96"/>
      <c r="J83" s="20">
        <f aca="true" t="shared" si="3" ref="J83:Q83">SUM(J78:J82)</f>
        <v>30</v>
      </c>
      <c r="K83" s="20">
        <f t="shared" si="3"/>
        <v>6</v>
      </c>
      <c r="L83" s="20">
        <f t="shared" si="3"/>
        <v>3</v>
      </c>
      <c r="M83" s="20">
        <f t="shared" si="3"/>
        <v>1</v>
      </c>
      <c r="N83" s="20">
        <f t="shared" si="3"/>
        <v>7</v>
      </c>
      <c r="O83" s="20">
        <f t="shared" si="3"/>
        <v>17</v>
      </c>
      <c r="P83" s="20">
        <f t="shared" si="3"/>
        <v>46</v>
      </c>
      <c r="Q83" s="20">
        <f t="shared" si="3"/>
        <v>63</v>
      </c>
      <c r="R83" s="20">
        <f>COUNTIF(R78:R82,"E")</f>
        <v>3</v>
      </c>
      <c r="S83" s="20">
        <f>COUNTIF(S78:S82,"C")</f>
        <v>1</v>
      </c>
      <c r="T83" s="20">
        <f>COUNTIF(T78:T82,"VP")</f>
        <v>1</v>
      </c>
      <c r="U83" s="21"/>
    </row>
    <row r="84" ht="9" customHeight="1"/>
    <row r="85" spans="2:20" ht="12.75">
      <c r="B85" s="2"/>
      <c r="C85" s="2"/>
      <c r="D85" s="2"/>
      <c r="E85" s="2"/>
      <c r="F85" s="2"/>
      <c r="G85" s="2"/>
      <c r="N85" s="8"/>
      <c r="O85" s="8"/>
      <c r="P85" s="8"/>
      <c r="Q85" s="8"/>
      <c r="R85" s="8"/>
      <c r="S85" s="8"/>
      <c r="T85" s="8"/>
    </row>
    <row r="86" spans="1:21" ht="19.5" customHeight="1">
      <c r="A86" s="90" t="s">
        <v>48</v>
      </c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ht="27.75" customHeight="1">
      <c r="A87" s="77" t="s">
        <v>28</v>
      </c>
      <c r="B87" s="68" t="s">
        <v>27</v>
      </c>
      <c r="C87" s="69"/>
      <c r="D87" s="69"/>
      <c r="E87" s="69"/>
      <c r="F87" s="69"/>
      <c r="G87" s="69"/>
      <c r="H87" s="69"/>
      <c r="I87" s="70"/>
      <c r="J87" s="79" t="s">
        <v>42</v>
      </c>
      <c r="K87" s="88" t="s">
        <v>25</v>
      </c>
      <c r="L87" s="88"/>
      <c r="M87" s="88"/>
      <c r="N87" s="88"/>
      <c r="O87" s="88" t="s">
        <v>43</v>
      </c>
      <c r="P87" s="89"/>
      <c r="Q87" s="89"/>
      <c r="R87" s="88" t="s">
        <v>24</v>
      </c>
      <c r="S87" s="88"/>
      <c r="T87" s="88"/>
      <c r="U87" s="88" t="s">
        <v>23</v>
      </c>
    </row>
    <row r="88" spans="1:21" ht="12.75" customHeight="1">
      <c r="A88" s="78"/>
      <c r="B88" s="71"/>
      <c r="C88" s="72"/>
      <c r="D88" s="72"/>
      <c r="E88" s="72"/>
      <c r="F88" s="72"/>
      <c r="G88" s="72"/>
      <c r="H88" s="72"/>
      <c r="I88" s="73"/>
      <c r="J88" s="76"/>
      <c r="K88" s="5" t="s">
        <v>29</v>
      </c>
      <c r="L88" s="5" t="s">
        <v>30</v>
      </c>
      <c r="M88" s="5" t="s">
        <v>31</v>
      </c>
      <c r="N88" s="5" t="s">
        <v>70</v>
      </c>
      <c r="O88" s="5" t="s">
        <v>35</v>
      </c>
      <c r="P88" s="5" t="s">
        <v>8</v>
      </c>
      <c r="Q88" s="5" t="s">
        <v>32</v>
      </c>
      <c r="R88" s="5" t="s">
        <v>33</v>
      </c>
      <c r="S88" s="5" t="s">
        <v>29</v>
      </c>
      <c r="T88" s="5" t="s">
        <v>34</v>
      </c>
      <c r="U88" s="88"/>
    </row>
    <row r="89" spans="1:21" ht="12.75">
      <c r="A89" s="56" t="s">
        <v>124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</row>
    <row r="90" spans="1:21" ht="12.75">
      <c r="A90" s="30" t="s">
        <v>109</v>
      </c>
      <c r="B90" s="53" t="s">
        <v>110</v>
      </c>
      <c r="C90" s="54"/>
      <c r="D90" s="54"/>
      <c r="E90" s="54"/>
      <c r="F90" s="54"/>
      <c r="G90" s="54"/>
      <c r="H90" s="54"/>
      <c r="I90" s="55"/>
      <c r="J90" s="25">
        <v>8</v>
      </c>
      <c r="K90" s="25">
        <v>2</v>
      </c>
      <c r="L90" s="25">
        <v>1</v>
      </c>
      <c r="M90" s="25">
        <v>0</v>
      </c>
      <c r="N90" s="25">
        <v>1</v>
      </c>
      <c r="O90" s="18">
        <f>K90+L90+M90+N90</f>
        <v>4</v>
      </c>
      <c r="P90" s="18">
        <f>Q90-O90</f>
        <v>10</v>
      </c>
      <c r="Q90" s="18">
        <f>Q91</f>
        <v>14</v>
      </c>
      <c r="R90" s="25" t="s">
        <v>33</v>
      </c>
      <c r="S90" s="25"/>
      <c r="T90" s="26"/>
      <c r="U90" s="11" t="s">
        <v>40</v>
      </c>
    </row>
    <row r="91" spans="1:21" ht="12.75">
      <c r="A91" s="30" t="s">
        <v>111</v>
      </c>
      <c r="B91" s="85" t="s">
        <v>112</v>
      </c>
      <c r="C91" s="86"/>
      <c r="D91" s="86"/>
      <c r="E91" s="86"/>
      <c r="F91" s="86"/>
      <c r="G91" s="86"/>
      <c r="H91" s="86"/>
      <c r="I91" s="87"/>
      <c r="J91" s="25">
        <v>8</v>
      </c>
      <c r="K91" s="25">
        <v>2</v>
      </c>
      <c r="L91" s="25">
        <v>1</v>
      </c>
      <c r="M91" s="25">
        <v>0</v>
      </c>
      <c r="N91" s="25">
        <v>1</v>
      </c>
      <c r="O91" s="18">
        <f>K91+L91+M91+N91</f>
        <v>4</v>
      </c>
      <c r="P91" s="18">
        <f>Q91-O91</f>
        <v>10</v>
      </c>
      <c r="Q91" s="18">
        <f>ROUND(PRODUCT(J91,25)/14,0)</f>
        <v>14</v>
      </c>
      <c r="R91" s="25" t="s">
        <v>33</v>
      </c>
      <c r="S91" s="25"/>
      <c r="T91" s="26"/>
      <c r="U91" s="11" t="s">
        <v>40</v>
      </c>
    </row>
    <row r="92" spans="1:21" ht="12.75">
      <c r="A92" s="30" t="s">
        <v>113</v>
      </c>
      <c r="B92" s="53" t="s">
        <v>114</v>
      </c>
      <c r="C92" s="54"/>
      <c r="D92" s="54"/>
      <c r="E92" s="54"/>
      <c r="F92" s="54"/>
      <c r="G92" s="54"/>
      <c r="H92" s="54"/>
      <c r="I92" s="55"/>
      <c r="J92" s="25">
        <v>8</v>
      </c>
      <c r="K92" s="25">
        <v>2</v>
      </c>
      <c r="L92" s="25">
        <v>1</v>
      </c>
      <c r="M92" s="25">
        <v>0</v>
      </c>
      <c r="N92" s="25">
        <v>1</v>
      </c>
      <c r="O92" s="18">
        <f>K92+L92+M92+N92</f>
        <v>4</v>
      </c>
      <c r="P92" s="18">
        <f>Q92-O92</f>
        <v>10</v>
      </c>
      <c r="Q92" s="18">
        <f>ROUND(PRODUCT(J92,25)/14,0)</f>
        <v>14</v>
      </c>
      <c r="R92" s="25" t="s">
        <v>33</v>
      </c>
      <c r="S92" s="25"/>
      <c r="T92" s="26"/>
      <c r="U92" s="11" t="s">
        <v>40</v>
      </c>
    </row>
    <row r="93" spans="1:21" ht="12.75">
      <c r="A93" s="56" t="s">
        <v>125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4"/>
    </row>
    <row r="94" spans="1:21" ht="12.75">
      <c r="A94" s="30" t="s">
        <v>115</v>
      </c>
      <c r="B94" s="62" t="s">
        <v>116</v>
      </c>
      <c r="C94" s="62"/>
      <c r="D94" s="62"/>
      <c r="E94" s="62"/>
      <c r="F94" s="62"/>
      <c r="G94" s="62"/>
      <c r="H94" s="62"/>
      <c r="I94" s="62"/>
      <c r="J94" s="25">
        <v>8</v>
      </c>
      <c r="K94" s="25">
        <v>2</v>
      </c>
      <c r="L94" s="25">
        <v>1</v>
      </c>
      <c r="M94" s="25">
        <v>0</v>
      </c>
      <c r="N94" s="25">
        <v>1</v>
      </c>
      <c r="O94" s="18">
        <f>K94+L94+M94+N94</f>
        <v>4</v>
      </c>
      <c r="P94" s="18">
        <f>Q94-O94</f>
        <v>13</v>
      </c>
      <c r="Q94" s="18">
        <f>ROUND(PRODUCT(J94,25)/12,0)</f>
        <v>17</v>
      </c>
      <c r="R94" s="25" t="s">
        <v>33</v>
      </c>
      <c r="S94" s="25"/>
      <c r="T94" s="26"/>
      <c r="U94" s="11" t="s">
        <v>40</v>
      </c>
    </row>
    <row r="95" spans="1:21" ht="12.75">
      <c r="A95" s="30" t="s">
        <v>117</v>
      </c>
      <c r="B95" s="62" t="s">
        <v>118</v>
      </c>
      <c r="C95" s="62"/>
      <c r="D95" s="62"/>
      <c r="E95" s="62"/>
      <c r="F95" s="62"/>
      <c r="G95" s="62"/>
      <c r="H95" s="62"/>
      <c r="I95" s="62"/>
      <c r="J95" s="25">
        <v>8</v>
      </c>
      <c r="K95" s="25">
        <v>2</v>
      </c>
      <c r="L95" s="25">
        <v>1</v>
      </c>
      <c r="M95" s="25">
        <v>0</v>
      </c>
      <c r="N95" s="25">
        <v>1</v>
      </c>
      <c r="O95" s="18">
        <f>K95+L95+M95+N95</f>
        <v>4</v>
      </c>
      <c r="P95" s="18">
        <f>Q95-O95</f>
        <v>13</v>
      </c>
      <c r="Q95" s="18">
        <f>ROUND(PRODUCT(J95,25)/12,0)</f>
        <v>17</v>
      </c>
      <c r="R95" s="25" t="s">
        <v>33</v>
      </c>
      <c r="S95" s="25"/>
      <c r="T95" s="26"/>
      <c r="U95" s="11" t="s">
        <v>40</v>
      </c>
    </row>
    <row r="96" spans="1:21" ht="12.75">
      <c r="A96" s="30" t="s">
        <v>119</v>
      </c>
      <c r="B96" s="62" t="s">
        <v>120</v>
      </c>
      <c r="C96" s="62"/>
      <c r="D96" s="62"/>
      <c r="E96" s="62"/>
      <c r="F96" s="62"/>
      <c r="G96" s="62"/>
      <c r="H96" s="62"/>
      <c r="I96" s="62"/>
      <c r="J96" s="25">
        <v>8</v>
      </c>
      <c r="K96" s="25">
        <v>2</v>
      </c>
      <c r="L96" s="25">
        <v>1</v>
      </c>
      <c r="M96" s="25">
        <v>0</v>
      </c>
      <c r="N96" s="25">
        <v>1</v>
      </c>
      <c r="O96" s="18">
        <f>K96+L96+M96+N96</f>
        <v>4</v>
      </c>
      <c r="P96" s="18">
        <f>Q96-O96</f>
        <v>13</v>
      </c>
      <c r="Q96" s="18">
        <f>ROUND(PRODUCT(J96,25)/12,0)</f>
        <v>17</v>
      </c>
      <c r="R96" s="25" t="s">
        <v>33</v>
      </c>
      <c r="S96" s="25"/>
      <c r="T96" s="26"/>
      <c r="U96" s="11" t="s">
        <v>40</v>
      </c>
    </row>
    <row r="97" spans="1:21" ht="12.75">
      <c r="A97" s="59" t="s">
        <v>126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1"/>
    </row>
    <row r="98" spans="1:21" ht="12.75">
      <c r="A98" s="30"/>
      <c r="B98" s="53"/>
      <c r="C98" s="54"/>
      <c r="D98" s="54"/>
      <c r="E98" s="54"/>
      <c r="F98" s="54"/>
      <c r="G98" s="54"/>
      <c r="H98" s="54"/>
      <c r="I98" s="55"/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18">
        <v>0</v>
      </c>
      <c r="P98" s="18">
        <v>0</v>
      </c>
      <c r="Q98" s="18">
        <v>0</v>
      </c>
      <c r="R98" s="25"/>
      <c r="S98" s="25"/>
      <c r="T98" s="26"/>
      <c r="U98" s="11"/>
    </row>
    <row r="99" spans="1:21" ht="12.75">
      <c r="A99" s="56" t="s">
        <v>127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8"/>
    </row>
    <row r="100" spans="1:21" ht="12.75">
      <c r="A100" s="30"/>
      <c r="B100" s="53"/>
      <c r="C100" s="54"/>
      <c r="D100" s="54"/>
      <c r="E100" s="54"/>
      <c r="F100" s="54"/>
      <c r="G100" s="54"/>
      <c r="H100" s="54"/>
      <c r="I100" s="55"/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18">
        <f>K100+L100+M100+N100</f>
        <v>0</v>
      </c>
      <c r="P100" s="18">
        <f>Q100-O100</f>
        <v>0</v>
      </c>
      <c r="Q100" s="18">
        <f>ROUND(PRODUCT(J100,25)/14,0)</f>
        <v>0</v>
      </c>
      <c r="R100" s="25"/>
      <c r="S100" s="25"/>
      <c r="T100" s="26"/>
      <c r="U100" s="11"/>
    </row>
    <row r="101" spans="1:21" ht="24.75" customHeight="1">
      <c r="A101" s="131" t="s">
        <v>50</v>
      </c>
      <c r="B101" s="132"/>
      <c r="C101" s="132"/>
      <c r="D101" s="132"/>
      <c r="E101" s="132"/>
      <c r="F101" s="132"/>
      <c r="G101" s="132"/>
      <c r="H101" s="132"/>
      <c r="I101" s="133"/>
      <c r="J101" s="22">
        <f aca="true" t="shared" si="4" ref="J101:Q101">SUM(J98,J100,J90,J94)</f>
        <v>16</v>
      </c>
      <c r="K101" s="22">
        <f t="shared" si="4"/>
        <v>4</v>
      </c>
      <c r="L101" s="22">
        <f t="shared" si="4"/>
        <v>2</v>
      </c>
      <c r="M101" s="22">
        <f t="shared" si="4"/>
        <v>0</v>
      </c>
      <c r="N101" s="22">
        <f t="shared" si="4"/>
        <v>2</v>
      </c>
      <c r="O101" s="22">
        <f t="shared" si="4"/>
        <v>8</v>
      </c>
      <c r="P101" s="22">
        <f t="shared" si="4"/>
        <v>23</v>
      </c>
      <c r="Q101" s="22">
        <f t="shared" si="4"/>
        <v>31</v>
      </c>
      <c r="R101" s="22">
        <f>COUNTIF(R98,"E")+COUNTIF(R100,"E")+COUNTIF(R90,"E")+COUNTIF(R94,"E")</f>
        <v>2</v>
      </c>
      <c r="S101" s="22">
        <f>COUNTIF(S98,"C")+COUNTIF(S100,"C")+COUNTIF(S90,"C")+COUNTIF(S94,"C")</f>
        <v>0</v>
      </c>
      <c r="T101" s="22">
        <f>COUNTIF(T98,"VP")+COUNTIF(T100,"VP")+COUNTIF(T90,"VP")+COUNTIF(T94,"VP")</f>
        <v>0</v>
      </c>
      <c r="U101" s="40">
        <f>2/17</f>
        <v>0.11764705882352941</v>
      </c>
    </row>
    <row r="102" spans="1:21" ht="13.5" customHeight="1">
      <c r="A102" s="134" t="s">
        <v>51</v>
      </c>
      <c r="B102" s="135"/>
      <c r="C102" s="135"/>
      <c r="D102" s="135"/>
      <c r="E102" s="135"/>
      <c r="F102" s="135"/>
      <c r="G102" s="135"/>
      <c r="H102" s="135"/>
      <c r="I102" s="135"/>
      <c r="J102" s="136"/>
      <c r="K102" s="22">
        <f aca="true" t="shared" si="5" ref="K102:Q102">SUM(K98,K100,K90)*14+K94*12</f>
        <v>52</v>
      </c>
      <c r="L102" s="22">
        <f t="shared" si="5"/>
        <v>26</v>
      </c>
      <c r="M102" s="22">
        <f t="shared" si="5"/>
        <v>0</v>
      </c>
      <c r="N102" s="22">
        <f t="shared" si="5"/>
        <v>26</v>
      </c>
      <c r="O102" s="22">
        <f t="shared" si="5"/>
        <v>104</v>
      </c>
      <c r="P102" s="22">
        <f t="shared" si="5"/>
        <v>296</v>
      </c>
      <c r="Q102" s="22">
        <f t="shared" si="5"/>
        <v>400</v>
      </c>
      <c r="R102" s="146"/>
      <c r="S102" s="147"/>
      <c r="T102" s="147"/>
      <c r="U102" s="148"/>
    </row>
    <row r="103" spans="1:21" ht="12.75">
      <c r="A103" s="137"/>
      <c r="B103" s="138"/>
      <c r="C103" s="138"/>
      <c r="D103" s="138"/>
      <c r="E103" s="138"/>
      <c r="F103" s="138"/>
      <c r="G103" s="138"/>
      <c r="H103" s="138"/>
      <c r="I103" s="138"/>
      <c r="J103" s="139"/>
      <c r="K103" s="140">
        <f>SUM(K102:N102)</f>
        <v>104</v>
      </c>
      <c r="L103" s="141"/>
      <c r="M103" s="141"/>
      <c r="N103" s="142"/>
      <c r="O103" s="143">
        <v>400</v>
      </c>
      <c r="P103" s="144"/>
      <c r="Q103" s="145"/>
      <c r="R103" s="149"/>
      <c r="S103" s="150"/>
      <c r="T103" s="150"/>
      <c r="U103" s="151"/>
    </row>
    <row r="104" spans="1:21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7"/>
      <c r="L104" s="187"/>
      <c r="M104" s="187"/>
      <c r="N104" s="187"/>
      <c r="O104" s="188"/>
      <c r="P104" s="188"/>
      <c r="Q104" s="188"/>
      <c r="R104" s="189"/>
      <c r="S104" s="189"/>
      <c r="T104" s="189"/>
      <c r="U104" s="189"/>
    </row>
    <row r="105" spans="1:21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7"/>
      <c r="L105" s="187"/>
      <c r="M105" s="187"/>
      <c r="N105" s="187"/>
      <c r="O105" s="188"/>
      <c r="P105" s="188"/>
      <c r="Q105" s="188"/>
      <c r="R105" s="189"/>
      <c r="S105" s="189"/>
      <c r="T105" s="189"/>
      <c r="U105" s="189"/>
    </row>
    <row r="106" spans="1:21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7"/>
      <c r="L106" s="187"/>
      <c r="M106" s="187"/>
      <c r="N106" s="187"/>
      <c r="O106" s="188"/>
      <c r="P106" s="188"/>
      <c r="Q106" s="188"/>
      <c r="R106" s="189"/>
      <c r="S106" s="189"/>
      <c r="T106" s="189"/>
      <c r="U106" s="189"/>
    </row>
    <row r="107" spans="1:21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7"/>
      <c r="L107" s="187"/>
      <c r="M107" s="187"/>
      <c r="N107" s="187"/>
      <c r="O107" s="188"/>
      <c r="P107" s="188"/>
      <c r="Q107" s="188"/>
      <c r="R107" s="189"/>
      <c r="S107" s="189"/>
      <c r="T107" s="189"/>
      <c r="U107" s="189"/>
    </row>
    <row r="108" spans="1:21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7"/>
      <c r="L108" s="187"/>
      <c r="M108" s="187"/>
      <c r="N108" s="187"/>
      <c r="O108" s="188"/>
      <c r="P108" s="188"/>
      <c r="Q108" s="188"/>
      <c r="R108" s="189"/>
      <c r="S108" s="189"/>
      <c r="T108" s="189"/>
      <c r="U108" s="189"/>
    </row>
    <row r="109" spans="1:21" ht="12.7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7"/>
      <c r="L109" s="187"/>
      <c r="M109" s="187"/>
      <c r="N109" s="187"/>
      <c r="O109" s="188"/>
      <c r="P109" s="188"/>
      <c r="Q109" s="188"/>
      <c r="R109" s="189"/>
      <c r="S109" s="189"/>
      <c r="T109" s="189"/>
      <c r="U109" s="189"/>
    </row>
    <row r="110" spans="1:21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3"/>
      <c r="L110" s="13"/>
      <c r="M110" s="13"/>
      <c r="N110" s="13"/>
      <c r="O110" s="14"/>
      <c r="P110" s="14"/>
      <c r="Q110" s="14"/>
      <c r="R110" s="15"/>
      <c r="S110" s="15"/>
      <c r="T110" s="15"/>
      <c r="U110" s="15"/>
    </row>
    <row r="111" spans="2:20" ht="12.75">
      <c r="B111" s="2"/>
      <c r="C111" s="2"/>
      <c r="D111" s="2"/>
      <c r="E111" s="2"/>
      <c r="F111" s="2"/>
      <c r="G111" s="2"/>
      <c r="N111" s="8"/>
      <c r="O111" s="8"/>
      <c r="P111" s="8"/>
      <c r="Q111" s="8"/>
      <c r="R111" s="8"/>
      <c r="S111" s="8"/>
      <c r="T111" s="8"/>
    </row>
    <row r="112" spans="1:21" ht="24" customHeight="1">
      <c r="A112" s="72" t="s">
        <v>52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pans="1:21" ht="16.5" customHeight="1">
      <c r="A113" s="94" t="s">
        <v>54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6"/>
    </row>
    <row r="114" spans="1:21" ht="34.5" customHeight="1">
      <c r="A114" s="153" t="s">
        <v>28</v>
      </c>
      <c r="B114" s="153" t="s">
        <v>27</v>
      </c>
      <c r="C114" s="153"/>
      <c r="D114" s="153"/>
      <c r="E114" s="153"/>
      <c r="F114" s="153"/>
      <c r="G114" s="153"/>
      <c r="H114" s="153"/>
      <c r="I114" s="153"/>
      <c r="J114" s="152" t="s">
        <v>42</v>
      </c>
      <c r="K114" s="152" t="s">
        <v>25</v>
      </c>
      <c r="L114" s="152"/>
      <c r="M114" s="152"/>
      <c r="N114" s="152"/>
      <c r="O114" s="152" t="s">
        <v>43</v>
      </c>
      <c r="P114" s="152"/>
      <c r="Q114" s="152"/>
      <c r="R114" s="152" t="s">
        <v>24</v>
      </c>
      <c r="S114" s="152"/>
      <c r="T114" s="152"/>
      <c r="U114" s="152" t="s">
        <v>23</v>
      </c>
    </row>
    <row r="115" spans="1:21" ht="12.75">
      <c r="A115" s="153"/>
      <c r="B115" s="153"/>
      <c r="C115" s="153"/>
      <c r="D115" s="153"/>
      <c r="E115" s="153"/>
      <c r="F115" s="153"/>
      <c r="G115" s="153"/>
      <c r="H115" s="153"/>
      <c r="I115" s="153"/>
      <c r="J115" s="152"/>
      <c r="K115" s="28" t="s">
        <v>29</v>
      </c>
      <c r="L115" s="28" t="s">
        <v>30</v>
      </c>
      <c r="M115" s="28" t="s">
        <v>31</v>
      </c>
      <c r="N115" s="28" t="s">
        <v>70</v>
      </c>
      <c r="O115" s="28" t="s">
        <v>35</v>
      </c>
      <c r="P115" s="28" t="s">
        <v>8</v>
      </c>
      <c r="Q115" s="28" t="s">
        <v>32</v>
      </c>
      <c r="R115" s="28" t="s">
        <v>33</v>
      </c>
      <c r="S115" s="28" t="s">
        <v>29</v>
      </c>
      <c r="T115" s="28" t="s">
        <v>34</v>
      </c>
      <c r="U115" s="152"/>
    </row>
    <row r="116" spans="1:21" ht="17.25" customHeight="1">
      <c r="A116" s="94" t="s">
        <v>66</v>
      </c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6"/>
    </row>
    <row r="117" spans="1:21" ht="12.75">
      <c r="A117" s="31" t="str">
        <f>IF(ISNA(INDEX($A$37:$U$111,MATCH($B117,$B$37:$B$111,0),1)),"",INDEX($A$37:$U$111,MATCH($B117,$B$37:$B$111,0),1))</f>
        <v>MMR8012</v>
      </c>
      <c r="B117" s="99" t="s">
        <v>78</v>
      </c>
      <c r="C117" s="99"/>
      <c r="D117" s="99"/>
      <c r="E117" s="99"/>
      <c r="F117" s="99"/>
      <c r="G117" s="99"/>
      <c r="H117" s="99"/>
      <c r="I117" s="99"/>
      <c r="J117" s="18">
        <f>IF(ISNA(INDEX($A$37:$U$111,MATCH($B117,$B$37:$B$111,0),10)),"",INDEX($A$37:$U$111,MATCH($B117,$B$37:$B$111,0),10))</f>
        <v>8</v>
      </c>
      <c r="K117" s="18">
        <f>IF(ISNA(INDEX($A$37:$U$111,MATCH($B117,$B$37:$B$111,0),11)),"",INDEX($A$37:$U$111,MATCH($B117,$B$37:$B$111,0),11))</f>
        <v>2</v>
      </c>
      <c r="L117" s="18">
        <f>IF(ISNA(INDEX($A$37:$U$111,MATCH($B117,$B$37:$B$111,0),12)),"",INDEX($A$37:$U$111,MATCH($B117,$B$37:$B$111,0),12))</f>
        <v>1</v>
      </c>
      <c r="M117" s="18">
        <f>IF(ISNA(INDEX($A$37:$U$111,MATCH($B117,$B$37:$B$111,0),13)),"",INDEX($A$37:$U$111,MATCH($B117,$B$37:$B$111,0),13))</f>
        <v>0</v>
      </c>
      <c r="N117" s="18">
        <f>IF(ISNA(INDEX($A$37:$U$111,MATCH($B117,$B$37:$B$111,0),14)),"",INDEX($A$37:$U$111,MATCH($B117,$B$37:$B$111,0),14))</f>
        <v>1</v>
      </c>
      <c r="O117" s="18">
        <f>IF(ISNA(INDEX($A$37:$U$111,MATCH($B117,$B$37:$B$111,0),15)),"",INDEX($A$37:$U$111,MATCH($B117,$B$37:$B$111,0),15))</f>
        <v>4</v>
      </c>
      <c r="P117" s="18">
        <f>IF(ISNA(INDEX($A$37:$U$111,MATCH($B117,$B$37:$B$111,0),16)),"",INDEX($A$37:$U$111,MATCH($B117,$B$37:$B$111,0),16))</f>
        <v>10</v>
      </c>
      <c r="Q117" s="18">
        <f>IF(ISNA(INDEX($A$37:$U$111,MATCH($B117,$B$37:$B$111,0),17)),"",INDEX($A$37:$U$111,MATCH($B117,$B$37:$B$111,0),17))</f>
        <v>14</v>
      </c>
      <c r="R117" s="27" t="str">
        <f>IF(ISNA(INDEX($A$37:$U$111,MATCH($B117,$B$37:$B$111,0),18)),"",INDEX($A$37:$U$111,MATCH($B117,$B$37:$B$111,0),18))</f>
        <v>E</v>
      </c>
      <c r="S117" s="27">
        <f>IF(ISNA(INDEX($A$37:$U$111,MATCH($B117,$B$37:$B$111,0),19)),"",INDEX($A$37:$U$111,MATCH($B117,$B$37:$B$111,0),19))</f>
        <v>0</v>
      </c>
      <c r="T117" s="27">
        <f>IF(ISNA(INDEX($A$37:$U$111,MATCH($B117,$B$37:$B$111,0),20)),"",INDEX($A$37:$U$111,MATCH($B117,$B$37:$B$111,0),20))</f>
        <v>0</v>
      </c>
      <c r="U117" s="19" t="s">
        <v>38</v>
      </c>
    </row>
    <row r="118" spans="1:21" ht="12.75">
      <c r="A118" s="31" t="str">
        <f>IF(ISNA(INDEX($A$37:$U$111,MATCH($B118,$B$37:$B$111,0),1)),"",INDEX($A$37:$U$111,MATCH($B118,$B$37:$B$111,0),1))</f>
        <v>MMR8036</v>
      </c>
      <c r="B118" s="99" t="s">
        <v>76</v>
      </c>
      <c r="C118" s="99"/>
      <c r="D118" s="99"/>
      <c r="E118" s="99"/>
      <c r="F118" s="99"/>
      <c r="G118" s="99"/>
      <c r="H118" s="99"/>
      <c r="I118" s="99"/>
      <c r="J118" s="18">
        <f>IF(ISNA(INDEX($A$37:$U$111,MATCH($B118,$B$37:$B$111,0),10)),"",INDEX($A$37:$U$111,MATCH($B118,$B$37:$B$111,0),10))</f>
        <v>8</v>
      </c>
      <c r="K118" s="18">
        <f>IF(ISNA(INDEX($A$37:$U$111,MATCH($B118,$B$37:$B$111,0),11)),"",INDEX($A$37:$U$111,MATCH($B118,$B$37:$B$111,0),11))</f>
        <v>2</v>
      </c>
      <c r="L118" s="18">
        <f>IF(ISNA(INDEX($A$37:$U$111,MATCH($B118,$B$37:$B$111,0),12)),"",INDEX($A$37:$U$111,MATCH($B118,$B$37:$B$111,0),12))</f>
        <v>1</v>
      </c>
      <c r="M118" s="18">
        <f>IF(ISNA(INDEX($A$37:$U$111,MATCH($B118,$B$37:$B$111,0),13)),"",INDEX($A$37:$U$111,MATCH($B118,$B$37:$B$111,0),13))</f>
        <v>0</v>
      </c>
      <c r="N118" s="18">
        <f>IF(ISNA(INDEX($A$37:$U$111,MATCH($B118,$B$37:$B$111,0),14)),"",INDEX($A$37:$U$111,MATCH($B118,$B$37:$B$111,0),14))</f>
        <v>1</v>
      </c>
      <c r="O118" s="18">
        <f>IF(ISNA(INDEX($A$37:$U$111,MATCH($B118,$B$37:$B$111,0),15)),"",INDEX($A$37:$U$111,MATCH($B118,$B$37:$B$111,0),15))</f>
        <v>4</v>
      </c>
      <c r="P118" s="18">
        <f>IF(ISNA(INDEX($A$37:$U$111,MATCH($B118,$B$37:$B$111,0),16)),"",INDEX($A$37:$U$111,MATCH($B118,$B$37:$B$111,0),16))</f>
        <v>10</v>
      </c>
      <c r="Q118" s="18">
        <f>IF(ISNA(INDEX($A$37:$U$111,MATCH($B118,$B$37:$B$111,0),17)),"",INDEX($A$37:$U$111,MATCH($B118,$B$37:$B$111,0),17))</f>
        <v>14</v>
      </c>
      <c r="R118" s="27" t="str">
        <f>IF(ISNA(INDEX($A$37:$U$111,MATCH($B118,$B$37:$B$111,0),18)),"",INDEX($A$37:$U$111,MATCH($B118,$B$37:$B$111,0),18))</f>
        <v>E</v>
      </c>
      <c r="S118" s="27">
        <f>IF(ISNA(INDEX($A$37:$U$111,MATCH($B118,$B$37:$B$111,0),19)),"",INDEX($A$37:$U$111,MATCH($B118,$B$37:$B$111,0),19))</f>
        <v>0</v>
      </c>
      <c r="T118" s="27">
        <f>IF(ISNA(INDEX($A$37:$U$111,MATCH($B118,$B$37:$B$111,0),20)),"",INDEX($A$37:$U$111,MATCH($B118,$B$37:$B$111,0),20))</f>
        <v>0</v>
      </c>
      <c r="U118" s="19" t="s">
        <v>38</v>
      </c>
    </row>
    <row r="119" spans="1:21" ht="12.75">
      <c r="A119" s="31" t="str">
        <f>IF(ISNA(INDEX($A$37:$U$111,MATCH($B119,$B$37:$B$111,0),1)),"",INDEX($A$37:$U$111,MATCH($B119,$B$37:$B$111,0),1))</f>
        <v>MME8013</v>
      </c>
      <c r="B119" s="99" t="s">
        <v>80</v>
      </c>
      <c r="C119" s="99"/>
      <c r="D119" s="99"/>
      <c r="E119" s="99"/>
      <c r="F119" s="99"/>
      <c r="G119" s="99"/>
      <c r="H119" s="99"/>
      <c r="I119" s="99"/>
      <c r="J119" s="18">
        <f>IF(ISNA(INDEX($A$37:$U$111,MATCH($B119,$B$37:$B$111,0),10)),"",INDEX($A$37:$U$111,MATCH($B119,$B$37:$B$111,0),10))</f>
        <v>7</v>
      </c>
      <c r="K119" s="18">
        <f>IF(ISNA(INDEX($A$37:$U$111,MATCH($B119,$B$37:$B$111,0),11)),"",INDEX($A$37:$U$111,MATCH($B119,$B$37:$B$111,0),11))</f>
        <v>2</v>
      </c>
      <c r="L119" s="18">
        <f>IF(ISNA(INDEX($A$37:$U$111,MATCH($B119,$B$37:$B$111,0),12)),"",INDEX($A$37:$U$111,MATCH($B119,$B$37:$B$111,0),12))</f>
        <v>1</v>
      </c>
      <c r="M119" s="18">
        <f>IF(ISNA(INDEX($A$37:$U$111,MATCH($B119,$B$37:$B$111,0),13)),"",INDEX($A$37:$U$111,MATCH($B119,$B$37:$B$111,0),13))</f>
        <v>0</v>
      </c>
      <c r="N119" s="18">
        <f>IF(ISNA(INDEX($A$37:$U$111,MATCH($B119,$B$37:$B$111,0),14)),"",INDEX($A$37:$U$111,MATCH($B119,$B$37:$B$111,0),14))</f>
        <v>1</v>
      </c>
      <c r="O119" s="18">
        <f>IF(ISNA(INDEX($A$37:$U$111,MATCH($B119,$B$37:$B$111,0),15)),"",INDEX($A$37:$U$111,MATCH($B119,$B$37:$B$111,0),15))</f>
        <v>4</v>
      </c>
      <c r="P119" s="18">
        <f>IF(ISNA(INDEX($A$37:$U$111,MATCH($B119,$B$37:$B$111,0),16)),"",INDEX($A$37:$U$111,MATCH($B119,$B$37:$B$111,0),16))</f>
        <v>9</v>
      </c>
      <c r="Q119" s="18">
        <f>IF(ISNA(INDEX($A$37:$U$111,MATCH($B119,$B$37:$B$111,0),17)),"",INDEX($A$37:$U$111,MATCH($B119,$B$37:$B$111,0),17))</f>
        <v>13</v>
      </c>
      <c r="R119" s="27" t="str">
        <f>IF(ISNA(INDEX($A$37:$U$111,MATCH($B119,$B$37:$B$111,0),18)),"",INDEX($A$37:$U$111,MATCH($B119,$B$37:$B$111,0),18))</f>
        <v>E</v>
      </c>
      <c r="S119" s="27">
        <f>IF(ISNA(INDEX($A$37:$U$111,MATCH($B119,$B$37:$B$111,0),19)),"",INDEX($A$37:$U$111,MATCH($B119,$B$37:$B$111,0),19))</f>
        <v>0</v>
      </c>
      <c r="T119" s="27">
        <f>IF(ISNA(INDEX($A$37:$U$111,MATCH($B119,$B$37:$B$111,0),20)),"",INDEX($A$37:$U$111,MATCH($B119,$B$37:$B$111,0),20))</f>
        <v>0</v>
      </c>
      <c r="U119" s="19" t="s">
        <v>38</v>
      </c>
    </row>
    <row r="120" spans="1:21" ht="12.75">
      <c r="A120" s="31" t="str">
        <f>IF(ISNA(INDEX($A$37:$U$111,MATCH($B120,$B$37:$B$111,0),1)),"",INDEX($A$37:$U$111,MATCH($B120,$B$37:$B$111,0),1))</f>
        <v>MMR8001</v>
      </c>
      <c r="B120" s="99" t="s">
        <v>90</v>
      </c>
      <c r="C120" s="99"/>
      <c r="D120" s="99"/>
      <c r="E120" s="99"/>
      <c r="F120" s="99"/>
      <c r="G120" s="99"/>
      <c r="H120" s="99"/>
      <c r="I120" s="99"/>
      <c r="J120" s="18">
        <f>IF(ISNA(INDEX($A$37:$U$111,MATCH($B120,$B$37:$B$111,0),10)),"",INDEX($A$37:$U$111,MATCH($B120,$B$37:$B$111,0),10))</f>
        <v>7</v>
      </c>
      <c r="K120" s="18">
        <f>IF(ISNA(INDEX($A$37:$U$111,MATCH($B120,$B$37:$B$111,0),11)),"",INDEX($A$37:$U$111,MATCH($B120,$B$37:$B$111,0),11))</f>
        <v>2</v>
      </c>
      <c r="L120" s="18">
        <f>IF(ISNA(INDEX($A$37:$U$111,MATCH($B120,$B$37:$B$111,0),12)),"",INDEX($A$37:$U$111,MATCH($B120,$B$37:$B$111,0),12))</f>
        <v>1</v>
      </c>
      <c r="M120" s="18">
        <f>IF(ISNA(INDEX($A$37:$U$111,MATCH($B120,$B$37:$B$111,0),13)),"",INDEX($A$37:$U$111,MATCH($B120,$B$37:$B$111,0),13))</f>
        <v>0</v>
      </c>
      <c r="N120" s="18">
        <f>IF(ISNA(INDEX($A$37:$U$111,MATCH($B120,$B$37:$B$111,0),14)),"",INDEX($A$37:$U$111,MATCH($B120,$B$37:$B$111,0),14))</f>
        <v>1</v>
      </c>
      <c r="O120" s="18">
        <f>IF(ISNA(INDEX($A$37:$U$111,MATCH($B120,$B$37:$B$111,0),15)),"",INDEX($A$37:$U$111,MATCH($B120,$B$37:$B$111,0),15))</f>
        <v>4</v>
      </c>
      <c r="P120" s="18">
        <f>IF(ISNA(INDEX($A$37:$U$111,MATCH($B120,$B$37:$B$111,0),16)),"",INDEX($A$37:$U$111,MATCH($B120,$B$37:$B$111,0),16))</f>
        <v>9</v>
      </c>
      <c r="Q120" s="18">
        <f>IF(ISNA(INDEX($A$37:$U$111,MATCH($B120,$B$37:$B$111,0),17)),"",INDEX($A$37:$U$111,MATCH($B120,$B$37:$B$111,0),17))</f>
        <v>13</v>
      </c>
      <c r="R120" s="27" t="str">
        <f>IF(ISNA(INDEX($A$37:$U$111,MATCH($B120,$B$37:$B$111,0),18)),"",INDEX($A$37:$U$111,MATCH($B120,$B$37:$B$111,0),18))</f>
        <v>E</v>
      </c>
      <c r="S120" s="27">
        <f>IF(ISNA(INDEX($A$37:$U$111,MATCH($B120,$B$37:$B$111,0),19)),"",INDEX($A$37:$U$111,MATCH($B120,$B$37:$B$111,0),19))</f>
        <v>0</v>
      </c>
      <c r="T120" s="27">
        <f>IF(ISNA(INDEX($A$37:$U$111,MATCH($B120,$B$37:$B$111,0),20)),"",INDEX($A$37:$U$111,MATCH($B120,$B$37:$B$111,0),20))</f>
        <v>0</v>
      </c>
      <c r="U120" s="19" t="s">
        <v>38</v>
      </c>
    </row>
    <row r="121" spans="1:21" ht="12.75">
      <c r="A121" s="31" t="str">
        <f>IF(ISNA(INDEX($A$37:$U$111,MATCH($B121,$B$37:$B$111,0),1)),"",INDEX($A$37:$U$111,MATCH($B121,$B$37:$B$111,0),1))</f>
        <v>MMR8002</v>
      </c>
      <c r="B121" s="99" t="s">
        <v>92</v>
      </c>
      <c r="C121" s="99"/>
      <c r="D121" s="99"/>
      <c r="E121" s="99"/>
      <c r="F121" s="99"/>
      <c r="G121" s="99"/>
      <c r="H121" s="99"/>
      <c r="I121" s="99"/>
      <c r="J121" s="18">
        <f>IF(ISNA(INDEX($A$37:$U$111,MATCH($B121,$B$37:$B$111,0),10)),"",INDEX($A$37:$U$111,MATCH($B121,$B$37:$B$111,0),10))</f>
        <v>8</v>
      </c>
      <c r="K121" s="18">
        <f>IF(ISNA(INDEX($A$37:$U$111,MATCH($B121,$B$37:$B$111,0),11)),"",INDEX($A$37:$U$111,MATCH($B121,$B$37:$B$111,0),11))</f>
        <v>2</v>
      </c>
      <c r="L121" s="18">
        <f>IF(ISNA(INDEX($A$37:$U$111,MATCH($B121,$B$37:$B$111,0),12)),"",INDEX($A$37:$U$111,MATCH($B121,$B$37:$B$111,0),12))</f>
        <v>1</v>
      </c>
      <c r="M121" s="18">
        <f>IF(ISNA(INDEX($A$37:$U$111,MATCH($B121,$B$37:$B$111,0),13)),"",INDEX($A$37:$U$111,MATCH($B121,$B$37:$B$111,0),13))</f>
        <v>0</v>
      </c>
      <c r="N121" s="18">
        <f>IF(ISNA(INDEX($A$37:$U$111,MATCH($B121,$B$37:$B$111,0),14)),"",INDEX($A$37:$U$111,MATCH($B121,$B$37:$B$111,0),14))</f>
        <v>1</v>
      </c>
      <c r="O121" s="18">
        <f>IF(ISNA(INDEX($A$37:$U$111,MATCH($B121,$B$37:$B$111,0),15)),"",INDEX($A$37:$U$111,MATCH($B121,$B$37:$B$111,0),15))</f>
        <v>4</v>
      </c>
      <c r="P121" s="18">
        <f>IF(ISNA(INDEX($A$37:$U$111,MATCH($B121,$B$37:$B$111,0),16)),"",INDEX($A$37:$U$111,MATCH($B121,$B$37:$B$111,0),16))</f>
        <v>10</v>
      </c>
      <c r="Q121" s="18">
        <f>IF(ISNA(INDEX($A$37:$U$111,MATCH($B121,$B$37:$B$111,0),17)),"",INDEX($A$37:$U$111,MATCH($B121,$B$37:$B$111,0),17))</f>
        <v>14</v>
      </c>
      <c r="R121" s="27" t="str">
        <f>IF(ISNA(INDEX($A$37:$U$111,MATCH($B121,$B$37:$B$111,0),18)),"",INDEX($A$37:$U$111,MATCH($B121,$B$37:$B$111,0),18))</f>
        <v>E</v>
      </c>
      <c r="S121" s="27">
        <f>IF(ISNA(INDEX($A$37:$U$111,MATCH($B121,$B$37:$B$111,0),19)),"",INDEX($A$37:$U$111,MATCH($B121,$B$37:$B$111,0),19))</f>
        <v>0</v>
      </c>
      <c r="T121" s="27" t="str">
        <f>IF(ISNA(INDEX($A$37:$U$111,MATCH($B121,$B$37:$B$111,0),20)),"",INDEX($A$37:$U$111,MATCH($B121,$B$37:$B$111,0),20))</f>
        <v>VP</v>
      </c>
      <c r="U121" s="19" t="s">
        <v>38</v>
      </c>
    </row>
    <row r="122" spans="1:21" ht="12.75">
      <c r="A122" s="31" t="str">
        <f>IF(ISNA(INDEX($A$37:$U$111,MATCH($B122,$B$37:$B$111,0),1)),"",INDEX($A$37:$U$111,MATCH($B122,$B$37:$B$111,0),1))</f>
        <v>MMR8030</v>
      </c>
      <c r="B122" s="99" t="s">
        <v>94</v>
      </c>
      <c r="C122" s="99"/>
      <c r="D122" s="99"/>
      <c r="E122" s="99"/>
      <c r="F122" s="99"/>
      <c r="G122" s="99"/>
      <c r="H122" s="99"/>
      <c r="I122" s="99"/>
      <c r="J122" s="18">
        <f>IF(ISNA(INDEX($A$37:$U$111,MATCH($B122,$B$37:$B$111,0),10)),"",INDEX($A$37:$U$111,MATCH($B122,$B$37:$B$111,0),10))</f>
        <v>8</v>
      </c>
      <c r="K122" s="18">
        <f>IF(ISNA(INDEX($A$37:$U$111,MATCH($B122,$B$37:$B$111,0),11)),"",INDEX($A$37:$U$111,MATCH($B122,$B$37:$B$111,0),11))</f>
        <v>2</v>
      </c>
      <c r="L122" s="18">
        <f>IF(ISNA(INDEX($A$37:$U$111,MATCH($B122,$B$37:$B$111,0),12)),"",INDEX($A$37:$U$111,MATCH($B122,$B$37:$B$111,0),12))</f>
        <v>1</v>
      </c>
      <c r="M122" s="18">
        <f>IF(ISNA(INDEX($A$37:$U$111,MATCH($B122,$B$37:$B$111,0),13)),"",INDEX($A$37:$U$111,MATCH($B122,$B$37:$B$111,0),13))</f>
        <v>0</v>
      </c>
      <c r="N122" s="18">
        <f>IF(ISNA(INDEX($A$37:$U$111,MATCH($B122,$B$37:$B$111,0),14)),"",INDEX($A$37:$U$111,MATCH($B122,$B$37:$B$111,0),14))</f>
        <v>1</v>
      </c>
      <c r="O122" s="18">
        <f>IF(ISNA(INDEX($A$37:$U$111,MATCH($B122,$B$37:$B$111,0),15)),"",INDEX($A$37:$U$111,MATCH($B122,$B$37:$B$111,0),15))</f>
        <v>4</v>
      </c>
      <c r="P122" s="18">
        <f>IF(ISNA(INDEX($A$37:$U$111,MATCH($B122,$B$37:$B$111,0),16)),"",INDEX($A$37:$U$111,MATCH($B122,$B$37:$B$111,0),16))</f>
        <v>10</v>
      </c>
      <c r="Q122" s="18">
        <f>IF(ISNA(INDEX($A$37:$U$111,MATCH($B122,$B$37:$B$111,0),17)),"",INDEX($A$37:$U$111,MATCH($B122,$B$37:$B$111,0),17))</f>
        <v>14</v>
      </c>
      <c r="R122" s="27" t="str">
        <f>IF(ISNA(INDEX($A$37:$U$111,MATCH($B122,$B$37:$B$111,0),18)),"",INDEX($A$37:$U$111,MATCH($B122,$B$37:$B$111,0),18))</f>
        <v>E</v>
      </c>
      <c r="S122" s="27">
        <f>IF(ISNA(INDEX($A$37:$U$111,MATCH($B122,$B$37:$B$111,0),19)),"",INDEX($A$37:$U$111,MATCH($B122,$B$37:$B$111,0),19))</f>
        <v>0</v>
      </c>
      <c r="T122" s="27">
        <f>IF(ISNA(INDEX($A$37:$U$111,MATCH($B122,$B$37:$B$111,0),20)),"",INDEX($A$37:$U$111,MATCH($B122,$B$37:$B$111,0),20))</f>
        <v>0</v>
      </c>
      <c r="U122" s="19" t="s">
        <v>38</v>
      </c>
    </row>
    <row r="123" spans="1:21" ht="12.75">
      <c r="A123" s="20" t="s">
        <v>26</v>
      </c>
      <c r="B123" s="154"/>
      <c r="C123" s="155"/>
      <c r="D123" s="155"/>
      <c r="E123" s="155"/>
      <c r="F123" s="155"/>
      <c r="G123" s="155"/>
      <c r="H123" s="155"/>
      <c r="I123" s="156"/>
      <c r="J123" s="22">
        <f>IF(ISNA(SUM(J117:J122)),"",SUM(J117:J122))</f>
        <v>46</v>
      </c>
      <c r="K123" s="22">
        <f aca="true" t="shared" si="6" ref="K123:Q123">SUM(K117:K122)</f>
        <v>12</v>
      </c>
      <c r="L123" s="22">
        <f t="shared" si="6"/>
        <v>6</v>
      </c>
      <c r="M123" s="22">
        <f t="shared" si="6"/>
        <v>0</v>
      </c>
      <c r="N123" s="22">
        <f t="shared" si="6"/>
        <v>6</v>
      </c>
      <c r="O123" s="22">
        <f t="shared" si="6"/>
        <v>24</v>
      </c>
      <c r="P123" s="22">
        <f t="shared" si="6"/>
        <v>58</v>
      </c>
      <c r="Q123" s="22">
        <f t="shared" si="6"/>
        <v>82</v>
      </c>
      <c r="R123" s="20">
        <f>COUNTIF(R117:R122,"E")</f>
        <v>6</v>
      </c>
      <c r="S123" s="20">
        <f>COUNTIF(S117:S122,"C")</f>
        <v>0</v>
      </c>
      <c r="T123" s="20">
        <f>COUNTIF(T117:T122,"VP")</f>
        <v>1</v>
      </c>
      <c r="U123" s="19"/>
    </row>
    <row r="124" spans="1:21" ht="17.25" customHeight="1">
      <c r="A124" s="94" t="s">
        <v>67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6"/>
    </row>
    <row r="125" spans="1:21" ht="12.75">
      <c r="A125" s="31" t="str">
        <f>IF(ISNA(INDEX($A$37:$U$111,MATCH($B125,$B$37:$B$111,0),1)),"",INDEX($A$37:$U$111,MATCH($B125,$B$37:$B$111,0),1))</f>
        <v>MMR9004</v>
      </c>
      <c r="B125" s="99" t="s">
        <v>102</v>
      </c>
      <c r="C125" s="99"/>
      <c r="D125" s="99"/>
      <c r="E125" s="99"/>
      <c r="F125" s="99"/>
      <c r="G125" s="99"/>
      <c r="H125" s="99"/>
      <c r="I125" s="99"/>
      <c r="J125" s="18">
        <f>IF(ISNA(INDEX($A$37:$U$111,MATCH($B125,$B$37:$B$111,0),10)),"",INDEX($A$37:$U$111,MATCH($B125,$B$37:$B$111,0),10))</f>
        <v>4</v>
      </c>
      <c r="K125" s="18">
        <f>IF(ISNA(INDEX($A$37:$U$111,MATCH($B125,$B$37:$B$111,0),11)),"",INDEX($A$37:$U$111,MATCH($B125,$B$37:$B$111,0),11))</f>
        <v>0</v>
      </c>
      <c r="L125" s="18">
        <f>IF(ISNA(INDEX($A$37:$U$111,MATCH($B125,$B$37:$B$111,0),12)),"",INDEX($A$37:$U$111,MATCH($B125,$B$37:$B$111,0),12))</f>
        <v>0</v>
      </c>
      <c r="M125" s="18">
        <f>IF(ISNA(INDEX($A$37:$U$111,MATCH($B125,$B$37:$B$111,0),13)),"",INDEX($A$37:$U$111,MATCH($B125,$B$37:$B$111,0),13))</f>
        <v>1</v>
      </c>
      <c r="N125" s="18">
        <f>IF(ISNA(INDEX($A$37:$U$111,MATCH($B125,$B$37:$B$111,0),14)),"",INDEX($A$37:$U$111,MATCH($B125,$B$37:$B$111,0),14))</f>
        <v>2</v>
      </c>
      <c r="O125" s="18">
        <f>IF(ISNA(INDEX($A$37:$U$111,MATCH($B125,$B$37:$B$111,0),15)),"",INDEX($A$37:$U$111,MATCH($B125,$B$37:$B$111,0),15))</f>
        <v>3</v>
      </c>
      <c r="P125" s="18">
        <f>IF(ISNA(INDEX($A$37:$U$111,MATCH($B125,$B$37:$B$111,0),16)),"",INDEX($A$37:$U$111,MATCH($B125,$B$37:$B$111,0),16))</f>
        <v>5</v>
      </c>
      <c r="Q125" s="18">
        <f>IF(ISNA(INDEX($A$37:$U$111,MATCH($B125,$B$37:$B$111,0),17)),"",INDEX($A$37:$U$111,MATCH($B125,$B$37:$B$111,0),17))</f>
        <v>8</v>
      </c>
      <c r="R125" s="27">
        <f>IF(ISNA(INDEX($A$37:$U$111,MATCH($B125,$B$37:$B$111,0),18)),"",INDEX($A$37:$U$111,MATCH($B125,$B$37:$B$111,0),18))</f>
        <v>0</v>
      </c>
      <c r="S125" s="27">
        <f>IF(ISNA(INDEX($A$37:$U$111,MATCH($B125,$B$37:$B$111,0),19)),"",INDEX($A$37:$U$111,MATCH($B125,$B$37:$B$111,0),19))</f>
        <v>0</v>
      </c>
      <c r="T125" s="27" t="str">
        <f>IF(ISNA(INDEX($A$37:$U$111,MATCH($B125,$B$37:$B$111,0),20)),"",INDEX($A$37:$U$111,MATCH($B125,$B$37:$B$111,0),20))</f>
        <v>VP</v>
      </c>
      <c r="U125" s="19" t="s">
        <v>38</v>
      </c>
    </row>
    <row r="126" spans="1:21" ht="12.75">
      <c r="A126" s="31" t="str">
        <f>IF(ISNA(INDEX($A$37:$U$111,MATCH($B126,$B$37:$B$111,0),1)),"",INDEX($A$37:$U$111,MATCH($B126,$B$37:$B$111,0),1))</f>
        <v>MMR3401</v>
      </c>
      <c r="B126" s="99" t="s">
        <v>104</v>
      </c>
      <c r="C126" s="99"/>
      <c r="D126" s="99"/>
      <c r="E126" s="99"/>
      <c r="F126" s="99"/>
      <c r="G126" s="99"/>
      <c r="H126" s="99"/>
      <c r="I126" s="99"/>
      <c r="J126" s="18">
        <f>IF(ISNA(INDEX($A$37:$U$111,MATCH($B126,$B$37:$B$111,0),10)),"",INDEX($A$37:$U$111,MATCH($B126,$B$37:$B$111,0),10))</f>
        <v>4</v>
      </c>
      <c r="K126" s="18">
        <f>IF(ISNA(INDEX($A$37:$U$111,MATCH($B126,$B$37:$B$111,0),11)),"",INDEX($A$37:$U$111,MATCH($B126,$B$37:$B$111,0),11))</f>
        <v>0</v>
      </c>
      <c r="L126" s="18">
        <f>IF(ISNA(INDEX($A$37:$U$111,MATCH($B126,$B$37:$B$111,0),12)),"",INDEX($A$37:$U$111,MATCH($B126,$B$37:$B$111,0),12))</f>
        <v>0</v>
      </c>
      <c r="M126" s="18">
        <f>IF(ISNA(INDEX($A$37:$U$111,MATCH($B126,$B$37:$B$111,0),13)),"",INDEX($A$37:$U$111,MATCH($B126,$B$37:$B$111,0),13))</f>
        <v>0</v>
      </c>
      <c r="N126" s="18">
        <f>IF(ISNA(INDEX($A$37:$U$111,MATCH($B126,$B$37:$B$111,0),14)),"",INDEX($A$37:$U$111,MATCH($B126,$B$37:$B$111,0),14))</f>
        <v>2</v>
      </c>
      <c r="O126" s="18">
        <f>IF(ISNA(INDEX($A$37:$U$111,MATCH($B126,$B$37:$B$111,0),15)),"",INDEX($A$37:$U$111,MATCH($B126,$B$37:$B$111,0),15))</f>
        <v>2</v>
      </c>
      <c r="P126" s="18">
        <f>IF(ISNA(INDEX($A$37:$U$111,MATCH($B126,$B$37:$B$111,0),16)),"",INDEX($A$37:$U$111,MATCH($B126,$B$37:$B$111,0),16))</f>
        <v>6</v>
      </c>
      <c r="Q126" s="18">
        <f>IF(ISNA(INDEX($A$37:$U$111,MATCH($B126,$B$37:$B$111,0),17)),"",INDEX($A$37:$U$111,MATCH($B126,$B$37:$B$111,0),17))</f>
        <v>8</v>
      </c>
      <c r="R126" s="27">
        <f>IF(ISNA(INDEX($A$37:$U$111,MATCH($B126,$B$37:$B$111,0),18)),"",INDEX($A$37:$U$111,MATCH($B126,$B$37:$B$111,0),18))</f>
        <v>0</v>
      </c>
      <c r="S126" s="27" t="str">
        <f>IF(ISNA(INDEX($A$37:$U$111,MATCH($B126,$B$37:$B$111,0),19)),"",INDEX($A$37:$U$111,MATCH($B126,$B$37:$B$111,0),19))</f>
        <v>C</v>
      </c>
      <c r="T126" s="27">
        <f>IF(ISNA(INDEX($A$37:$U$111,MATCH($B126,$B$37:$B$111,0),20)),"",INDEX($A$37:$U$111,MATCH($B126,$B$37:$B$111,0),20))</f>
        <v>0</v>
      </c>
      <c r="U126" s="19" t="s">
        <v>38</v>
      </c>
    </row>
    <row r="127" spans="1:21" ht="12.75">
      <c r="A127" s="20" t="s">
        <v>26</v>
      </c>
      <c r="B127" s="153"/>
      <c r="C127" s="153"/>
      <c r="D127" s="153"/>
      <c r="E127" s="153"/>
      <c r="F127" s="153"/>
      <c r="G127" s="153"/>
      <c r="H127" s="153"/>
      <c r="I127" s="153"/>
      <c r="J127" s="22">
        <f aca="true" t="shared" si="7" ref="J127:Q127">SUM(J125:J126)</f>
        <v>8</v>
      </c>
      <c r="K127" s="22">
        <f t="shared" si="7"/>
        <v>0</v>
      </c>
      <c r="L127" s="22">
        <f t="shared" si="7"/>
        <v>0</v>
      </c>
      <c r="M127" s="22">
        <f t="shared" si="7"/>
        <v>1</v>
      </c>
      <c r="N127" s="22">
        <f t="shared" si="7"/>
        <v>4</v>
      </c>
      <c r="O127" s="22">
        <f t="shared" si="7"/>
        <v>5</v>
      </c>
      <c r="P127" s="22">
        <f t="shared" si="7"/>
        <v>11</v>
      </c>
      <c r="Q127" s="22">
        <f t="shared" si="7"/>
        <v>16</v>
      </c>
      <c r="R127" s="20">
        <f>COUNTIF(R125:R126,"E")</f>
        <v>0</v>
      </c>
      <c r="S127" s="20">
        <f>COUNTIF(S125:S126,"C")</f>
        <v>1</v>
      </c>
      <c r="T127" s="20">
        <f>COUNTIF(T125:T126,"VP")</f>
        <v>1</v>
      </c>
      <c r="U127" s="21"/>
    </row>
    <row r="128" spans="1:21" ht="27" customHeight="1">
      <c r="A128" s="131" t="s">
        <v>50</v>
      </c>
      <c r="B128" s="132"/>
      <c r="C128" s="132"/>
      <c r="D128" s="132"/>
      <c r="E128" s="132"/>
      <c r="F128" s="132"/>
      <c r="G128" s="132"/>
      <c r="H128" s="132"/>
      <c r="I128" s="133"/>
      <c r="J128" s="22">
        <f aca="true" t="shared" si="8" ref="J128:T128">SUM(J123,J127)</f>
        <v>54</v>
      </c>
      <c r="K128" s="22">
        <f t="shared" si="8"/>
        <v>12</v>
      </c>
      <c r="L128" s="22">
        <f t="shared" si="8"/>
        <v>6</v>
      </c>
      <c r="M128" s="22">
        <f t="shared" si="8"/>
        <v>1</v>
      </c>
      <c r="N128" s="22">
        <f t="shared" si="8"/>
        <v>10</v>
      </c>
      <c r="O128" s="22">
        <f t="shared" si="8"/>
        <v>29</v>
      </c>
      <c r="P128" s="22">
        <f t="shared" si="8"/>
        <v>69</v>
      </c>
      <c r="Q128" s="22">
        <f t="shared" si="8"/>
        <v>98</v>
      </c>
      <c r="R128" s="22">
        <f t="shared" si="8"/>
        <v>6</v>
      </c>
      <c r="S128" s="22">
        <f t="shared" si="8"/>
        <v>1</v>
      </c>
      <c r="T128" s="22">
        <f t="shared" si="8"/>
        <v>2</v>
      </c>
      <c r="U128" s="40">
        <f>8/17</f>
        <v>0.47058823529411764</v>
      </c>
    </row>
    <row r="129" spans="1:21" ht="12.75">
      <c r="A129" s="134" t="s">
        <v>51</v>
      </c>
      <c r="B129" s="135"/>
      <c r="C129" s="135"/>
      <c r="D129" s="135"/>
      <c r="E129" s="135"/>
      <c r="F129" s="135"/>
      <c r="G129" s="135"/>
      <c r="H129" s="135"/>
      <c r="I129" s="135"/>
      <c r="J129" s="136"/>
      <c r="K129" s="22">
        <f aca="true" t="shared" si="9" ref="K129:Q129">K123*14+K127*12</f>
        <v>168</v>
      </c>
      <c r="L129" s="22">
        <f t="shared" si="9"/>
        <v>84</v>
      </c>
      <c r="M129" s="22">
        <f t="shared" si="9"/>
        <v>12</v>
      </c>
      <c r="N129" s="22">
        <f t="shared" si="9"/>
        <v>132</v>
      </c>
      <c r="O129" s="22">
        <f t="shared" si="9"/>
        <v>396</v>
      </c>
      <c r="P129" s="22">
        <f t="shared" si="9"/>
        <v>944</v>
      </c>
      <c r="Q129" s="22">
        <f t="shared" si="9"/>
        <v>1340</v>
      </c>
      <c r="R129" s="146"/>
      <c r="S129" s="147"/>
      <c r="T129" s="147"/>
      <c r="U129" s="148"/>
    </row>
    <row r="130" spans="1:21" ht="12.75">
      <c r="A130" s="137"/>
      <c r="B130" s="138"/>
      <c r="C130" s="138"/>
      <c r="D130" s="138"/>
      <c r="E130" s="138"/>
      <c r="F130" s="138"/>
      <c r="G130" s="138"/>
      <c r="H130" s="138"/>
      <c r="I130" s="138"/>
      <c r="J130" s="139"/>
      <c r="K130" s="140">
        <f>SUM(K129:N129)</f>
        <v>396</v>
      </c>
      <c r="L130" s="141"/>
      <c r="M130" s="141"/>
      <c r="N130" s="142"/>
      <c r="O130" s="143">
        <v>1340</v>
      </c>
      <c r="P130" s="144"/>
      <c r="Q130" s="145"/>
      <c r="R130" s="149"/>
      <c r="S130" s="150"/>
      <c r="T130" s="150"/>
      <c r="U130" s="151"/>
    </row>
    <row r="131" spans="1:21" ht="12.7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7"/>
      <c r="L131" s="187"/>
      <c r="M131" s="187"/>
      <c r="N131" s="187"/>
      <c r="O131" s="188"/>
      <c r="P131" s="188"/>
      <c r="Q131" s="188"/>
      <c r="R131" s="189"/>
      <c r="S131" s="189"/>
      <c r="T131" s="189"/>
      <c r="U131" s="189"/>
    </row>
    <row r="132" spans="1:21" ht="12.7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7"/>
      <c r="L132" s="187"/>
      <c r="M132" s="187"/>
      <c r="N132" s="187"/>
      <c r="O132" s="188"/>
      <c r="P132" s="188"/>
      <c r="Q132" s="188"/>
      <c r="R132" s="189"/>
      <c r="S132" s="189"/>
      <c r="T132" s="189"/>
      <c r="U132" s="189"/>
    </row>
    <row r="133" spans="1:21" ht="12.7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7"/>
      <c r="L133" s="187"/>
      <c r="M133" s="187"/>
      <c r="N133" s="187"/>
      <c r="O133" s="188"/>
      <c r="P133" s="188"/>
      <c r="Q133" s="188"/>
      <c r="R133" s="189"/>
      <c r="S133" s="189"/>
      <c r="T133" s="189"/>
      <c r="U133" s="189"/>
    </row>
    <row r="134" spans="1:21" ht="12.7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7"/>
      <c r="L134" s="187"/>
      <c r="M134" s="187"/>
      <c r="N134" s="187"/>
      <c r="O134" s="188"/>
      <c r="P134" s="188"/>
      <c r="Q134" s="188"/>
      <c r="R134" s="189"/>
      <c r="S134" s="189"/>
      <c r="T134" s="189"/>
      <c r="U134" s="189"/>
    </row>
    <row r="135" spans="1:21" ht="12.7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7"/>
      <c r="L135" s="187"/>
      <c r="M135" s="187"/>
      <c r="N135" s="187"/>
      <c r="O135" s="188"/>
      <c r="P135" s="188"/>
      <c r="Q135" s="188"/>
      <c r="R135" s="189"/>
      <c r="S135" s="189"/>
      <c r="T135" s="189"/>
      <c r="U135" s="189"/>
    </row>
    <row r="136" spans="1:21" ht="12.7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7"/>
      <c r="L136" s="187"/>
      <c r="M136" s="187"/>
      <c r="N136" s="187"/>
      <c r="O136" s="188"/>
      <c r="P136" s="188"/>
      <c r="Q136" s="188"/>
      <c r="R136" s="189"/>
      <c r="S136" s="189"/>
      <c r="T136" s="189"/>
      <c r="U136" s="189"/>
    </row>
    <row r="137" spans="1:21" ht="12.7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7"/>
      <c r="L137" s="187"/>
      <c r="M137" s="187"/>
      <c r="N137" s="187"/>
      <c r="O137" s="188"/>
      <c r="P137" s="188"/>
      <c r="Q137" s="188"/>
      <c r="R137" s="189"/>
      <c r="S137" s="189"/>
      <c r="T137" s="189"/>
      <c r="U137" s="189"/>
    </row>
    <row r="138" spans="1:21" ht="12.7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7"/>
      <c r="L138" s="187"/>
      <c r="M138" s="187"/>
      <c r="N138" s="187"/>
      <c r="O138" s="188"/>
      <c r="P138" s="188"/>
      <c r="Q138" s="188"/>
      <c r="R138" s="189"/>
      <c r="S138" s="189"/>
      <c r="T138" s="189"/>
      <c r="U138" s="189"/>
    </row>
    <row r="139" spans="1:21" ht="12.7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7"/>
      <c r="L139" s="187"/>
      <c r="M139" s="187"/>
      <c r="N139" s="187"/>
      <c r="O139" s="188"/>
      <c r="P139" s="188"/>
      <c r="Q139" s="188"/>
      <c r="R139" s="189"/>
      <c r="S139" s="189"/>
      <c r="T139" s="189"/>
      <c r="U139" s="189"/>
    </row>
    <row r="140" spans="1:21" ht="12.7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7"/>
      <c r="L140" s="187"/>
      <c r="M140" s="187"/>
      <c r="N140" s="187"/>
      <c r="O140" s="188"/>
      <c r="P140" s="188"/>
      <c r="Q140" s="188"/>
      <c r="R140" s="189"/>
      <c r="S140" s="189"/>
      <c r="T140" s="189"/>
      <c r="U140" s="189"/>
    </row>
    <row r="141" spans="1:21" ht="12.75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7"/>
      <c r="L141" s="187"/>
      <c r="M141" s="187"/>
      <c r="N141" s="187"/>
      <c r="O141" s="188"/>
      <c r="P141" s="188"/>
      <c r="Q141" s="188"/>
      <c r="R141" s="189"/>
      <c r="S141" s="189"/>
      <c r="T141" s="189"/>
      <c r="U141" s="189"/>
    </row>
    <row r="142" spans="1:21" ht="12.75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7"/>
      <c r="L142" s="187"/>
      <c r="M142" s="187"/>
      <c r="N142" s="187"/>
      <c r="O142" s="188"/>
      <c r="P142" s="188"/>
      <c r="Q142" s="188"/>
      <c r="R142" s="189"/>
      <c r="S142" s="189"/>
      <c r="T142" s="189"/>
      <c r="U142" s="189"/>
    </row>
    <row r="143" spans="1:21" ht="12.75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7"/>
      <c r="L143" s="187"/>
      <c r="M143" s="187"/>
      <c r="N143" s="187"/>
      <c r="O143" s="188"/>
      <c r="P143" s="188"/>
      <c r="Q143" s="188"/>
      <c r="R143" s="189"/>
      <c r="S143" s="189"/>
      <c r="T143" s="189"/>
      <c r="U143" s="189"/>
    </row>
    <row r="144" spans="1:21" ht="12.75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7"/>
      <c r="L144" s="187"/>
      <c r="M144" s="187"/>
      <c r="N144" s="187"/>
      <c r="O144" s="188"/>
      <c r="P144" s="188"/>
      <c r="Q144" s="188"/>
      <c r="R144" s="189"/>
      <c r="S144" s="189"/>
      <c r="T144" s="189"/>
      <c r="U144" s="189"/>
    </row>
    <row r="145" spans="1:21" ht="12.7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7"/>
      <c r="L145" s="187"/>
      <c r="M145" s="187"/>
      <c r="N145" s="187"/>
      <c r="O145" s="188"/>
      <c r="P145" s="188"/>
      <c r="Q145" s="188"/>
      <c r="R145" s="189"/>
      <c r="S145" s="189"/>
      <c r="T145" s="189"/>
      <c r="U145" s="189"/>
    </row>
    <row r="146" spans="1:21" ht="12.75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7"/>
      <c r="L146" s="187"/>
      <c r="M146" s="187"/>
      <c r="N146" s="187"/>
      <c r="O146" s="188"/>
      <c r="P146" s="188"/>
      <c r="Q146" s="188"/>
      <c r="R146" s="189"/>
      <c r="S146" s="189"/>
      <c r="T146" s="189"/>
      <c r="U146" s="189"/>
    </row>
    <row r="147" spans="1:21" ht="12.75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7"/>
      <c r="L147" s="187"/>
      <c r="M147" s="187"/>
      <c r="N147" s="187"/>
      <c r="O147" s="188"/>
      <c r="P147" s="188"/>
      <c r="Q147" s="188"/>
      <c r="R147" s="189"/>
      <c r="S147" s="189"/>
      <c r="T147" s="189"/>
      <c r="U147" s="189"/>
    </row>
    <row r="149" spans="2:20" ht="12.75">
      <c r="B149" s="2"/>
      <c r="C149" s="2"/>
      <c r="D149" s="2"/>
      <c r="E149" s="2"/>
      <c r="F149" s="2"/>
      <c r="G149" s="2"/>
      <c r="N149" s="8"/>
      <c r="O149" s="8"/>
      <c r="P149" s="8"/>
      <c r="Q149" s="8"/>
      <c r="R149" s="8"/>
      <c r="S149" s="8"/>
      <c r="T149" s="8"/>
    </row>
    <row r="150" ht="12.75" customHeight="1"/>
    <row r="151" spans="1:21" ht="23.25" customHeight="1">
      <c r="A151" s="153" t="s">
        <v>135</v>
      </c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</row>
    <row r="152" spans="1:21" ht="26.25" customHeight="1">
      <c r="A152" s="153" t="s">
        <v>28</v>
      </c>
      <c r="B152" s="153" t="s">
        <v>27</v>
      </c>
      <c r="C152" s="153"/>
      <c r="D152" s="153"/>
      <c r="E152" s="153"/>
      <c r="F152" s="153"/>
      <c r="G152" s="153"/>
      <c r="H152" s="153"/>
      <c r="I152" s="153"/>
      <c r="J152" s="152" t="s">
        <v>42</v>
      </c>
      <c r="K152" s="152" t="s">
        <v>25</v>
      </c>
      <c r="L152" s="152"/>
      <c r="M152" s="152"/>
      <c r="N152" s="152"/>
      <c r="O152" s="152" t="s">
        <v>43</v>
      </c>
      <c r="P152" s="152"/>
      <c r="Q152" s="152"/>
      <c r="R152" s="152" t="s">
        <v>24</v>
      </c>
      <c r="S152" s="152"/>
      <c r="T152" s="152"/>
      <c r="U152" s="152" t="s">
        <v>23</v>
      </c>
    </row>
    <row r="153" spans="1:21" ht="12.75">
      <c r="A153" s="153"/>
      <c r="B153" s="153"/>
      <c r="C153" s="153"/>
      <c r="D153" s="153"/>
      <c r="E153" s="153"/>
      <c r="F153" s="153"/>
      <c r="G153" s="153"/>
      <c r="H153" s="153"/>
      <c r="I153" s="153"/>
      <c r="J153" s="152"/>
      <c r="K153" s="28" t="s">
        <v>29</v>
      </c>
      <c r="L153" s="28" t="s">
        <v>30</v>
      </c>
      <c r="M153" s="28" t="s">
        <v>31</v>
      </c>
      <c r="N153" s="28" t="s">
        <v>70</v>
      </c>
      <c r="O153" s="28" t="s">
        <v>35</v>
      </c>
      <c r="P153" s="28" t="s">
        <v>8</v>
      </c>
      <c r="Q153" s="28" t="s">
        <v>32</v>
      </c>
      <c r="R153" s="28" t="s">
        <v>33</v>
      </c>
      <c r="S153" s="28" t="s">
        <v>29</v>
      </c>
      <c r="T153" s="28" t="s">
        <v>34</v>
      </c>
      <c r="U153" s="152"/>
    </row>
    <row r="154" spans="1:21" ht="18.75" customHeight="1">
      <c r="A154" s="94" t="s">
        <v>66</v>
      </c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6"/>
    </row>
    <row r="155" spans="1:21" ht="12.75">
      <c r="A155" s="31" t="str">
        <f>IF(ISNA(INDEX($A$37:$U$111,MATCH($B155,$B$37:$B$111,0),1)),"",INDEX($A$37:$U$111,MATCH($B155,$B$37:$B$111,0),1))</f>
        <v>MMR8035</v>
      </c>
      <c r="B155" s="99" t="s">
        <v>84</v>
      </c>
      <c r="C155" s="99"/>
      <c r="D155" s="99"/>
      <c r="E155" s="99"/>
      <c r="F155" s="99"/>
      <c r="G155" s="99"/>
      <c r="H155" s="99"/>
      <c r="I155" s="99"/>
      <c r="J155" s="18">
        <f>IF(ISNA(INDEX($A$37:$U$111,MATCH($B155,$B$37:$B$111,0),10)),"",INDEX($A$37:$U$111,MATCH($B155,$B$37:$B$111,0),10))</f>
        <v>8</v>
      </c>
      <c r="K155" s="18">
        <f>IF(ISNA(INDEX($A$37:$U$111,MATCH($B155,$B$37:$B$111,0),11)),"",INDEX($A$37:$U$111,MATCH($B155,$B$37:$B$111,0),11))</f>
        <v>2</v>
      </c>
      <c r="L155" s="18">
        <f>IF(ISNA(INDEX($A$37:$U$111,MATCH($B155,$B$37:$B$111,0),12)),"",INDEX($A$37:$U$111,MATCH($B155,$B$37:$B$111,0),12))</f>
        <v>1</v>
      </c>
      <c r="M155" s="18">
        <f>IF(ISNA(INDEX($A$37:$U$111,MATCH($B155,$B$37:$B$111,0),13)),"",INDEX($A$37:$U$111,MATCH($B155,$B$37:$B$111,0),13))</f>
        <v>0</v>
      </c>
      <c r="N155" s="18">
        <f>IF(ISNA(INDEX($A$37:$U$111,MATCH($B155,$B$37:$B$111,0),14)),"",INDEX($A$37:$U$111,MATCH($B155,$B$37:$B$111,0),14))</f>
        <v>1</v>
      </c>
      <c r="O155" s="18">
        <f>IF(ISNA(INDEX($A$37:$U$111,MATCH($B155,$B$37:$B$111,0),15)),"",INDEX($A$37:$U$111,MATCH($B155,$B$37:$B$111,0),15))</f>
        <v>4</v>
      </c>
      <c r="P155" s="18">
        <f>IF(ISNA(INDEX($A$37:$U$111,MATCH($B155,$B$37:$B$111,0),16)),"",INDEX($A$37:$U$111,MATCH($B155,$B$37:$B$111,0),16))</f>
        <v>10</v>
      </c>
      <c r="Q155" s="18">
        <f>IF(ISNA(INDEX($A$37:$U$111,MATCH($B155,$B$37:$B$111,0),17)),"",INDEX($A$37:$U$111,MATCH($B155,$B$37:$B$111,0),17))</f>
        <v>14</v>
      </c>
      <c r="R155" s="27" t="str">
        <f>IF(ISNA(INDEX($A$37:$U$111,MATCH($B155,$B$37:$B$111,0),18)),"",INDEX($A$37:$U$111,MATCH($B155,$B$37:$B$111,0),18))</f>
        <v>E</v>
      </c>
      <c r="S155" s="27">
        <f>IF(ISNA(INDEX($A$37:$U$111,MATCH($B155,$B$37:$B$111,0),19)),"",INDEX($A$37:$U$111,MATCH($B155,$B$37:$B$111,0),19))</f>
        <v>0</v>
      </c>
      <c r="T155" s="27">
        <f>IF(ISNA(INDEX($A$37:$U$111,MATCH($B155,$B$37:$B$111,0),20)),"",INDEX($A$37:$U$111,MATCH($B155,$B$37:$B$111,0),20))</f>
        <v>0</v>
      </c>
      <c r="U155" s="17" t="s">
        <v>40</v>
      </c>
    </row>
    <row r="156" spans="1:21" ht="12.75">
      <c r="A156" s="31" t="str">
        <f>IF(ISNA(INDEX($A$37:$U$111,MATCH($B156,$B$37:$B$111,0),1)),"",INDEX($A$37:$U$111,MATCH($B156,$B$37:$B$111,0),1))</f>
        <v>MME8037</v>
      </c>
      <c r="B156" s="99" t="s">
        <v>86</v>
      </c>
      <c r="C156" s="99"/>
      <c r="D156" s="99"/>
      <c r="E156" s="99"/>
      <c r="F156" s="99"/>
      <c r="G156" s="99"/>
      <c r="H156" s="99"/>
      <c r="I156" s="99"/>
      <c r="J156" s="18">
        <f>IF(ISNA(INDEX($A$37:$U$111,MATCH($B156,$B$37:$B$111,0),10)),"",INDEX($A$37:$U$111,MATCH($B156,$B$37:$B$111,0),10))</f>
        <v>8</v>
      </c>
      <c r="K156" s="18">
        <f>IF(ISNA(INDEX($A$37:$U$111,MATCH($B156,$B$37:$B$111,0),11)),"",INDEX($A$37:$U$111,MATCH($B156,$B$37:$B$111,0),11))</f>
        <v>2</v>
      </c>
      <c r="L156" s="18">
        <f>IF(ISNA(INDEX($A$37:$U$111,MATCH($B156,$B$37:$B$111,0),12)),"",INDEX($A$37:$U$111,MATCH($B156,$B$37:$B$111,0),12))</f>
        <v>1</v>
      </c>
      <c r="M156" s="18">
        <f>IF(ISNA(INDEX($A$37:$U$111,MATCH($B156,$B$37:$B$111,0),13)),"",INDEX($A$37:$U$111,MATCH($B156,$B$37:$B$111,0),13))</f>
        <v>0</v>
      </c>
      <c r="N156" s="18">
        <f>IF(ISNA(INDEX($A$37:$U$111,MATCH($B156,$B$37:$B$111,0),14)),"",INDEX($A$37:$U$111,MATCH($B156,$B$37:$B$111,0),14))</f>
        <v>1</v>
      </c>
      <c r="O156" s="18">
        <f>IF(ISNA(INDEX($A$37:$U$111,MATCH($B156,$B$37:$B$111,0),15)),"",INDEX($A$37:$U$111,MATCH($B156,$B$37:$B$111,0),15))</f>
        <v>4</v>
      </c>
      <c r="P156" s="18">
        <f>IF(ISNA(INDEX($A$37:$U$111,MATCH($B156,$B$37:$B$111,0),16)),"",INDEX($A$37:$U$111,MATCH($B156,$B$37:$B$111,0),16))</f>
        <v>10</v>
      </c>
      <c r="Q156" s="18">
        <f>IF(ISNA(INDEX($A$37:$U$111,MATCH($B156,$B$37:$B$111,0),17)),"",INDEX($A$37:$U$111,MATCH($B156,$B$37:$B$111,0),17))</f>
        <v>14</v>
      </c>
      <c r="R156" s="27" t="str">
        <f>IF(ISNA(INDEX($A$37:$U$111,MATCH($B156,$B$37:$B$111,0),18)),"",INDEX($A$37:$U$111,MATCH($B156,$B$37:$B$111,0),18))</f>
        <v>E</v>
      </c>
      <c r="S156" s="27">
        <f>IF(ISNA(INDEX($A$37:$U$111,MATCH($B156,$B$37:$B$111,0),19)),"",INDEX($A$37:$U$111,MATCH($B156,$B$37:$B$111,0),19))</f>
        <v>0</v>
      </c>
      <c r="T156" s="27">
        <f>IF(ISNA(INDEX($A$37:$U$111,MATCH($B156,$B$37:$B$111,0),20)),"",INDEX($A$37:$U$111,MATCH($B156,$B$37:$B$111,0),20))</f>
        <v>0</v>
      </c>
      <c r="U156" s="17" t="s">
        <v>40</v>
      </c>
    </row>
    <row r="157" spans="1:21" ht="12.75">
      <c r="A157" s="31" t="str">
        <f>IF(ISNA(INDEX($A$37:$U$111,MATCH($B157,$B$37:$B$111,0),1)),"",INDEX($A$37:$U$111,MATCH($B157,$B$37:$B$111,0),1))</f>
        <v>MMR8004</v>
      </c>
      <c r="B157" s="99" t="s">
        <v>88</v>
      </c>
      <c r="C157" s="99"/>
      <c r="D157" s="99"/>
      <c r="E157" s="99"/>
      <c r="F157" s="99"/>
      <c r="G157" s="99"/>
      <c r="H157" s="99"/>
      <c r="I157" s="99"/>
      <c r="J157" s="18">
        <f>IF(ISNA(INDEX($A$37:$U$111,MATCH($B157,$B$37:$B$111,0),10)),"",INDEX($A$37:$U$111,MATCH($B157,$B$37:$B$111,0),10))</f>
        <v>7</v>
      </c>
      <c r="K157" s="18">
        <f>IF(ISNA(INDEX($A$37:$U$111,MATCH($B157,$B$37:$B$111,0),11)),"",INDEX($A$37:$U$111,MATCH($B157,$B$37:$B$111,0),11))</f>
        <v>2</v>
      </c>
      <c r="L157" s="18">
        <f>IF(ISNA(INDEX($A$37:$U$111,MATCH($B157,$B$37:$B$111,0),12)),"",INDEX($A$37:$U$111,MATCH($B157,$B$37:$B$111,0),12))</f>
        <v>1</v>
      </c>
      <c r="M157" s="18">
        <f>IF(ISNA(INDEX($A$37:$U$111,MATCH($B157,$B$37:$B$111,0),13)),"",INDEX($A$37:$U$111,MATCH($B157,$B$37:$B$111,0),13))</f>
        <v>0</v>
      </c>
      <c r="N157" s="18">
        <f>IF(ISNA(INDEX($A$37:$U$111,MATCH($B157,$B$37:$B$111,0),14)),"",INDEX($A$37:$U$111,MATCH($B157,$B$37:$B$111,0),14))</f>
        <v>1</v>
      </c>
      <c r="O157" s="18">
        <f>IF(ISNA(INDEX($A$37:$U$111,MATCH($B157,$B$37:$B$111,0),15)),"",INDEX($A$37:$U$111,MATCH($B157,$B$37:$B$111,0),15))</f>
        <v>4</v>
      </c>
      <c r="P157" s="18">
        <f>IF(ISNA(INDEX($A$37:$U$111,MATCH($B157,$B$37:$B$111,0),16)),"",INDEX($A$37:$U$111,MATCH($B157,$B$37:$B$111,0),16))</f>
        <v>9</v>
      </c>
      <c r="Q157" s="18">
        <f>IF(ISNA(INDEX($A$37:$U$111,MATCH($B157,$B$37:$B$111,0),17)),"",INDEX($A$37:$U$111,MATCH($B157,$B$37:$B$111,0),17))</f>
        <v>13</v>
      </c>
      <c r="R157" s="27" t="str">
        <f>IF(ISNA(INDEX($A$37:$U$111,MATCH($B157,$B$37:$B$111,0),18)),"",INDEX($A$37:$U$111,MATCH($B157,$B$37:$B$111,0),18))</f>
        <v>E</v>
      </c>
      <c r="S157" s="27">
        <f>IF(ISNA(INDEX($A$37:$U$111,MATCH($B157,$B$37:$B$111,0),19)),"",INDEX($A$37:$U$111,MATCH($B157,$B$37:$B$111,0),19))</f>
        <v>0</v>
      </c>
      <c r="T157" s="27">
        <f>IF(ISNA(INDEX($A$37:$U$111,MATCH($B157,$B$37:$B$111,0),20)),"",INDEX($A$37:$U$111,MATCH($B157,$B$37:$B$111,0),20))</f>
        <v>0</v>
      </c>
      <c r="U157" s="17" t="s">
        <v>40</v>
      </c>
    </row>
    <row r="158" spans="1:21" ht="12.75">
      <c r="A158" s="31" t="str">
        <f>IF(ISNA(INDEX($A$37:$U$111,MATCH($B158,$B$37:$B$111,0),1)),"",INDEX($A$37:$U$111,MATCH($B158,$B$37:$B$111,0),1))</f>
        <v>MMX9301</v>
      </c>
      <c r="B158" s="99" t="s">
        <v>108</v>
      </c>
      <c r="C158" s="99"/>
      <c r="D158" s="99"/>
      <c r="E158" s="99"/>
      <c r="F158" s="99"/>
      <c r="G158" s="99"/>
      <c r="H158" s="99"/>
      <c r="I158" s="99"/>
      <c r="J158" s="18">
        <f>IF(ISNA(INDEX($A$37:$U$111,MATCH($B158,$B$37:$B$111,0),10)),"",INDEX($A$37:$U$111,MATCH($B158,$B$37:$B$111,0),10))</f>
        <v>8</v>
      </c>
      <c r="K158" s="18">
        <f>IF(ISNA(INDEX($A$37:$U$111,MATCH($B158,$B$37:$B$111,0),11)),"",INDEX($A$37:$U$111,MATCH($B158,$B$37:$B$111,0),11))</f>
        <v>2</v>
      </c>
      <c r="L158" s="18">
        <f>IF(ISNA(INDEX($A$37:$U$111,MATCH($B158,$B$37:$B$111,0),12)),"",INDEX($A$37:$U$111,MATCH($B158,$B$37:$B$111,0),12))</f>
        <v>1</v>
      </c>
      <c r="M158" s="18">
        <f>IF(ISNA(INDEX($A$37:$U$111,MATCH($B158,$B$37:$B$111,0),13)),"",INDEX($A$37:$U$111,MATCH($B158,$B$37:$B$111,0),13))</f>
        <v>0</v>
      </c>
      <c r="N158" s="18">
        <f>IF(ISNA(INDEX($A$37:$U$111,MATCH($B158,$B$37:$B$111,0),14)),"",INDEX($A$37:$U$111,MATCH($B158,$B$37:$B$111,0),14))</f>
        <v>1</v>
      </c>
      <c r="O158" s="18">
        <f>IF(ISNA(INDEX($A$37:$U$111,MATCH($B158,$B$37:$B$111,0),15)),"",INDEX($A$37:$U$111,MATCH($B158,$B$37:$B$111,0),15))</f>
        <v>4</v>
      </c>
      <c r="P158" s="18">
        <f>IF(ISNA(INDEX($A$37:$U$111,MATCH($B158,$B$37:$B$111,0),16)),"",INDEX($A$37:$U$111,MATCH($B158,$B$37:$B$111,0),16))</f>
        <v>10</v>
      </c>
      <c r="Q158" s="18">
        <f>IF(ISNA(INDEX($A$37:$U$111,MATCH($B158,$B$37:$B$111,0),17)),"",INDEX($A$37:$U$111,MATCH($B158,$B$37:$B$111,0),17))</f>
        <v>14</v>
      </c>
      <c r="R158" s="27" t="str">
        <f>IF(ISNA(INDEX($A$37:$U$111,MATCH($B158,$B$37:$B$111,0),18)),"",INDEX($A$37:$U$111,MATCH($B158,$B$37:$B$111,0),18))</f>
        <v>E</v>
      </c>
      <c r="S158" s="27">
        <f>IF(ISNA(INDEX($A$37:$U$111,MATCH($B158,$B$37:$B$111,0),19)),"",INDEX($A$37:$U$111,MATCH($B158,$B$37:$B$111,0),19))</f>
        <v>0</v>
      </c>
      <c r="T158" s="27">
        <f>IF(ISNA(INDEX($A$37:$U$111,MATCH($B158,$B$37:$B$111,0),20)),"",INDEX($A$37:$U$111,MATCH($B158,$B$37:$B$111,0),20))</f>
        <v>0</v>
      </c>
      <c r="U158" s="17" t="s">
        <v>40</v>
      </c>
    </row>
    <row r="159" spans="1:21" ht="12.75">
      <c r="A159" s="20" t="s">
        <v>26</v>
      </c>
      <c r="B159" s="154"/>
      <c r="C159" s="155"/>
      <c r="D159" s="155"/>
      <c r="E159" s="155"/>
      <c r="F159" s="155"/>
      <c r="G159" s="155"/>
      <c r="H159" s="155"/>
      <c r="I159" s="156"/>
      <c r="J159" s="22">
        <f aca="true" t="shared" si="10" ref="J159:Q159">SUM(J155:J158)</f>
        <v>31</v>
      </c>
      <c r="K159" s="22">
        <f t="shared" si="10"/>
        <v>8</v>
      </c>
      <c r="L159" s="22">
        <f t="shared" si="10"/>
        <v>4</v>
      </c>
      <c r="M159" s="22">
        <f t="shared" si="10"/>
        <v>0</v>
      </c>
      <c r="N159" s="22">
        <f t="shared" si="10"/>
        <v>4</v>
      </c>
      <c r="O159" s="22">
        <f t="shared" si="10"/>
        <v>16</v>
      </c>
      <c r="P159" s="22">
        <f t="shared" si="10"/>
        <v>39</v>
      </c>
      <c r="Q159" s="22">
        <f t="shared" si="10"/>
        <v>55</v>
      </c>
      <c r="R159" s="20">
        <f>COUNTIF(R155:R158,"E")</f>
        <v>4</v>
      </c>
      <c r="S159" s="20">
        <f>COUNTIF(S155:S158,"C")</f>
        <v>0</v>
      </c>
      <c r="T159" s="20">
        <f>COUNTIF(T155:T158,"VP")</f>
        <v>0</v>
      </c>
      <c r="U159" s="17"/>
    </row>
    <row r="160" spans="1:21" ht="18" customHeight="1">
      <c r="A160" s="94" t="s">
        <v>68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6"/>
    </row>
    <row r="161" spans="1:21" ht="12.75">
      <c r="A161" s="31" t="str">
        <f>IF(ISNA(INDEX($A$37:$U$111,MATCH($B161,$B$37:$B$111,0),1)),"",INDEX($A$37:$U$111,MATCH($B161,$B$37:$B$111,0),1))</f>
        <v>MMR8040</v>
      </c>
      <c r="B161" s="99" t="s">
        <v>98</v>
      </c>
      <c r="C161" s="99"/>
      <c r="D161" s="99"/>
      <c r="E161" s="99"/>
      <c r="F161" s="99"/>
      <c r="G161" s="99"/>
      <c r="H161" s="99"/>
      <c r="I161" s="99"/>
      <c r="J161" s="18">
        <f>IF(ISNA(INDEX($A$37:$U$111,MATCH($B161,$B$37:$B$111,0),10)),"",INDEX($A$37:$U$111,MATCH($B161,$B$37:$B$111,0),10))</f>
        <v>7</v>
      </c>
      <c r="K161" s="18">
        <f>IF(ISNA(INDEX($A$37:$U$111,MATCH($B161,$B$37:$B$111,0),11)),"",INDEX($A$37:$U$111,MATCH($B161,$B$37:$B$111,0),11))</f>
        <v>2</v>
      </c>
      <c r="L161" s="18">
        <f>IF(ISNA(INDEX($A$37:$U$111,MATCH($B161,$B$37:$B$111,0),12)),"",INDEX($A$37:$U$111,MATCH($B161,$B$37:$B$111,0),12))</f>
        <v>1</v>
      </c>
      <c r="M161" s="18">
        <f>IF(ISNA(INDEX($A$37:$U$111,MATCH($B161,$B$37:$B$111,0),13)),"",INDEX($A$37:$U$111,MATCH($B161,$B$37:$B$111,0),13))</f>
        <v>0</v>
      </c>
      <c r="N161" s="18">
        <f>IF(ISNA(INDEX($A$37:$U$111,MATCH($B161,$B$37:$B$111,0),14)),"",INDEX($A$37:$U$111,MATCH($B161,$B$37:$B$111,0),14))</f>
        <v>1</v>
      </c>
      <c r="O161" s="18">
        <f>IF(ISNA(INDEX($A$37:$U$111,MATCH($B161,$B$37:$B$111,0),15)),"",INDEX($A$37:$U$111,MATCH($B161,$B$37:$B$111,0),15))</f>
        <v>4</v>
      </c>
      <c r="P161" s="18">
        <f>IF(ISNA(INDEX($A$37:$U$111,MATCH($B161,$B$37:$B$111,0),16)),"",INDEX($A$37:$U$111,MATCH($B161,$B$37:$B$111,0),16))</f>
        <v>11</v>
      </c>
      <c r="Q161" s="18">
        <f>IF(ISNA(INDEX($A$37:$U$111,MATCH($B161,$B$37:$B$111,0),17)),"",INDEX($A$37:$U$111,MATCH($B161,$B$37:$B$111,0),17))</f>
        <v>15</v>
      </c>
      <c r="R161" s="27" t="str">
        <f>IF(ISNA(INDEX($A$37:$U$111,MATCH($B161,$B$37:$B$111,0),18)),"",INDEX($A$37:$U$111,MATCH($B161,$B$37:$B$111,0),18))</f>
        <v>E</v>
      </c>
      <c r="S161" s="27">
        <f>IF(ISNA(INDEX($A$37:$U$111,MATCH($B161,$B$37:$B$111,0),19)),"",INDEX($A$37:$U$111,MATCH($B161,$B$37:$B$111,0),19))</f>
        <v>0</v>
      </c>
      <c r="T161" s="27">
        <f>IF(ISNA(INDEX($A$37:$U$111,MATCH($B161,$B$37:$B$111,0),20)),"",INDEX($A$37:$U$111,MATCH($B161,$B$37:$B$111,0),20))</f>
        <v>0</v>
      </c>
      <c r="U161" s="17" t="s">
        <v>40</v>
      </c>
    </row>
    <row r="162" spans="1:21" ht="12.75">
      <c r="A162" s="31" t="str">
        <f>IF(ISNA(INDEX($A$37:$U$111,MATCH($B162,$B$37:$B$111,0),1)),"",INDEX($A$37:$U$111,MATCH($B162,$B$37:$B$111,0),1))</f>
        <v>MMR8057</v>
      </c>
      <c r="B162" s="99" t="s">
        <v>100</v>
      </c>
      <c r="C162" s="99"/>
      <c r="D162" s="99"/>
      <c r="E162" s="99"/>
      <c r="F162" s="99"/>
      <c r="G162" s="99"/>
      <c r="H162" s="99"/>
      <c r="I162" s="99"/>
      <c r="J162" s="18">
        <f>IF(ISNA(INDEX($A$37:$U$111,MATCH($B162,$B$37:$B$111,0),10)),"",INDEX($A$37:$U$111,MATCH($B162,$B$37:$B$111,0),10))</f>
        <v>7</v>
      </c>
      <c r="K162" s="18">
        <f>IF(ISNA(INDEX($A$37:$U$111,MATCH($B162,$B$37:$B$111,0),11)),"",INDEX($A$37:$U$111,MATCH($B162,$B$37:$B$111,0),11))</f>
        <v>2</v>
      </c>
      <c r="L162" s="18">
        <f>IF(ISNA(INDEX($A$37:$U$111,MATCH($B162,$B$37:$B$111,0),12)),"",INDEX($A$37:$U$111,MATCH($B162,$B$37:$B$111,0),12))</f>
        <v>1</v>
      </c>
      <c r="M162" s="18">
        <f>IF(ISNA(INDEX($A$37:$U$111,MATCH($B162,$B$37:$B$111,0),13)),"",INDEX($A$37:$U$111,MATCH($B162,$B$37:$B$111,0),13))</f>
        <v>0</v>
      </c>
      <c r="N162" s="18">
        <f>IF(ISNA(INDEX($A$37:$U$111,MATCH($B162,$B$37:$B$111,0),14)),"",INDEX($A$37:$U$111,MATCH($B162,$B$37:$B$111,0),14))</f>
        <v>1</v>
      </c>
      <c r="O162" s="18">
        <f>IF(ISNA(INDEX($A$37:$U$111,MATCH($B162,$B$37:$B$111,0),15)),"",INDEX($A$37:$U$111,MATCH($B162,$B$37:$B$111,0),15))</f>
        <v>4</v>
      </c>
      <c r="P162" s="18">
        <f>IF(ISNA(INDEX($A$37:$U$111,MATCH($B162,$B$37:$B$111,0),16)),"",INDEX($A$37:$U$111,MATCH($B162,$B$37:$B$111,0),16))</f>
        <v>11</v>
      </c>
      <c r="Q162" s="18">
        <f>IF(ISNA(INDEX($A$37:$U$111,MATCH($B162,$B$37:$B$111,0),17)),"",INDEX($A$37:$U$111,MATCH($B162,$B$37:$B$111,0),17))</f>
        <v>15</v>
      </c>
      <c r="R162" s="27" t="str">
        <f>IF(ISNA(INDEX($A$37:$U$111,MATCH($B162,$B$37:$B$111,0),18)),"",INDEX($A$37:$U$111,MATCH($B162,$B$37:$B$111,0),18))</f>
        <v>E</v>
      </c>
      <c r="S162" s="27">
        <f>IF(ISNA(INDEX($A$37:$U$111,MATCH($B162,$B$37:$B$111,0),19)),"",INDEX($A$37:$U$111,MATCH($B162,$B$37:$B$111,0),19))</f>
        <v>0</v>
      </c>
      <c r="T162" s="27">
        <f>IF(ISNA(INDEX($A$37:$U$111,MATCH($B162,$B$37:$B$111,0),20)),"",INDEX($A$37:$U$111,MATCH($B162,$B$37:$B$111,0),20))</f>
        <v>0</v>
      </c>
      <c r="U162" s="17" t="s">
        <v>40</v>
      </c>
    </row>
    <row r="163" spans="1:21" ht="12.75">
      <c r="A163" s="31" t="str">
        <f>IF(ISNA(INDEX($A$37:$U$111,MATCH($B163,$B$37:$B$111,0),1)),"",INDEX($A$37:$U$111,MATCH($B163,$B$37:$B$111,0),1))</f>
        <v>MMX9302</v>
      </c>
      <c r="B163" s="99" t="s">
        <v>106</v>
      </c>
      <c r="C163" s="99"/>
      <c r="D163" s="99"/>
      <c r="E163" s="99"/>
      <c r="F163" s="99"/>
      <c r="G163" s="99"/>
      <c r="H163" s="99"/>
      <c r="I163" s="99"/>
      <c r="J163" s="18">
        <f>IF(ISNA(INDEX($A$37:$U$111,MATCH($B163,$B$37:$B$111,0),10)),"",INDEX($A$37:$U$111,MATCH($B163,$B$37:$B$111,0),10))</f>
        <v>8</v>
      </c>
      <c r="K163" s="18">
        <f>IF(ISNA(INDEX($A$37:$U$111,MATCH($B163,$B$37:$B$111,0),11)),"",INDEX($A$37:$U$111,MATCH($B163,$B$37:$B$111,0),11))</f>
        <v>2</v>
      </c>
      <c r="L163" s="18">
        <f>IF(ISNA(INDEX($A$37:$U$111,MATCH($B163,$B$37:$B$111,0),12)),"",INDEX($A$37:$U$111,MATCH($B163,$B$37:$B$111,0),12))</f>
        <v>1</v>
      </c>
      <c r="M163" s="18">
        <f>IF(ISNA(INDEX($A$37:$U$111,MATCH($B163,$B$37:$B$111,0),13)),"",INDEX($A$37:$U$111,MATCH($B163,$B$37:$B$111,0),13))</f>
        <v>0</v>
      </c>
      <c r="N163" s="18">
        <f>IF(ISNA(INDEX($A$37:$U$111,MATCH($B163,$B$37:$B$111,0),14)),"",INDEX($A$37:$U$111,MATCH($B163,$B$37:$B$111,0),14))</f>
        <v>1</v>
      </c>
      <c r="O163" s="18">
        <f>IF(ISNA(INDEX($A$37:$U$111,MATCH($B163,$B$37:$B$111,0),15)),"",INDEX($A$37:$U$111,MATCH($B163,$B$37:$B$111,0),15))</f>
        <v>4</v>
      </c>
      <c r="P163" s="18">
        <f>IF(ISNA(INDEX($A$37:$U$111,MATCH($B163,$B$37:$B$111,0),16)),"",INDEX($A$37:$U$111,MATCH($B163,$B$37:$B$111,0),16))</f>
        <v>13</v>
      </c>
      <c r="Q163" s="18">
        <f>IF(ISNA(INDEX($A$37:$U$111,MATCH($B163,$B$37:$B$111,0),17)),"",INDEX($A$37:$U$111,MATCH($B163,$B$37:$B$111,0),17))</f>
        <v>17</v>
      </c>
      <c r="R163" s="27" t="str">
        <f>IF(ISNA(INDEX($A$37:$U$111,MATCH($B163,$B$37:$B$111,0),18)),"",INDEX($A$37:$U$111,MATCH($B163,$B$37:$B$111,0),18))</f>
        <v>E</v>
      </c>
      <c r="S163" s="27">
        <f>IF(ISNA(INDEX($A$37:$U$111,MATCH($B163,$B$37:$B$111,0),19)),"",INDEX($A$37:$U$111,MATCH($B163,$B$37:$B$111,0),19))</f>
        <v>0</v>
      </c>
      <c r="T163" s="27">
        <f>IF(ISNA(INDEX($A$37:$U$111,MATCH($B163,$B$37:$B$111,0),20)),"",INDEX($A$37:$U$111,MATCH($B163,$B$37:$B$111,0),20))</f>
        <v>0</v>
      </c>
      <c r="U163" s="17" t="s">
        <v>40</v>
      </c>
    </row>
    <row r="164" spans="1:21" ht="12.75">
      <c r="A164" s="20" t="s">
        <v>26</v>
      </c>
      <c r="B164" s="153"/>
      <c r="C164" s="153"/>
      <c r="D164" s="153"/>
      <c r="E164" s="153"/>
      <c r="F164" s="153"/>
      <c r="G164" s="153"/>
      <c r="H164" s="153"/>
      <c r="I164" s="153"/>
      <c r="J164" s="22">
        <f aca="true" t="shared" si="11" ref="J164:Q164">SUM(J161:J163)</f>
        <v>22</v>
      </c>
      <c r="K164" s="22">
        <f t="shared" si="11"/>
        <v>6</v>
      </c>
      <c r="L164" s="22">
        <f t="shared" si="11"/>
        <v>3</v>
      </c>
      <c r="M164" s="22">
        <f t="shared" si="11"/>
        <v>0</v>
      </c>
      <c r="N164" s="22">
        <f t="shared" si="11"/>
        <v>3</v>
      </c>
      <c r="O164" s="22">
        <f t="shared" si="11"/>
        <v>12</v>
      </c>
      <c r="P164" s="22">
        <f t="shared" si="11"/>
        <v>35</v>
      </c>
      <c r="Q164" s="22">
        <f t="shared" si="11"/>
        <v>47</v>
      </c>
      <c r="R164" s="20">
        <f>COUNTIF(R161:R163,"E")</f>
        <v>3</v>
      </c>
      <c r="S164" s="20">
        <f>COUNTIF(S161:S163,"C")</f>
        <v>0</v>
      </c>
      <c r="T164" s="20">
        <f>COUNTIF(T161:T163,"VP")</f>
        <v>0</v>
      </c>
      <c r="U164" s="21"/>
    </row>
    <row r="165" spans="1:21" ht="25.5" customHeight="1">
      <c r="A165" s="131" t="s">
        <v>50</v>
      </c>
      <c r="B165" s="132"/>
      <c r="C165" s="132"/>
      <c r="D165" s="132"/>
      <c r="E165" s="132"/>
      <c r="F165" s="132"/>
      <c r="G165" s="132"/>
      <c r="H165" s="132"/>
      <c r="I165" s="133"/>
      <c r="J165" s="22">
        <f aca="true" t="shared" si="12" ref="J165:T165">SUM(J159,J164)</f>
        <v>53</v>
      </c>
      <c r="K165" s="22">
        <f t="shared" si="12"/>
        <v>14</v>
      </c>
      <c r="L165" s="22">
        <f t="shared" si="12"/>
        <v>7</v>
      </c>
      <c r="M165" s="22">
        <f t="shared" si="12"/>
        <v>0</v>
      </c>
      <c r="N165" s="22">
        <f t="shared" si="12"/>
        <v>7</v>
      </c>
      <c r="O165" s="22">
        <f t="shared" si="12"/>
        <v>28</v>
      </c>
      <c r="P165" s="22">
        <f t="shared" si="12"/>
        <v>74</v>
      </c>
      <c r="Q165" s="22">
        <f t="shared" si="12"/>
        <v>102</v>
      </c>
      <c r="R165" s="22">
        <f t="shared" si="12"/>
        <v>7</v>
      </c>
      <c r="S165" s="22">
        <f t="shared" si="12"/>
        <v>0</v>
      </c>
      <c r="T165" s="22">
        <f t="shared" si="12"/>
        <v>0</v>
      </c>
      <c r="U165" s="40">
        <f>7/17</f>
        <v>0.4117647058823529</v>
      </c>
    </row>
    <row r="166" spans="1:21" ht="13.5" customHeight="1">
      <c r="A166" s="134" t="s">
        <v>51</v>
      </c>
      <c r="B166" s="135"/>
      <c r="C166" s="135"/>
      <c r="D166" s="135"/>
      <c r="E166" s="135"/>
      <c r="F166" s="135"/>
      <c r="G166" s="135"/>
      <c r="H166" s="135"/>
      <c r="I166" s="135"/>
      <c r="J166" s="136"/>
      <c r="K166" s="22">
        <f aca="true" t="shared" si="13" ref="K166:Q166">K159*14+K164*12</f>
        <v>184</v>
      </c>
      <c r="L166" s="22">
        <f t="shared" si="13"/>
        <v>92</v>
      </c>
      <c r="M166" s="22">
        <f t="shared" si="13"/>
        <v>0</v>
      </c>
      <c r="N166" s="22">
        <f t="shared" si="13"/>
        <v>92</v>
      </c>
      <c r="O166" s="22">
        <f t="shared" si="13"/>
        <v>368</v>
      </c>
      <c r="P166" s="22">
        <f t="shared" si="13"/>
        <v>966</v>
      </c>
      <c r="Q166" s="22">
        <f t="shared" si="13"/>
        <v>1334</v>
      </c>
      <c r="R166" s="146"/>
      <c r="S166" s="147"/>
      <c r="T166" s="147"/>
      <c r="U166" s="148"/>
    </row>
    <row r="167" spans="1:21" ht="16.5" customHeight="1">
      <c r="A167" s="137"/>
      <c r="B167" s="138"/>
      <c r="C167" s="138"/>
      <c r="D167" s="138"/>
      <c r="E167" s="138"/>
      <c r="F167" s="138"/>
      <c r="G167" s="138"/>
      <c r="H167" s="138"/>
      <c r="I167" s="138"/>
      <c r="J167" s="139"/>
      <c r="K167" s="140">
        <f>SUM(K166:N166)</f>
        <v>368</v>
      </c>
      <c r="L167" s="141"/>
      <c r="M167" s="141"/>
      <c r="N167" s="142"/>
      <c r="O167" s="143">
        <v>1334</v>
      </c>
      <c r="P167" s="144"/>
      <c r="Q167" s="145"/>
      <c r="R167" s="149"/>
      <c r="S167" s="150"/>
      <c r="T167" s="150"/>
      <c r="U167" s="151"/>
    </row>
    <row r="168" ht="8.25" customHeight="1"/>
    <row r="169" spans="2:20" ht="12.75">
      <c r="B169" s="2"/>
      <c r="C169" s="2"/>
      <c r="D169" s="2"/>
      <c r="E169" s="2"/>
      <c r="F169" s="2"/>
      <c r="G169" s="2"/>
      <c r="N169" s="8"/>
      <c r="O169" s="8"/>
      <c r="P169" s="8"/>
      <c r="Q169" s="8"/>
      <c r="R169" s="8"/>
      <c r="S169" s="8"/>
      <c r="T169" s="8"/>
    </row>
    <row r="170" spans="2:20" ht="12.75">
      <c r="B170" s="8"/>
      <c r="C170" s="8"/>
      <c r="D170" s="8"/>
      <c r="E170" s="8"/>
      <c r="F170" s="8"/>
      <c r="G170" s="8"/>
      <c r="H170" s="16"/>
      <c r="I170" s="16"/>
      <c r="J170" s="16"/>
      <c r="N170" s="8"/>
      <c r="O170" s="8"/>
      <c r="P170" s="8"/>
      <c r="Q170" s="8"/>
      <c r="R170" s="8"/>
      <c r="S170" s="8"/>
      <c r="T170" s="8"/>
    </row>
    <row r="171" ht="12" customHeight="1"/>
    <row r="172" spans="1:21" ht="22.5" customHeight="1">
      <c r="A172" s="153" t="s">
        <v>136</v>
      </c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</row>
    <row r="173" spans="1:21" ht="25.5" customHeight="1">
      <c r="A173" s="153" t="s">
        <v>28</v>
      </c>
      <c r="B173" s="153" t="s">
        <v>27</v>
      </c>
      <c r="C173" s="153"/>
      <c r="D173" s="153"/>
      <c r="E173" s="153"/>
      <c r="F173" s="153"/>
      <c r="G173" s="153"/>
      <c r="H173" s="153"/>
      <c r="I173" s="153"/>
      <c r="J173" s="152" t="s">
        <v>42</v>
      </c>
      <c r="K173" s="152" t="s">
        <v>25</v>
      </c>
      <c r="L173" s="152"/>
      <c r="M173" s="152"/>
      <c r="N173" s="152"/>
      <c r="O173" s="152" t="s">
        <v>43</v>
      </c>
      <c r="P173" s="152"/>
      <c r="Q173" s="152"/>
      <c r="R173" s="152" t="s">
        <v>24</v>
      </c>
      <c r="S173" s="152"/>
      <c r="T173" s="152"/>
      <c r="U173" s="152" t="s">
        <v>23</v>
      </c>
    </row>
    <row r="174" spans="1:21" ht="18" customHeight="1">
      <c r="A174" s="153"/>
      <c r="B174" s="153"/>
      <c r="C174" s="153"/>
      <c r="D174" s="153"/>
      <c r="E174" s="153"/>
      <c r="F174" s="153"/>
      <c r="G174" s="153"/>
      <c r="H174" s="153"/>
      <c r="I174" s="153"/>
      <c r="J174" s="152"/>
      <c r="K174" s="28" t="s">
        <v>29</v>
      </c>
      <c r="L174" s="28" t="s">
        <v>30</v>
      </c>
      <c r="M174" s="28" t="s">
        <v>31</v>
      </c>
      <c r="N174" s="28" t="s">
        <v>70</v>
      </c>
      <c r="O174" s="28" t="s">
        <v>35</v>
      </c>
      <c r="P174" s="28" t="s">
        <v>8</v>
      </c>
      <c r="Q174" s="28" t="s">
        <v>32</v>
      </c>
      <c r="R174" s="28" t="s">
        <v>33</v>
      </c>
      <c r="S174" s="28" t="s">
        <v>29</v>
      </c>
      <c r="T174" s="28" t="s">
        <v>34</v>
      </c>
      <c r="U174" s="152"/>
    </row>
    <row r="175" spans="1:21" ht="19.5" customHeight="1">
      <c r="A175" s="94" t="s">
        <v>66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6"/>
    </row>
    <row r="176" spans="1:21" ht="12.75">
      <c r="A176" s="31" t="str">
        <f>IF(ISNA(INDEX($A$37:$U$111,MATCH($B176,$B$37:$B$111,0),1)),"",INDEX($A$37:$U$111,MATCH($B176,$B$37:$B$111,0),1))</f>
        <v>MMR3051</v>
      </c>
      <c r="B176" s="99" t="s">
        <v>82</v>
      </c>
      <c r="C176" s="99"/>
      <c r="D176" s="99"/>
      <c r="E176" s="99"/>
      <c r="F176" s="99"/>
      <c r="G176" s="99"/>
      <c r="H176" s="99"/>
      <c r="I176" s="99"/>
      <c r="J176" s="18">
        <f>IF(ISNA(INDEX($A$37:$U$111,MATCH($B176,$B$37:$B$111,0),10)),"",INDEX($A$37:$U$111,MATCH($B176,$B$37:$B$111,0),10))</f>
        <v>7</v>
      </c>
      <c r="K176" s="18">
        <f>IF(ISNA(INDEX($A$37:$U$111,MATCH($B176,$B$37:$B$111,0),11)),"",INDEX($A$37:$U$111,MATCH($B176,$B$37:$B$111,0),11))</f>
        <v>2</v>
      </c>
      <c r="L176" s="18">
        <f>IF(ISNA(INDEX($A$37:$U$111,MATCH($B176,$B$37:$B$111,0),12)),"",INDEX($A$37:$U$111,MATCH($B176,$B$37:$B$111,0),12))</f>
        <v>1</v>
      </c>
      <c r="M176" s="18">
        <f>IF(ISNA(INDEX($A$37:$U$111,MATCH($B176,$B$37:$B$111,0),13)),"",INDEX($A$37:$U$111,MATCH($B176,$B$37:$B$111,0),13))</f>
        <v>0</v>
      </c>
      <c r="N176" s="18">
        <f>IF(ISNA(INDEX($A$37:$U$111,MATCH($B176,$B$37:$B$111,0),14)),"",INDEX($A$37:$U$111,MATCH($B176,$B$37:$B$111,0),14))</f>
        <v>1</v>
      </c>
      <c r="O176" s="18">
        <f>IF(ISNA(INDEX($A$37:$U$111,MATCH($B176,$B$37:$B$111,0),15)),"",INDEX($A$37:$U$111,MATCH($B176,$B$37:$B$111,0),15))</f>
        <v>4</v>
      </c>
      <c r="P176" s="18">
        <f>IF(ISNA(INDEX($A$37:$U$111,MATCH($B176,$B$37:$B$111,0),16)),"",INDEX($A$37:$U$111,MATCH($B176,$B$37:$B$111,0),16))</f>
        <v>9</v>
      </c>
      <c r="Q176" s="18">
        <f>IF(ISNA(INDEX($A$37:$U$111,MATCH($B176,$B$37:$B$111,0),17)),"",INDEX($A$37:$U$111,MATCH($B176,$B$37:$B$111,0),17))</f>
        <v>13</v>
      </c>
      <c r="R176" s="27" t="str">
        <f>IF(ISNA(INDEX($A$37:$U$111,MATCH($B176,$B$37:$B$111,0),18)),"",INDEX($A$37:$U$111,MATCH($B176,$B$37:$B$111,0),18))</f>
        <v>E</v>
      </c>
      <c r="S176" s="27">
        <f>IF(ISNA(INDEX($A$37:$U$111,MATCH($B176,$B$37:$B$111,0),19)),"",INDEX($A$37:$U$111,MATCH($B176,$B$37:$B$111,0),19))</f>
        <v>0</v>
      </c>
      <c r="T176" s="27">
        <f>IF(ISNA(INDEX($A$37:$U$111,MATCH($B176,$B$37:$B$111,0),20)),"",INDEX($A$37:$U$111,MATCH($B176,$B$37:$B$111,0),20))</f>
        <v>0</v>
      </c>
      <c r="U176" s="17" t="s">
        <v>41</v>
      </c>
    </row>
    <row r="177" spans="1:21" ht="12.75">
      <c r="A177" s="31" t="str">
        <f>IF(ISNA(INDEX($A$37:$U$111,MATCH($B177,$B$37:$B$111,0),1)),"",INDEX($A$37:$U$111,MATCH($B177,$B$37:$B$111,0),1))</f>
        <v>MMR9001</v>
      </c>
      <c r="B177" s="99" t="s">
        <v>96</v>
      </c>
      <c r="C177" s="99"/>
      <c r="D177" s="99"/>
      <c r="E177" s="99"/>
      <c r="F177" s="99"/>
      <c r="G177" s="99"/>
      <c r="H177" s="99"/>
      <c r="I177" s="99"/>
      <c r="J177" s="18">
        <f>IF(ISNA(INDEX($A$37:$U$111,MATCH($B177,$B$37:$B$111,0),10)),"",INDEX($A$37:$U$111,MATCH($B177,$B$37:$B$111,0),10))</f>
        <v>6</v>
      </c>
      <c r="K177" s="18">
        <f>IF(ISNA(INDEX($A$37:$U$111,MATCH($B177,$B$37:$B$111,0),11)),"",INDEX($A$37:$U$111,MATCH($B177,$B$37:$B$111,0),11))</f>
        <v>2</v>
      </c>
      <c r="L177" s="18">
        <f>IF(ISNA(INDEX($A$37:$U$111,MATCH($B177,$B$37:$B$111,0),12)),"",INDEX($A$37:$U$111,MATCH($B177,$B$37:$B$111,0),12))</f>
        <v>1</v>
      </c>
      <c r="M177" s="18">
        <f>IF(ISNA(INDEX($A$37:$U$111,MATCH($B177,$B$37:$B$111,0),13)),"",INDEX($A$37:$U$111,MATCH($B177,$B$37:$B$111,0),13))</f>
        <v>0</v>
      </c>
      <c r="N177" s="18">
        <f>IF(ISNA(INDEX($A$37:$U$111,MATCH($B177,$B$37:$B$111,0),14)),"",INDEX($A$37:$U$111,MATCH($B177,$B$37:$B$111,0),14))</f>
        <v>0</v>
      </c>
      <c r="O177" s="18">
        <f>IF(ISNA(INDEX($A$37:$U$111,MATCH($B177,$B$37:$B$111,0),15)),"",INDEX($A$37:$U$111,MATCH($B177,$B$37:$B$111,0),15))</f>
        <v>3</v>
      </c>
      <c r="P177" s="18">
        <f>IF(ISNA(INDEX($A$37:$U$111,MATCH($B177,$B$37:$B$111,0),16)),"",INDEX($A$37:$U$111,MATCH($B177,$B$37:$B$111,0),16))</f>
        <v>8</v>
      </c>
      <c r="Q177" s="18">
        <f>IF(ISNA(INDEX($A$37:$U$111,MATCH($B177,$B$37:$B$111,0),17)),"",INDEX($A$37:$U$111,MATCH($B177,$B$37:$B$111,0),17))</f>
        <v>11</v>
      </c>
      <c r="R177" s="27">
        <f>IF(ISNA(INDEX($A$37:$U$111,MATCH($B177,$B$37:$B$111,0),18)),"",INDEX($A$37:$U$111,MATCH($B177,$B$37:$B$111,0),18))</f>
        <v>0</v>
      </c>
      <c r="S177" s="27" t="str">
        <f>IF(ISNA(INDEX($A$37:$U$111,MATCH($B177,$B$37:$B$111,0),19)),"",INDEX($A$37:$U$111,MATCH($B177,$B$37:$B$111,0),19))</f>
        <v>C</v>
      </c>
      <c r="T177" s="27">
        <f>IF(ISNA(INDEX($A$37:$U$111,MATCH($B177,$B$37:$B$111,0),20)),"",INDEX($A$37:$U$111,MATCH($B177,$B$37:$B$111,0),20))</f>
        <v>0</v>
      </c>
      <c r="U177" s="17" t="s">
        <v>41</v>
      </c>
    </row>
    <row r="178" spans="1:21" ht="12.75">
      <c r="A178" s="20" t="s">
        <v>26</v>
      </c>
      <c r="B178" s="154"/>
      <c r="C178" s="155"/>
      <c r="D178" s="155"/>
      <c r="E178" s="155"/>
      <c r="F178" s="155"/>
      <c r="G178" s="155"/>
      <c r="H178" s="155"/>
      <c r="I178" s="156"/>
      <c r="J178" s="22">
        <f aca="true" t="shared" si="14" ref="J178:Q178">SUM(J176:J177)</f>
        <v>13</v>
      </c>
      <c r="K178" s="22">
        <f t="shared" si="14"/>
        <v>4</v>
      </c>
      <c r="L178" s="22">
        <f t="shared" si="14"/>
        <v>2</v>
      </c>
      <c r="M178" s="22">
        <f t="shared" si="14"/>
        <v>0</v>
      </c>
      <c r="N178" s="22">
        <f t="shared" si="14"/>
        <v>1</v>
      </c>
      <c r="O178" s="22">
        <f t="shared" si="14"/>
        <v>7</v>
      </c>
      <c r="P178" s="22">
        <f t="shared" si="14"/>
        <v>17</v>
      </c>
      <c r="Q178" s="22">
        <f t="shared" si="14"/>
        <v>24</v>
      </c>
      <c r="R178" s="20">
        <f>COUNTIF(R176:R177,"E")</f>
        <v>1</v>
      </c>
      <c r="S178" s="20">
        <f>COUNTIF(S176:S177,"C")</f>
        <v>1</v>
      </c>
      <c r="T178" s="20">
        <f>COUNTIF(T176:T177,"VP")</f>
        <v>0</v>
      </c>
      <c r="U178" s="17"/>
    </row>
    <row r="179" spans="1:21" ht="19.5" customHeight="1">
      <c r="A179" s="94" t="s">
        <v>68</v>
      </c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6"/>
    </row>
    <row r="180" spans="1:21" ht="12.75">
      <c r="A180" s="31">
        <f>IF(ISNA(INDEX($A$37:$U$111,MATCH($B180,$B$37:$B$111,0),1)),"",INDEX($A$37:$U$111,MATCH($B180,$B$37:$B$111,0),1))</f>
      </c>
      <c r="B180" s="99"/>
      <c r="C180" s="99"/>
      <c r="D180" s="99"/>
      <c r="E180" s="99"/>
      <c r="F180" s="99"/>
      <c r="G180" s="99"/>
      <c r="H180" s="99"/>
      <c r="I180" s="99"/>
      <c r="J180" s="18">
        <f>IF(ISNA(INDEX($A$37:$U$111,MATCH($B180,$B$37:$B$111,0),10)),"",INDEX($A$37:$U$111,MATCH($B180,$B$37:$B$111,0),10))</f>
      </c>
      <c r="K180" s="18">
        <f>IF(ISNA(INDEX($A$37:$U$111,MATCH($B180,$B$37:$B$111,0),11)),"",INDEX($A$37:$U$111,MATCH($B180,$B$37:$B$111,0),11))</f>
      </c>
      <c r="L180" s="18">
        <f>IF(ISNA(INDEX($A$37:$U$111,MATCH($B180,$B$37:$B$111,0),12)),"",INDEX($A$37:$U$111,MATCH($B180,$B$37:$B$111,0),12))</f>
      </c>
      <c r="M180" s="18">
        <f>IF(ISNA(INDEX($A$37:$U$111,MATCH($B180,$B$37:$B$111,0),13)),"",INDEX($A$37:$U$111,MATCH($B180,$B$37:$B$111,0),13))</f>
      </c>
      <c r="N180" s="18">
        <f>IF(ISNA(INDEX($A$37:$U$111,MATCH($B180,$B$37:$B$111,0),14)),"",INDEX($A$37:$U$111,MATCH($B180,$B$37:$B$111,0),14))</f>
      </c>
      <c r="O180" s="18">
        <f>IF(ISNA(INDEX($A$37:$U$111,MATCH($B180,$B$37:$B$111,0),15)),"",INDEX($A$37:$U$111,MATCH($B180,$B$37:$B$111,0),15))</f>
      </c>
      <c r="P180" s="18">
        <f>IF(ISNA(INDEX($A$37:$U$111,MATCH($B180,$B$37:$B$111,0),16)),"",INDEX($A$37:$U$111,MATCH($B180,$B$37:$B$111,0),16))</f>
      </c>
      <c r="Q180" s="18">
        <f>IF(ISNA(INDEX($A$37:$U$111,MATCH($B180,$B$37:$B$111,0),17)),"",INDEX($A$37:$U$111,MATCH($B180,$B$37:$B$111,0),17))</f>
      </c>
      <c r="R180" s="27">
        <f>IF(ISNA(INDEX($A$37:$U$111,MATCH($B180,$B$37:$B$111,0),18)),"",INDEX($A$37:$U$111,MATCH($B180,$B$37:$B$111,0),18))</f>
      </c>
      <c r="S180" s="27">
        <f>IF(ISNA(INDEX($A$37:$U$111,MATCH($B180,$B$37:$B$111,0),19)),"",INDEX($A$37:$U$111,MATCH($B180,$B$37:$B$111,0),19))</f>
      </c>
      <c r="T180" s="27">
        <f>IF(ISNA(INDEX($A$37:$U$111,MATCH($B180,$B$37:$B$111,0),20)),"",INDEX($A$37:$U$111,MATCH($B180,$B$37:$B$111,0),20))</f>
      </c>
      <c r="U180" s="17" t="s">
        <v>41</v>
      </c>
    </row>
    <row r="181" spans="1:21" ht="12.75">
      <c r="A181" s="20" t="s">
        <v>26</v>
      </c>
      <c r="B181" s="153"/>
      <c r="C181" s="153"/>
      <c r="D181" s="153"/>
      <c r="E181" s="153"/>
      <c r="F181" s="153"/>
      <c r="G181" s="153"/>
      <c r="H181" s="153"/>
      <c r="I181" s="153"/>
      <c r="J181" s="22">
        <f aca="true" t="shared" si="15" ref="J181:Q181">SUM(J180:J180)</f>
        <v>0</v>
      </c>
      <c r="K181" s="22">
        <f t="shared" si="15"/>
        <v>0</v>
      </c>
      <c r="L181" s="22">
        <f t="shared" si="15"/>
        <v>0</v>
      </c>
      <c r="M181" s="22">
        <f t="shared" si="15"/>
        <v>0</v>
      </c>
      <c r="N181" s="22">
        <f t="shared" si="15"/>
        <v>0</v>
      </c>
      <c r="O181" s="22">
        <f t="shared" si="15"/>
        <v>0</v>
      </c>
      <c r="P181" s="22">
        <f t="shared" si="15"/>
        <v>0</v>
      </c>
      <c r="Q181" s="22">
        <f t="shared" si="15"/>
        <v>0</v>
      </c>
      <c r="R181" s="20">
        <f>COUNTIF(R180:R180,"E")</f>
        <v>0</v>
      </c>
      <c r="S181" s="20">
        <f>COUNTIF(S180:S180,"C")</f>
        <v>0</v>
      </c>
      <c r="T181" s="20">
        <f>COUNTIF(T180:T180,"VP")</f>
        <v>0</v>
      </c>
      <c r="U181" s="21"/>
    </row>
    <row r="182" spans="1:21" ht="27.75" customHeight="1">
      <c r="A182" s="131" t="s">
        <v>50</v>
      </c>
      <c r="B182" s="132"/>
      <c r="C182" s="132"/>
      <c r="D182" s="132"/>
      <c r="E182" s="132"/>
      <c r="F182" s="132"/>
      <c r="G182" s="132"/>
      <c r="H182" s="132"/>
      <c r="I182" s="133"/>
      <c r="J182" s="22">
        <f aca="true" t="shared" si="16" ref="J182:T182">SUM(J178,J181)</f>
        <v>13</v>
      </c>
      <c r="K182" s="22">
        <f t="shared" si="16"/>
        <v>4</v>
      </c>
      <c r="L182" s="22">
        <f t="shared" si="16"/>
        <v>2</v>
      </c>
      <c r="M182" s="22">
        <f t="shared" si="16"/>
        <v>0</v>
      </c>
      <c r="N182" s="22">
        <f t="shared" si="16"/>
        <v>1</v>
      </c>
      <c r="O182" s="22">
        <f t="shared" si="16"/>
        <v>7</v>
      </c>
      <c r="P182" s="22">
        <f t="shared" si="16"/>
        <v>17</v>
      </c>
      <c r="Q182" s="22">
        <f t="shared" si="16"/>
        <v>24</v>
      </c>
      <c r="R182" s="22">
        <f t="shared" si="16"/>
        <v>1</v>
      </c>
      <c r="S182" s="22">
        <f t="shared" si="16"/>
        <v>1</v>
      </c>
      <c r="T182" s="22">
        <f t="shared" si="16"/>
        <v>0</v>
      </c>
      <c r="U182" s="40">
        <f>2/17</f>
        <v>0.11764705882352941</v>
      </c>
    </row>
    <row r="183" spans="1:21" ht="17.25" customHeight="1">
      <c r="A183" s="134" t="s">
        <v>51</v>
      </c>
      <c r="B183" s="135"/>
      <c r="C183" s="135"/>
      <c r="D183" s="135"/>
      <c r="E183" s="135"/>
      <c r="F183" s="135"/>
      <c r="G183" s="135"/>
      <c r="H183" s="135"/>
      <c r="I183" s="135"/>
      <c r="J183" s="136"/>
      <c r="K183" s="22">
        <f aca="true" t="shared" si="17" ref="K183:Q183">K178*14+K181*12</f>
        <v>56</v>
      </c>
      <c r="L183" s="22">
        <f t="shared" si="17"/>
        <v>28</v>
      </c>
      <c r="M183" s="22">
        <f t="shared" si="17"/>
        <v>0</v>
      </c>
      <c r="N183" s="22">
        <f t="shared" si="17"/>
        <v>14</v>
      </c>
      <c r="O183" s="22">
        <f t="shared" si="17"/>
        <v>98</v>
      </c>
      <c r="P183" s="22">
        <f t="shared" si="17"/>
        <v>238</v>
      </c>
      <c r="Q183" s="22">
        <f t="shared" si="17"/>
        <v>336</v>
      </c>
      <c r="R183" s="146"/>
      <c r="S183" s="147"/>
      <c r="T183" s="147"/>
      <c r="U183" s="148"/>
    </row>
    <row r="184" spans="1:21" ht="12.75">
      <c r="A184" s="137"/>
      <c r="B184" s="138"/>
      <c r="C184" s="138"/>
      <c r="D184" s="138"/>
      <c r="E184" s="138"/>
      <c r="F184" s="138"/>
      <c r="G184" s="138"/>
      <c r="H184" s="138"/>
      <c r="I184" s="138"/>
      <c r="J184" s="139"/>
      <c r="K184" s="140">
        <f>SUM(K183:N183)</f>
        <v>98</v>
      </c>
      <c r="L184" s="141"/>
      <c r="M184" s="141"/>
      <c r="N184" s="142"/>
      <c r="O184" s="143">
        <v>336</v>
      </c>
      <c r="P184" s="144"/>
      <c r="Q184" s="145"/>
      <c r="R184" s="149"/>
      <c r="S184" s="150"/>
      <c r="T184" s="150"/>
      <c r="U184" s="151"/>
    </row>
    <row r="185" ht="8.25" customHeight="1"/>
    <row r="186" spans="2:20" ht="12.75">
      <c r="B186" s="8"/>
      <c r="C186" s="8"/>
      <c r="D186" s="8"/>
      <c r="E186" s="8"/>
      <c r="F186" s="8"/>
      <c r="G186" s="8"/>
      <c r="H186" s="16"/>
      <c r="I186" s="16"/>
      <c r="J186" s="16"/>
      <c r="N186" s="8"/>
      <c r="O186" s="8"/>
      <c r="P186" s="8"/>
      <c r="Q186" s="8"/>
      <c r="R186" s="8"/>
      <c r="S186" s="8"/>
      <c r="T186" s="8"/>
    </row>
    <row r="187" spans="1:21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3"/>
      <c r="L187" s="13"/>
      <c r="M187" s="13"/>
      <c r="N187" s="13"/>
      <c r="O187" s="14"/>
      <c r="P187" s="14"/>
      <c r="Q187" s="14"/>
      <c r="R187" s="15"/>
      <c r="S187" s="15"/>
      <c r="T187" s="15"/>
      <c r="U187" s="15"/>
    </row>
    <row r="189" spans="1:2" ht="12.75">
      <c r="A189" s="113" t="s">
        <v>63</v>
      </c>
      <c r="B189" s="113"/>
    </row>
    <row r="190" spans="1:21" ht="12.75">
      <c r="A190" s="170" t="s">
        <v>28</v>
      </c>
      <c r="B190" s="172" t="s">
        <v>55</v>
      </c>
      <c r="C190" s="173"/>
      <c r="D190" s="173"/>
      <c r="E190" s="173"/>
      <c r="F190" s="173"/>
      <c r="G190" s="174"/>
      <c r="H190" s="172" t="s">
        <v>58</v>
      </c>
      <c r="I190" s="174"/>
      <c r="J190" s="178" t="s">
        <v>59</v>
      </c>
      <c r="K190" s="179"/>
      <c r="L190" s="179"/>
      <c r="M190" s="179"/>
      <c r="N190" s="179"/>
      <c r="O190" s="179"/>
      <c r="P190" s="180"/>
      <c r="Q190" s="172" t="s">
        <v>49</v>
      </c>
      <c r="R190" s="174"/>
      <c r="S190" s="178" t="s">
        <v>60</v>
      </c>
      <c r="T190" s="179"/>
      <c r="U190" s="180"/>
    </row>
    <row r="191" spans="1:21" ht="12.75">
      <c r="A191" s="171"/>
      <c r="B191" s="175"/>
      <c r="C191" s="176"/>
      <c r="D191" s="176"/>
      <c r="E191" s="176"/>
      <c r="F191" s="176"/>
      <c r="G191" s="177"/>
      <c r="H191" s="175"/>
      <c r="I191" s="177"/>
      <c r="J191" s="178" t="s">
        <v>35</v>
      </c>
      <c r="K191" s="180"/>
      <c r="L191" s="178" t="s">
        <v>8</v>
      </c>
      <c r="M191" s="179"/>
      <c r="N191" s="180"/>
      <c r="O191" s="178" t="s">
        <v>32</v>
      </c>
      <c r="P191" s="180"/>
      <c r="Q191" s="175"/>
      <c r="R191" s="177"/>
      <c r="S191" s="36" t="s">
        <v>61</v>
      </c>
      <c r="T191" s="178" t="s">
        <v>62</v>
      </c>
      <c r="U191" s="180"/>
    </row>
    <row r="192" spans="1:21" ht="12.75">
      <c r="A192" s="36">
        <v>1</v>
      </c>
      <c r="B192" s="178" t="s">
        <v>56</v>
      </c>
      <c r="C192" s="179"/>
      <c r="D192" s="179"/>
      <c r="E192" s="179"/>
      <c r="F192" s="179"/>
      <c r="G192" s="180"/>
      <c r="H192" s="181">
        <f>J192</f>
        <v>56</v>
      </c>
      <c r="I192" s="181"/>
      <c r="J192" s="183">
        <f>O44+O53+O62+O83-J193</f>
        <v>56</v>
      </c>
      <c r="K192" s="184"/>
      <c r="L192" s="183">
        <f>P44+P53+P62+P83-L193</f>
        <v>137</v>
      </c>
      <c r="M192" s="185"/>
      <c r="N192" s="184"/>
      <c r="O192" s="160">
        <f>SUM(J192:N192)</f>
        <v>193</v>
      </c>
      <c r="P192" s="161"/>
      <c r="Q192" s="162">
        <f>H192/H194</f>
        <v>0.875</v>
      </c>
      <c r="R192" s="163"/>
      <c r="S192" s="37">
        <f>J44+J53-S193</f>
        <v>60</v>
      </c>
      <c r="T192" s="164">
        <f>J62+J83-T193</f>
        <v>44</v>
      </c>
      <c r="U192" s="165"/>
    </row>
    <row r="193" spans="1:21" ht="12.75">
      <c r="A193" s="36">
        <v>2</v>
      </c>
      <c r="B193" s="178" t="s">
        <v>57</v>
      </c>
      <c r="C193" s="179"/>
      <c r="D193" s="179"/>
      <c r="E193" s="179"/>
      <c r="F193" s="179"/>
      <c r="G193" s="180"/>
      <c r="H193" s="181">
        <f>J193</f>
        <v>8</v>
      </c>
      <c r="I193" s="181"/>
      <c r="J193" s="166">
        <v>8</v>
      </c>
      <c r="K193" s="167"/>
      <c r="L193" s="166">
        <v>23</v>
      </c>
      <c r="M193" s="182"/>
      <c r="N193" s="167"/>
      <c r="O193" s="160">
        <v>31</v>
      </c>
      <c r="P193" s="161"/>
      <c r="Q193" s="162">
        <f>H193/H194</f>
        <v>0.125</v>
      </c>
      <c r="R193" s="163"/>
      <c r="S193" s="11">
        <v>0</v>
      </c>
      <c r="T193" s="166">
        <v>16</v>
      </c>
      <c r="U193" s="167"/>
    </row>
    <row r="194" spans="1:21" ht="12.75">
      <c r="A194" s="178" t="s">
        <v>26</v>
      </c>
      <c r="B194" s="179"/>
      <c r="C194" s="179"/>
      <c r="D194" s="179"/>
      <c r="E194" s="179"/>
      <c r="F194" s="179"/>
      <c r="G194" s="180"/>
      <c r="H194" s="152">
        <f>SUM(H192:I193)</f>
        <v>64</v>
      </c>
      <c r="I194" s="152"/>
      <c r="J194" s="152">
        <f>SUM(J192:K193)</f>
        <v>64</v>
      </c>
      <c r="K194" s="152"/>
      <c r="L194" s="94">
        <f>SUM(L192:N193)</f>
        <v>160</v>
      </c>
      <c r="M194" s="95"/>
      <c r="N194" s="96"/>
      <c r="O194" s="94">
        <f>SUM(O192:P193)</f>
        <v>224</v>
      </c>
      <c r="P194" s="96"/>
      <c r="Q194" s="168">
        <f>SUM(Q192:R193)</f>
        <v>1</v>
      </c>
      <c r="R194" s="169"/>
      <c r="S194" s="38">
        <f>SUM(S192:S193)</f>
        <v>60</v>
      </c>
      <c r="T194" s="158">
        <f>SUM(T192:U193)</f>
        <v>60</v>
      </c>
      <c r="U194" s="159"/>
    </row>
    <row r="197" spans="2:20" ht="12.75">
      <c r="B197" s="2"/>
      <c r="C197" s="2"/>
      <c r="D197" s="2"/>
      <c r="E197" s="2"/>
      <c r="F197" s="2"/>
      <c r="G197" s="2"/>
      <c r="N197" s="8"/>
      <c r="O197" s="8"/>
      <c r="P197" s="8"/>
      <c r="Q197" s="8"/>
      <c r="R197" s="8"/>
      <c r="S197" s="8"/>
      <c r="T197" s="8"/>
    </row>
    <row r="198" spans="2:20" ht="12.75">
      <c r="B198" s="8"/>
      <c r="C198" s="8"/>
      <c r="D198" s="8"/>
      <c r="E198" s="8"/>
      <c r="F198" s="8"/>
      <c r="G198" s="8"/>
      <c r="H198" s="16"/>
      <c r="I198" s="16"/>
      <c r="J198" s="16"/>
      <c r="N198" s="8"/>
      <c r="O198" s="8"/>
      <c r="P198" s="8"/>
      <c r="Q198" s="8"/>
      <c r="R198" s="8"/>
      <c r="S198" s="8"/>
      <c r="T198" s="8"/>
    </row>
  </sheetData>
  <sheetProtection formatCells="0" formatRows="0" insertRows="0"/>
  <mergeCells count="229">
    <mergeCell ref="L192:N192"/>
    <mergeCell ref="A194:G194"/>
    <mergeCell ref="H194:I194"/>
    <mergeCell ref="J194:K194"/>
    <mergeCell ref="L194:N194"/>
    <mergeCell ref="B193:G193"/>
    <mergeCell ref="H193:I193"/>
    <mergeCell ref="J193:K193"/>
    <mergeCell ref="L193:N193"/>
    <mergeCell ref="T191:U191"/>
    <mergeCell ref="Q190:R191"/>
    <mergeCell ref="S190:U190"/>
    <mergeCell ref="B192:G192"/>
    <mergeCell ref="H192:I192"/>
    <mergeCell ref="J192:K192"/>
    <mergeCell ref="A190:A191"/>
    <mergeCell ref="B190:G191"/>
    <mergeCell ref="H190:I191"/>
    <mergeCell ref="J190:P190"/>
    <mergeCell ref="J191:K191"/>
    <mergeCell ref="L191:N191"/>
    <mergeCell ref="O191:P191"/>
    <mergeCell ref="T194:U194"/>
    <mergeCell ref="O192:P192"/>
    <mergeCell ref="Q192:R192"/>
    <mergeCell ref="T192:U192"/>
    <mergeCell ref="O193:P193"/>
    <mergeCell ref="T193:U193"/>
    <mergeCell ref="O194:P194"/>
    <mergeCell ref="Q194:R194"/>
    <mergeCell ref="Q193:R193"/>
    <mergeCell ref="A189:B189"/>
    <mergeCell ref="A165:I165"/>
    <mergeCell ref="K167:N167"/>
    <mergeCell ref="O167:Q167"/>
    <mergeCell ref="K173:N173"/>
    <mergeCell ref="A182:I182"/>
    <mergeCell ref="R183:U184"/>
    <mergeCell ref="K184:N184"/>
    <mergeCell ref="A183:J184"/>
    <mergeCell ref="O184:Q184"/>
    <mergeCell ref="R173:T173"/>
    <mergeCell ref="B181:I181"/>
    <mergeCell ref="B180:I180"/>
    <mergeCell ref="A175:U175"/>
    <mergeCell ref="B176:I176"/>
    <mergeCell ref="B177:I177"/>
    <mergeCell ref="A173:A174"/>
    <mergeCell ref="B178:I178"/>
    <mergeCell ref="A179:U179"/>
    <mergeCell ref="B159:I159"/>
    <mergeCell ref="U173:U174"/>
    <mergeCell ref="A172:U172"/>
    <mergeCell ref="A166:J167"/>
    <mergeCell ref="R166:U167"/>
    <mergeCell ref="B158:I158"/>
    <mergeCell ref="A160:U160"/>
    <mergeCell ref="B163:I163"/>
    <mergeCell ref="B162:I162"/>
    <mergeCell ref="O173:Q173"/>
    <mergeCell ref="A128:I128"/>
    <mergeCell ref="B126:I126"/>
    <mergeCell ref="B127:I127"/>
    <mergeCell ref="A124:U124"/>
    <mergeCell ref="B173:I174"/>
    <mergeCell ref="J173:J174"/>
    <mergeCell ref="B164:I164"/>
    <mergeCell ref="B161:I161"/>
    <mergeCell ref="B155:I155"/>
    <mergeCell ref="B156:I156"/>
    <mergeCell ref="A151:U151"/>
    <mergeCell ref="J152:J153"/>
    <mergeCell ref="K152:N152"/>
    <mergeCell ref="A129:J130"/>
    <mergeCell ref="R129:U130"/>
    <mergeCell ref="O130:Q130"/>
    <mergeCell ref="K130:N130"/>
    <mergeCell ref="B157:I157"/>
    <mergeCell ref="A154:U154"/>
    <mergeCell ref="B152:I153"/>
    <mergeCell ref="R152:T152"/>
    <mergeCell ref="U152:U153"/>
    <mergeCell ref="A152:A153"/>
    <mergeCell ref="O152:Q152"/>
    <mergeCell ref="B125:I125"/>
    <mergeCell ref="A116:U116"/>
    <mergeCell ref="B118:I118"/>
    <mergeCell ref="B119:I119"/>
    <mergeCell ref="B120:I120"/>
    <mergeCell ref="B117:I117"/>
    <mergeCell ref="B121:I121"/>
    <mergeCell ref="B122:I122"/>
    <mergeCell ref="B123:I123"/>
    <mergeCell ref="O114:Q114"/>
    <mergeCell ref="J114:J115"/>
    <mergeCell ref="A112:U112"/>
    <mergeCell ref="A114:A115"/>
    <mergeCell ref="B114:I115"/>
    <mergeCell ref="R114:T114"/>
    <mergeCell ref="A113:U113"/>
    <mergeCell ref="K114:N114"/>
    <mergeCell ref="U114:U115"/>
    <mergeCell ref="A101:I101"/>
    <mergeCell ref="A102:J103"/>
    <mergeCell ref="K103:N103"/>
    <mergeCell ref="O103:Q103"/>
    <mergeCell ref="R102:U103"/>
    <mergeCell ref="R3:T3"/>
    <mergeCell ref="R4:T4"/>
    <mergeCell ref="A10:K10"/>
    <mergeCell ref="M6:N6"/>
    <mergeCell ref="A7:K7"/>
    <mergeCell ref="R6:T6"/>
    <mergeCell ref="M8:T11"/>
    <mergeCell ref="A11:K11"/>
    <mergeCell ref="R5:T5"/>
    <mergeCell ref="M4:N4"/>
    <mergeCell ref="A1:K1"/>
    <mergeCell ref="A3:K3"/>
    <mergeCell ref="K47:N47"/>
    <mergeCell ref="M19:T19"/>
    <mergeCell ref="M1:T1"/>
    <mergeCell ref="M14:T14"/>
    <mergeCell ref="A4:K5"/>
    <mergeCell ref="U47:U48"/>
    <mergeCell ref="B44:I44"/>
    <mergeCell ref="M15:T15"/>
    <mergeCell ref="M16:T16"/>
    <mergeCell ref="A2:K2"/>
    <mergeCell ref="A6:K6"/>
    <mergeCell ref="O5:Q5"/>
    <mergeCell ref="O6:Q6"/>
    <mergeCell ref="O3:Q3"/>
    <mergeCell ref="O4:Q4"/>
    <mergeCell ref="O38:Q38"/>
    <mergeCell ref="K38:N38"/>
    <mergeCell ref="O47:Q47"/>
    <mergeCell ref="B42:I42"/>
    <mergeCell ref="B43:I43"/>
    <mergeCell ref="U38:U39"/>
    <mergeCell ref="R47:T47"/>
    <mergeCell ref="R38:T38"/>
    <mergeCell ref="J47:J48"/>
    <mergeCell ref="J38:J39"/>
    <mergeCell ref="A46:U46"/>
    <mergeCell ref="A38:A39"/>
    <mergeCell ref="M13:T13"/>
    <mergeCell ref="M3:N3"/>
    <mergeCell ref="M5:N5"/>
    <mergeCell ref="B47:I48"/>
    <mergeCell ref="A8:K8"/>
    <mergeCell ref="A9:K9"/>
    <mergeCell ref="B40:I40"/>
    <mergeCell ref="B41:I41"/>
    <mergeCell ref="B51:I51"/>
    <mergeCell ref="B52:I52"/>
    <mergeCell ref="B49:I49"/>
    <mergeCell ref="B50:I50"/>
    <mergeCell ref="M21:T23"/>
    <mergeCell ref="I26:K26"/>
    <mergeCell ref="B26:C26"/>
    <mergeCell ref="H26:H27"/>
    <mergeCell ref="D26:F26"/>
    <mergeCell ref="A25:G25"/>
    <mergeCell ref="A37:U37"/>
    <mergeCell ref="M18:T18"/>
    <mergeCell ref="A19:K19"/>
    <mergeCell ref="M17:T17"/>
    <mergeCell ref="A55:U55"/>
    <mergeCell ref="J56:J57"/>
    <mergeCell ref="K56:N56"/>
    <mergeCell ref="B53:I53"/>
    <mergeCell ref="R56:T56"/>
    <mergeCell ref="U56:U57"/>
    <mergeCell ref="A35:U35"/>
    <mergeCell ref="A12:K12"/>
    <mergeCell ref="A13:K13"/>
    <mergeCell ref="A14:K14"/>
    <mergeCell ref="A16:K16"/>
    <mergeCell ref="A15:K15"/>
    <mergeCell ref="A18:K18"/>
    <mergeCell ref="M25:T33"/>
    <mergeCell ref="A20:K23"/>
    <mergeCell ref="G26:G27"/>
    <mergeCell ref="A47:A48"/>
    <mergeCell ref="A17:K17"/>
    <mergeCell ref="B61:I61"/>
    <mergeCell ref="A56:A57"/>
    <mergeCell ref="B56:I57"/>
    <mergeCell ref="O56:Q56"/>
    <mergeCell ref="B58:I58"/>
    <mergeCell ref="B60:I60"/>
    <mergeCell ref="B59:I59"/>
    <mergeCell ref="B38:I39"/>
    <mergeCell ref="A86:U86"/>
    <mergeCell ref="B82:I82"/>
    <mergeCell ref="B78:I78"/>
    <mergeCell ref="B79:I79"/>
    <mergeCell ref="B83:I83"/>
    <mergeCell ref="B80:I80"/>
    <mergeCell ref="B81:I81"/>
    <mergeCell ref="A87:A88"/>
    <mergeCell ref="B87:I88"/>
    <mergeCell ref="A89:U89"/>
    <mergeCell ref="B91:I91"/>
    <mergeCell ref="U87:U88"/>
    <mergeCell ref="R87:T87"/>
    <mergeCell ref="J87:J88"/>
    <mergeCell ref="K87:N87"/>
    <mergeCell ref="O87:Q87"/>
    <mergeCell ref="B62:I62"/>
    <mergeCell ref="B76:I77"/>
    <mergeCell ref="A75:U75"/>
    <mergeCell ref="U76:U77"/>
    <mergeCell ref="A76:A77"/>
    <mergeCell ref="J76:J77"/>
    <mergeCell ref="K76:N76"/>
    <mergeCell ref="O76:Q76"/>
    <mergeCell ref="R76:T76"/>
    <mergeCell ref="B100:I100"/>
    <mergeCell ref="B90:I90"/>
    <mergeCell ref="A99:U99"/>
    <mergeCell ref="B98:I98"/>
    <mergeCell ref="A97:U97"/>
    <mergeCell ref="B96:I96"/>
    <mergeCell ref="B95:I95"/>
    <mergeCell ref="B94:I94"/>
    <mergeCell ref="A93:U93"/>
    <mergeCell ref="B92:I92"/>
  </mergeCells>
  <dataValidations count="6">
    <dataValidation type="list" allowBlank="1" showInputMessage="1" showErrorMessage="1" sqref="S98 S100 S90:S92 S58:S61 S40:S43 S49:S52 S78:S82 S94:S96">
      <formula1>$S$39</formula1>
    </dataValidation>
    <dataValidation type="list" allowBlank="1" showInputMessage="1" showErrorMessage="1" sqref="R98 R100 R90:R92 R58:R61 R40:R43 R49:R52 R78:R82 R94:R96">
      <formula1>$R$39</formula1>
    </dataValidation>
    <dataValidation type="list" allowBlank="1" showInputMessage="1" showErrorMessage="1" sqref="T100 T98 T90:T92 T58:T61 T40:T43 T49:T52 T78:T82 T94:T96">
      <formula1>$T$39</formula1>
    </dataValidation>
    <dataValidation type="list" allowBlank="1" showInputMessage="1" showErrorMessage="1" sqref="U180 U100 U90:U92 U58:U61 U40:U43 U49:U52 U78:U82 U94:U96 U98 U176:U177 U155:U158 U161:U163 U117:U122 U125:U126">
      <formula1>$P$36:$T$36</formula1>
    </dataValidation>
    <dataValidation type="list" allowBlank="1" showInputMessage="1" showErrorMessage="1" sqref="U178 U159 U123">
      <formula1>$Q$36:$T$36</formula1>
    </dataValidation>
    <dataValidation type="list" allowBlank="1" showInputMessage="1" showErrorMessage="1" sqref="B180:I180 B176:I177 B155:I158 B161:I163 B117:I122 B125:I126">
      <formula1>$B$38:$B$111</formula1>
    </dataValidation>
  </dataValidations>
  <printOptions/>
  <pageMargins left="0.7" right="0.7" top="0.75" bottom="0.75" header="0.3" footer="0.3"/>
  <pageSetup blackAndWhite="1" horizontalDpi="600" verticalDpi="600" orientation="landscape" paperSize="9" scale="90" r:id="rId1"/>
  <headerFooter>
    <oddFooter>&amp;LRECTOR,
Acad.Prof.univ.dr. Ioan Aurel POP&amp;CPag. &amp;P/&amp;N&amp;RDECAN,
Prof.univ.dr. Adrian Olimpiu PETRUȘEL</oddFooter>
  </headerFooter>
  <ignoredErrors>
    <ignoredError sqref="R44" formula="1"/>
    <ignoredError sqref="K10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2014-05-06T16:50:59Z</cp:lastPrinted>
  <dcterms:created xsi:type="dcterms:W3CDTF">2013-06-27T08:19:59Z</dcterms:created>
  <dcterms:modified xsi:type="dcterms:W3CDTF">2014-06-27T08:05:48Z</dcterms:modified>
  <cp:category/>
  <cp:version/>
  <cp:contentType/>
  <cp:contentStatus/>
</cp:coreProperties>
</file>