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90" windowWidth="11940" windowHeight="6330"/>
  </bookViews>
  <sheets>
    <sheet name="INFORMATICA-MAGHIARA" sheetId="1" r:id="rId1"/>
  </sheets>
  <definedNames>
    <definedName name="_xlnm._FilterDatabase" localSheetId="0" hidden="1">'INFORMATICA-MAGHIARA'!$A$127:$U$195</definedName>
    <definedName name="_xlnm.Criteria" localSheetId="0">'INFORMATICA-MAGHIARA'!$U$127:$U$195</definedName>
  </definedNames>
  <calcPr calcId="125725"/>
</workbook>
</file>

<file path=xl/calcChain.xml><?xml version="1.0" encoding="utf-8"?>
<calcChain xmlns="http://schemas.openxmlformats.org/spreadsheetml/2006/main">
  <c r="Q135" i="1"/>
  <c r="P135" s="1"/>
  <c r="O135"/>
  <c r="Q131"/>
  <c r="P131" s="1"/>
  <c r="O131"/>
  <c r="K155"/>
  <c r="O55" l="1"/>
  <c r="Q55"/>
  <c r="O57"/>
  <c r="P57" s="1"/>
  <c r="J58"/>
  <c r="K58"/>
  <c r="L58"/>
  <c r="M58"/>
  <c r="N58"/>
  <c r="R58"/>
  <c r="S58"/>
  <c r="T58"/>
  <c r="P55" l="1"/>
  <c r="J169" l="1"/>
  <c r="Q89"/>
  <c r="O89"/>
  <c r="O219" s="1"/>
  <c r="Q151"/>
  <c r="Q152"/>
  <c r="Q153"/>
  <c r="Q149"/>
  <c r="Q148"/>
  <c r="Q147"/>
  <c r="Q146"/>
  <c r="Q144"/>
  <c r="Q143"/>
  <c r="Q142"/>
  <c r="Q140"/>
  <c r="Q139"/>
  <c r="Q138"/>
  <c r="T249"/>
  <c r="T250" s="1"/>
  <c r="S249"/>
  <c r="S250" s="1"/>
  <c r="R249"/>
  <c r="R250" s="1"/>
  <c r="N249"/>
  <c r="N250" s="1"/>
  <c r="M249"/>
  <c r="M250" s="1"/>
  <c r="L249"/>
  <c r="L250" s="1"/>
  <c r="K249"/>
  <c r="K250" s="1"/>
  <c r="J249"/>
  <c r="J250" s="1"/>
  <c r="A249"/>
  <c r="T246"/>
  <c r="T245"/>
  <c r="T244"/>
  <c r="T243"/>
  <c r="T242"/>
  <c r="T241"/>
  <c r="T240"/>
  <c r="T239"/>
  <c r="T238"/>
  <c r="T237"/>
  <c r="S246"/>
  <c r="S245"/>
  <c r="S244"/>
  <c r="S243"/>
  <c r="S242"/>
  <c r="S241"/>
  <c r="S240"/>
  <c r="S239"/>
  <c r="S238"/>
  <c r="S237"/>
  <c r="R246"/>
  <c r="R245"/>
  <c r="R244"/>
  <c r="R243"/>
  <c r="R242"/>
  <c r="R241"/>
  <c r="R240"/>
  <c r="R239"/>
  <c r="R238"/>
  <c r="R237"/>
  <c r="Q239"/>
  <c r="Q241"/>
  <c r="N237"/>
  <c r="N238"/>
  <c r="N239"/>
  <c r="N240"/>
  <c r="N241"/>
  <c r="N242"/>
  <c r="N243"/>
  <c r="N244"/>
  <c r="N245"/>
  <c r="N246"/>
  <c r="M237"/>
  <c r="M238"/>
  <c r="M239"/>
  <c r="M240"/>
  <c r="M241"/>
  <c r="M242"/>
  <c r="M243"/>
  <c r="M244"/>
  <c r="M245"/>
  <c r="M246"/>
  <c r="L237"/>
  <c r="L238"/>
  <c r="L239"/>
  <c r="L240"/>
  <c r="L241"/>
  <c r="L242"/>
  <c r="L243"/>
  <c r="L244"/>
  <c r="L245"/>
  <c r="L246"/>
  <c r="K237"/>
  <c r="K238"/>
  <c r="K239"/>
  <c r="K240"/>
  <c r="K241"/>
  <c r="K242"/>
  <c r="K243"/>
  <c r="K244"/>
  <c r="K245"/>
  <c r="K246"/>
  <c r="J237"/>
  <c r="J238"/>
  <c r="J239"/>
  <c r="J240"/>
  <c r="J241"/>
  <c r="J242"/>
  <c r="J243"/>
  <c r="J244"/>
  <c r="J245"/>
  <c r="J246"/>
  <c r="A246"/>
  <c r="A245"/>
  <c r="A244"/>
  <c r="A243"/>
  <c r="A242"/>
  <c r="A241"/>
  <c r="A240"/>
  <c r="A239"/>
  <c r="A238"/>
  <c r="A237"/>
  <c r="K211"/>
  <c r="K212"/>
  <c r="K213"/>
  <c r="K214"/>
  <c r="K215"/>
  <c r="K216"/>
  <c r="K217"/>
  <c r="K218"/>
  <c r="K219"/>
  <c r="K220"/>
  <c r="K223"/>
  <c r="K224"/>
  <c r="K225"/>
  <c r="K226"/>
  <c r="L211"/>
  <c r="L212"/>
  <c r="L213"/>
  <c r="L214"/>
  <c r="L215"/>
  <c r="L216"/>
  <c r="L217"/>
  <c r="L218"/>
  <c r="L219"/>
  <c r="L220"/>
  <c r="L223"/>
  <c r="L224"/>
  <c r="L225"/>
  <c r="L226"/>
  <c r="M211"/>
  <c r="M212"/>
  <c r="M213"/>
  <c r="M214"/>
  <c r="M215"/>
  <c r="M216"/>
  <c r="M217"/>
  <c r="M218"/>
  <c r="M219"/>
  <c r="M220"/>
  <c r="M223"/>
  <c r="M224"/>
  <c r="M225"/>
  <c r="M226"/>
  <c r="N211"/>
  <c r="N212"/>
  <c r="N213"/>
  <c r="N214"/>
  <c r="N215"/>
  <c r="N216"/>
  <c r="N217"/>
  <c r="N218"/>
  <c r="N219"/>
  <c r="N220"/>
  <c r="N223"/>
  <c r="N224"/>
  <c r="N225"/>
  <c r="N226"/>
  <c r="T226"/>
  <c r="T225"/>
  <c r="T224"/>
  <c r="T223"/>
  <c r="S226"/>
  <c r="S225"/>
  <c r="S224"/>
  <c r="S223"/>
  <c r="R226"/>
  <c r="R225"/>
  <c r="R224"/>
  <c r="R223"/>
  <c r="J223"/>
  <c r="J224"/>
  <c r="J225"/>
  <c r="J226"/>
  <c r="A226"/>
  <c r="A225"/>
  <c r="A224"/>
  <c r="A223"/>
  <c r="T220"/>
  <c r="T219"/>
  <c r="T218"/>
  <c r="T217"/>
  <c r="T216"/>
  <c r="T215"/>
  <c r="T214"/>
  <c r="T213"/>
  <c r="T212"/>
  <c r="T211"/>
  <c r="S220"/>
  <c r="S219"/>
  <c r="S218"/>
  <c r="S217"/>
  <c r="S216"/>
  <c r="S215"/>
  <c r="S214"/>
  <c r="S213"/>
  <c r="S212"/>
  <c r="S211"/>
  <c r="R220"/>
  <c r="R219"/>
  <c r="R218"/>
  <c r="R217"/>
  <c r="R216"/>
  <c r="R215"/>
  <c r="R214"/>
  <c r="R213"/>
  <c r="R212"/>
  <c r="R211"/>
  <c r="J211"/>
  <c r="J212"/>
  <c r="J213"/>
  <c r="J214"/>
  <c r="J215"/>
  <c r="J216"/>
  <c r="J217"/>
  <c r="J218"/>
  <c r="J219"/>
  <c r="J220"/>
  <c r="A220"/>
  <c r="A219"/>
  <c r="A218"/>
  <c r="A217"/>
  <c r="A216"/>
  <c r="A215"/>
  <c r="A214"/>
  <c r="A213"/>
  <c r="A212"/>
  <c r="A211"/>
  <c r="T195"/>
  <c r="T196" s="1"/>
  <c r="S195"/>
  <c r="S196" s="1"/>
  <c r="R195"/>
  <c r="R196" s="1"/>
  <c r="N195"/>
  <c r="N196" s="1"/>
  <c r="M195"/>
  <c r="M196" s="1"/>
  <c r="L195"/>
  <c r="L196" s="1"/>
  <c r="K195"/>
  <c r="K196" s="1"/>
  <c r="J195"/>
  <c r="J196" s="1"/>
  <c r="A195"/>
  <c r="T192"/>
  <c r="T191"/>
  <c r="T190"/>
  <c r="T189"/>
  <c r="T188"/>
  <c r="T187"/>
  <c r="T186"/>
  <c r="T185"/>
  <c r="T184"/>
  <c r="T183"/>
  <c r="T182"/>
  <c r="T181"/>
  <c r="T180"/>
  <c r="T179"/>
  <c r="S192"/>
  <c r="S191"/>
  <c r="S190"/>
  <c r="S189"/>
  <c r="S188"/>
  <c r="S187"/>
  <c r="S186"/>
  <c r="S185"/>
  <c r="S184"/>
  <c r="S183"/>
  <c r="S182"/>
  <c r="S181"/>
  <c r="S180"/>
  <c r="S179"/>
  <c r="R192"/>
  <c r="R191"/>
  <c r="R190"/>
  <c r="R189"/>
  <c r="R188"/>
  <c r="R187"/>
  <c r="R186"/>
  <c r="R185"/>
  <c r="R184"/>
  <c r="R183"/>
  <c r="R182"/>
  <c r="R181"/>
  <c r="R180"/>
  <c r="R179"/>
  <c r="N179"/>
  <c r="N180"/>
  <c r="N181"/>
  <c r="N182"/>
  <c r="N183"/>
  <c r="N184"/>
  <c r="N185"/>
  <c r="N186"/>
  <c r="N187"/>
  <c r="N188"/>
  <c r="N189"/>
  <c r="N190"/>
  <c r="N191"/>
  <c r="N192"/>
  <c r="M179"/>
  <c r="M180"/>
  <c r="M181"/>
  <c r="M182"/>
  <c r="M183"/>
  <c r="M184"/>
  <c r="M185"/>
  <c r="M186"/>
  <c r="M187"/>
  <c r="M188"/>
  <c r="M189"/>
  <c r="M190"/>
  <c r="M191"/>
  <c r="M192"/>
  <c r="L179"/>
  <c r="L180"/>
  <c r="L181"/>
  <c r="L182"/>
  <c r="L183"/>
  <c r="L184"/>
  <c r="L185"/>
  <c r="L186"/>
  <c r="L187"/>
  <c r="L188"/>
  <c r="L189"/>
  <c r="L190"/>
  <c r="L191"/>
  <c r="L192"/>
  <c r="K179"/>
  <c r="K180"/>
  <c r="K181"/>
  <c r="K182"/>
  <c r="K183"/>
  <c r="K184"/>
  <c r="K185"/>
  <c r="K186"/>
  <c r="K187"/>
  <c r="K188"/>
  <c r="K189"/>
  <c r="K190"/>
  <c r="K191"/>
  <c r="K192"/>
  <c r="J179"/>
  <c r="J180"/>
  <c r="J181"/>
  <c r="J182"/>
  <c r="J183"/>
  <c r="J184"/>
  <c r="J185"/>
  <c r="J186"/>
  <c r="J187"/>
  <c r="J188"/>
  <c r="J189"/>
  <c r="J190"/>
  <c r="J191"/>
  <c r="J192"/>
  <c r="A192"/>
  <c r="A191"/>
  <c r="A190"/>
  <c r="A189"/>
  <c r="A188"/>
  <c r="A187"/>
  <c r="A186"/>
  <c r="A185"/>
  <c r="A184"/>
  <c r="A183"/>
  <c r="A182"/>
  <c r="A181"/>
  <c r="A180"/>
  <c r="A179"/>
  <c r="T265"/>
  <c r="T266" s="1"/>
  <c r="S265"/>
  <c r="S266" s="1"/>
  <c r="R265"/>
  <c r="N265"/>
  <c r="N267" s="1"/>
  <c r="M265"/>
  <c r="M267" s="1"/>
  <c r="L265"/>
  <c r="L267" s="1"/>
  <c r="K265"/>
  <c r="K267" s="1"/>
  <c r="J265"/>
  <c r="J266" s="1"/>
  <c r="Q260"/>
  <c r="O260"/>
  <c r="T169"/>
  <c r="S169"/>
  <c r="R169"/>
  <c r="N169"/>
  <c r="M169"/>
  <c r="L169"/>
  <c r="K169"/>
  <c r="Q162"/>
  <c r="O162"/>
  <c r="O40"/>
  <c r="O237" s="1"/>
  <c r="O41"/>
  <c r="O238" s="1"/>
  <c r="O46"/>
  <c r="O239" s="1"/>
  <c r="O240"/>
  <c r="O241"/>
  <c r="O67"/>
  <c r="O242" s="1"/>
  <c r="O68"/>
  <c r="O243" s="1"/>
  <c r="O244"/>
  <c r="O78"/>
  <c r="O245" s="1"/>
  <c r="O246"/>
  <c r="O102"/>
  <c r="O249" s="1"/>
  <c r="O250" s="1"/>
  <c r="O42"/>
  <c r="O179" s="1"/>
  <c r="O43"/>
  <c r="O180" s="1"/>
  <c r="O44"/>
  <c r="O211" s="1"/>
  <c r="O45"/>
  <c r="O181" s="1"/>
  <c r="O52"/>
  <c r="O53"/>
  <c r="O212" s="1"/>
  <c r="O54"/>
  <c r="O183" s="1"/>
  <c r="O56"/>
  <c r="O184" s="1"/>
  <c r="O63"/>
  <c r="O64"/>
  <c r="O185" s="1"/>
  <c r="O65"/>
  <c r="O186" s="1"/>
  <c r="O66"/>
  <c r="O214" s="1"/>
  <c r="O74"/>
  <c r="O215" s="1"/>
  <c r="O75"/>
  <c r="O216" s="1"/>
  <c r="O76"/>
  <c r="O217" s="1"/>
  <c r="O77"/>
  <c r="O187" s="1"/>
  <c r="O79"/>
  <c r="O218" s="1"/>
  <c r="O85"/>
  <c r="O188" s="1"/>
  <c r="O86"/>
  <c r="O189" s="1"/>
  <c r="O87"/>
  <c r="O190" s="1"/>
  <c r="O88"/>
  <c r="O191" s="1"/>
  <c r="O90"/>
  <c r="O192" s="1"/>
  <c r="O91"/>
  <c r="O220" s="1"/>
  <c r="O97"/>
  <c r="O98"/>
  <c r="O223" s="1"/>
  <c r="O99"/>
  <c r="O224" s="1"/>
  <c r="O100"/>
  <c r="O225" s="1"/>
  <c r="O101"/>
  <c r="O226" s="1"/>
  <c r="Q40"/>
  <c r="Q237" s="1"/>
  <c r="Q41"/>
  <c r="Q238" s="1"/>
  <c r="P240"/>
  <c r="Q67"/>
  <c r="Q242" s="1"/>
  <c r="Q68"/>
  <c r="Q244"/>
  <c r="Q78"/>
  <c r="Q246"/>
  <c r="Q102"/>
  <c r="Q249" s="1"/>
  <c r="Q250" s="1"/>
  <c r="Q42"/>
  <c r="Q179" s="1"/>
  <c r="Q43"/>
  <c r="Q180" s="1"/>
  <c r="Q44"/>
  <c r="Q211" s="1"/>
  <c r="Q45"/>
  <c r="Q181" s="1"/>
  <c r="Q52"/>
  <c r="Q53"/>
  <c r="Q54"/>
  <c r="Q183" s="1"/>
  <c r="Q56"/>
  <c r="Q63"/>
  <c r="Q213" s="1"/>
  <c r="Q64"/>
  <c r="Q185" s="1"/>
  <c r="Q65"/>
  <c r="Q186" s="1"/>
  <c r="Q66"/>
  <c r="Q214" s="1"/>
  <c r="Q74"/>
  <c r="Q75"/>
  <c r="Q216" s="1"/>
  <c r="Q76"/>
  <c r="Q77"/>
  <c r="Q187" s="1"/>
  <c r="Q79"/>
  <c r="Q219"/>
  <c r="Q85"/>
  <c r="Q188" s="1"/>
  <c r="Q86"/>
  <c r="Q189" s="1"/>
  <c r="Q87"/>
  <c r="Q190" s="1"/>
  <c r="Q88"/>
  <c r="P88" s="1"/>
  <c r="P191" s="1"/>
  <c r="Q90"/>
  <c r="Q91"/>
  <c r="Q97"/>
  <c r="P97" s="1"/>
  <c r="P195" s="1"/>
  <c r="P196" s="1"/>
  <c r="Q98"/>
  <c r="Q223" s="1"/>
  <c r="Q99"/>
  <c r="Q224" s="1"/>
  <c r="Q100"/>
  <c r="Q101"/>
  <c r="Q226" s="1"/>
  <c r="O262"/>
  <c r="O263"/>
  <c r="O264"/>
  <c r="O261"/>
  <c r="K170"/>
  <c r="L170"/>
  <c r="M170"/>
  <c r="N170"/>
  <c r="O168"/>
  <c r="O166"/>
  <c r="O165"/>
  <c r="O163"/>
  <c r="L155"/>
  <c r="M155"/>
  <c r="N155"/>
  <c r="N154"/>
  <c r="O153"/>
  <c r="P153" s="1"/>
  <c r="O152"/>
  <c r="P152" s="1"/>
  <c r="O151"/>
  <c r="P151" s="1"/>
  <c r="O149"/>
  <c r="O148"/>
  <c r="P148" s="1"/>
  <c r="O147"/>
  <c r="P147" s="1"/>
  <c r="O146"/>
  <c r="P146" s="1"/>
  <c r="O144"/>
  <c r="O143"/>
  <c r="P143" s="1"/>
  <c r="O142"/>
  <c r="P142" s="1"/>
  <c r="O140"/>
  <c r="P140" s="1"/>
  <c r="O139"/>
  <c r="O138"/>
  <c r="P138" s="1"/>
  <c r="O136"/>
  <c r="O134"/>
  <c r="O132"/>
  <c r="O130"/>
  <c r="N103"/>
  <c r="N92"/>
  <c r="N80"/>
  <c r="N69"/>
  <c r="N47"/>
  <c r="Q163"/>
  <c r="Q165"/>
  <c r="Q166"/>
  <c r="Q168"/>
  <c r="Q130"/>
  <c r="Q134"/>
  <c r="Q261"/>
  <c r="Q262"/>
  <c r="Q263"/>
  <c r="Q264"/>
  <c r="R266"/>
  <c r="L266"/>
  <c r="S154"/>
  <c r="T154"/>
  <c r="R154"/>
  <c r="Q136"/>
  <c r="M154"/>
  <c r="L154"/>
  <c r="K154"/>
  <c r="J154"/>
  <c r="J103"/>
  <c r="J92"/>
  <c r="K92"/>
  <c r="L92"/>
  <c r="M92"/>
  <c r="R92"/>
  <c r="S92"/>
  <c r="T92"/>
  <c r="K103"/>
  <c r="L103"/>
  <c r="M103"/>
  <c r="R103"/>
  <c r="S103"/>
  <c r="T103"/>
  <c r="Q132"/>
  <c r="T80"/>
  <c r="S80"/>
  <c r="R80"/>
  <c r="M80"/>
  <c r="L80"/>
  <c r="K80"/>
  <c r="J80"/>
  <c r="T69"/>
  <c r="S69"/>
  <c r="R69"/>
  <c r="M69"/>
  <c r="L69"/>
  <c r="K69"/>
  <c r="J69"/>
  <c r="K47"/>
  <c r="T47"/>
  <c r="S47"/>
  <c r="R47"/>
  <c r="M47"/>
  <c r="L47"/>
  <c r="J47"/>
  <c r="P246"/>
  <c r="P244"/>
  <c r="P241"/>
  <c r="O195"/>
  <c r="O196" s="1"/>
  <c r="Q225"/>
  <c r="Q195" l="1"/>
  <c r="Q196" s="1"/>
  <c r="P139"/>
  <c r="P144"/>
  <c r="P149"/>
  <c r="P165"/>
  <c r="P91"/>
  <c r="P220" s="1"/>
  <c r="P68"/>
  <c r="P243" s="1"/>
  <c r="P260"/>
  <c r="J227"/>
  <c r="R227"/>
  <c r="S227"/>
  <c r="T227"/>
  <c r="M227"/>
  <c r="K227"/>
  <c r="Q240"/>
  <c r="P263"/>
  <c r="P130"/>
  <c r="P90"/>
  <c r="P192" s="1"/>
  <c r="P162"/>
  <c r="Q58"/>
  <c r="O58"/>
  <c r="S5" s="1"/>
  <c r="P85"/>
  <c r="Q191"/>
  <c r="Q182"/>
  <c r="O182"/>
  <c r="O193" s="1"/>
  <c r="O197" s="1"/>
  <c r="P67"/>
  <c r="P242" s="1"/>
  <c r="M266"/>
  <c r="P264"/>
  <c r="Q155"/>
  <c r="O156" s="1"/>
  <c r="R247"/>
  <c r="R251" s="1"/>
  <c r="P262"/>
  <c r="P168"/>
  <c r="P261"/>
  <c r="P166"/>
  <c r="N227"/>
  <c r="L227"/>
  <c r="T247"/>
  <c r="T251" s="1"/>
  <c r="P134"/>
  <c r="J247"/>
  <c r="J251" s="1"/>
  <c r="K247"/>
  <c r="K252" s="1"/>
  <c r="M247"/>
  <c r="M252" s="1"/>
  <c r="Q220"/>
  <c r="P40"/>
  <c r="P237" s="1"/>
  <c r="P75"/>
  <c r="P216" s="1"/>
  <c r="S247"/>
  <c r="S251" s="1"/>
  <c r="P99"/>
  <c r="P224" s="1"/>
  <c r="J221"/>
  <c r="R221"/>
  <c r="R228" s="1"/>
  <c r="N247"/>
  <c r="N252" s="1"/>
  <c r="M221"/>
  <c r="L221"/>
  <c r="L247"/>
  <c r="L251" s="1"/>
  <c r="O92"/>
  <c r="P7" s="1"/>
  <c r="O80"/>
  <c r="S6" s="1"/>
  <c r="P77"/>
  <c r="P187" s="1"/>
  <c r="Q47"/>
  <c r="T274"/>
  <c r="T276" s="1"/>
  <c r="U274"/>
  <c r="U276" s="1"/>
  <c r="O169"/>
  <c r="K171"/>
  <c r="O265"/>
  <c r="O266" s="1"/>
  <c r="Q192"/>
  <c r="P42"/>
  <c r="P179" s="1"/>
  <c r="O103"/>
  <c r="S7" s="1"/>
  <c r="P41"/>
  <c r="P238" s="1"/>
  <c r="S274"/>
  <c r="S276" s="1"/>
  <c r="Q80"/>
  <c r="P46"/>
  <c r="P239" s="1"/>
  <c r="O227"/>
  <c r="K221"/>
  <c r="K229" s="1"/>
  <c r="P163"/>
  <c r="Q227"/>
  <c r="Q265"/>
  <c r="Q266" s="1"/>
  <c r="R193"/>
  <c r="R197" s="1"/>
  <c r="S193"/>
  <c r="S197" s="1"/>
  <c r="T193"/>
  <c r="T197" s="1"/>
  <c r="Q267"/>
  <c r="O268" s="1"/>
  <c r="Q154"/>
  <c r="Q92"/>
  <c r="P44"/>
  <c r="P211" s="1"/>
  <c r="K268"/>
  <c r="P87"/>
  <c r="P190" s="1"/>
  <c r="P64"/>
  <c r="P185" s="1"/>
  <c r="Q243"/>
  <c r="L193"/>
  <c r="L198" s="1"/>
  <c r="S221"/>
  <c r="S228" s="1"/>
  <c r="O170"/>
  <c r="P132"/>
  <c r="P100"/>
  <c r="P225" s="1"/>
  <c r="P86"/>
  <c r="P189" s="1"/>
  <c r="P89"/>
  <c r="P219" s="1"/>
  <c r="P136"/>
  <c r="K193"/>
  <c r="K197" s="1"/>
  <c r="N193"/>
  <c r="N198" s="1"/>
  <c r="T221"/>
  <c r="N221"/>
  <c r="O47"/>
  <c r="P5" s="1"/>
  <c r="P43"/>
  <c r="P180" s="1"/>
  <c r="P102"/>
  <c r="P249" s="1"/>
  <c r="P250" s="1"/>
  <c r="P101"/>
  <c r="P226" s="1"/>
  <c r="P65"/>
  <c r="P186" s="1"/>
  <c r="O155"/>
  <c r="Q103"/>
  <c r="Q169"/>
  <c r="Q170"/>
  <c r="O171" s="1"/>
  <c r="K156"/>
  <c r="Q218"/>
  <c r="P79"/>
  <c r="P218" s="1"/>
  <c r="Q215"/>
  <c r="P74"/>
  <c r="P188"/>
  <c r="Q212"/>
  <c r="P53"/>
  <c r="P212" s="1"/>
  <c r="O247"/>
  <c r="O154"/>
  <c r="J275" s="1"/>
  <c r="P98"/>
  <c r="P45"/>
  <c r="K266"/>
  <c r="N266"/>
  <c r="Q217"/>
  <c r="P76"/>
  <c r="P217" s="1"/>
  <c r="Q69"/>
  <c r="Q245"/>
  <c r="P78"/>
  <c r="P245" s="1"/>
  <c r="Q184"/>
  <c r="P56"/>
  <c r="P184" s="1"/>
  <c r="O213"/>
  <c r="O221" s="1"/>
  <c r="O69"/>
  <c r="P6" s="1"/>
  <c r="J193"/>
  <c r="J197" s="1"/>
  <c r="M193"/>
  <c r="P66"/>
  <c r="P214" s="1"/>
  <c r="P52"/>
  <c r="P54"/>
  <c r="P183" s="1"/>
  <c r="P63"/>
  <c r="P155" l="1"/>
  <c r="M229"/>
  <c r="P170"/>
  <c r="L228"/>
  <c r="L229"/>
  <c r="M228"/>
  <c r="J228"/>
  <c r="K251"/>
  <c r="P154"/>
  <c r="L275" s="1"/>
  <c r="N275" s="1"/>
  <c r="T228"/>
  <c r="Q247"/>
  <c r="Q251" s="1"/>
  <c r="P58"/>
  <c r="Q193"/>
  <c r="Q197" s="1"/>
  <c r="P265"/>
  <c r="P266" s="1"/>
  <c r="N228"/>
  <c r="L252"/>
  <c r="K253" s="1"/>
  <c r="N251"/>
  <c r="P169"/>
  <c r="N229"/>
  <c r="M251"/>
  <c r="O267"/>
  <c r="N197"/>
  <c r="K228"/>
  <c r="L197"/>
  <c r="O198"/>
  <c r="K198"/>
  <c r="P92"/>
  <c r="Q221"/>
  <c r="Q229" s="1"/>
  <c r="O230" s="1"/>
  <c r="P247"/>
  <c r="P103"/>
  <c r="P223"/>
  <c r="P227" s="1"/>
  <c r="P181"/>
  <c r="P47"/>
  <c r="O252"/>
  <c r="O251"/>
  <c r="P213"/>
  <c r="P69"/>
  <c r="M197"/>
  <c r="M198"/>
  <c r="P215"/>
  <c r="P221" s="1"/>
  <c r="P80"/>
  <c r="H275"/>
  <c r="J274"/>
  <c r="Q198"/>
  <c r="O199" s="1"/>
  <c r="P182"/>
  <c r="O229"/>
  <c r="O228"/>
  <c r="K230" l="1"/>
  <c r="Q252"/>
  <c r="O253" s="1"/>
  <c r="P267"/>
  <c r="K199"/>
  <c r="Q228"/>
  <c r="P228"/>
  <c r="P229"/>
  <c r="U228"/>
  <c r="U251"/>
  <c r="H274"/>
  <c r="J276"/>
  <c r="L274"/>
  <c r="L276" s="1"/>
  <c r="P193"/>
  <c r="U266" s="1"/>
  <c r="P251"/>
  <c r="P252"/>
  <c r="U197" l="1"/>
  <c r="P197"/>
  <c r="P198"/>
  <c r="N274"/>
  <c r="N276" s="1"/>
  <c r="H276"/>
  <c r="Q275" s="1"/>
  <c r="Q274" l="1"/>
  <c r="Q276" s="1"/>
  <c r="U169"/>
  <c r="U154"/>
</calcChain>
</file>

<file path=xl/sharedStrings.xml><?xml version="1.0" encoding="utf-8"?>
<sst xmlns="http://schemas.openxmlformats.org/spreadsheetml/2006/main" count="713" uniqueCount="248">
  <si>
    <t xml:space="preserve">UNIVERSITATEA BABEŞ-BOLYAI CLUJ-NAPOCA
</t>
  </si>
  <si>
    <t>I. CERINŢE PENTRU OBŢINEREA DIPLOMEI DE LICENŢĂ</t>
  </si>
  <si>
    <t>Şi:</t>
  </si>
  <si>
    <t>180 de credite din care: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</si>
  <si>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</si>
  <si>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</si>
  <si>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</si>
  <si>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</si>
  <si>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</si>
  <si>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</si>
  <si>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</si>
  <si>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</si>
  <si>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</si>
  <si>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</si>
  <si>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</si>
  <si>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</si>
  <si>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</si>
  <si>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</si>
  <si>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</si>
  <si>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</si>
  <si>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</si>
  <si>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</si>
  <si>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</si>
  <si>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</si>
  <si>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</si>
  <si>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</si>
  <si>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</si>
  <si>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</si>
  <si>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</si>
  <si>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</si>
  <si>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</si>
  <si>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</si>
  <si>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</si>
  <si>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</si>
  <si>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</si>
  <si>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</si>
  <si>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</si>
  <si>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</si>
  <si>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</si>
  <si>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</si>
  <si>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</si>
  <si>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</si>
  <si>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</si>
  <si>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</si>
  <si>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</si>
  <si>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</si>
  <si>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</si>
  <si>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</si>
  <si>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</si>
  <si>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</si>
  <si>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</si>
  <si>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</si>
  <si>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</si>
  <si>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</si>
  <si>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CURS OPȚIONAL 6 (An III, Semestrul 6)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</si>
  <si>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</si>
  <si>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</si>
  <si>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</si>
  <si>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</si>
  <si>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</si>
  <si>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</si>
  <si>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</si>
  <si>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>Semestrele 1 - 5 (14 săptămâni)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</si>
  <si>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</si>
  <si>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</si>
  <si>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</si>
  <si>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</si>
  <si>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</si>
  <si>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</si>
  <si>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</si>
  <si>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</si>
  <si>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</si>
  <si>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</si>
  <si>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</si>
  <si>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</si>
  <si>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</si>
  <si>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</si>
  <si>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</si>
  <si>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</si>
  <si>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FACULTATEA DE MATEMATICĂ ŞI INFORMATICĂ</t>
  </si>
  <si>
    <t>MLM0020</t>
  </si>
  <si>
    <t>Algebră</t>
  </si>
  <si>
    <t>MLM0002</t>
  </si>
  <si>
    <t>Analiză matematică</t>
  </si>
  <si>
    <t>MLM7006</t>
  </si>
  <si>
    <t xml:space="preserve">Informatica de baza </t>
  </si>
  <si>
    <t>MLM5004</t>
  </si>
  <si>
    <t>Arhitectura sistemelor de calcul</t>
  </si>
  <si>
    <t>MLM5005</t>
  </si>
  <si>
    <t>Fundamentele programării</t>
  </si>
  <si>
    <t>MLM5055</t>
  </si>
  <si>
    <t>Logică computaţională</t>
  </si>
  <si>
    <t>MLM5007</t>
  </si>
  <si>
    <t>Sisteme de operare</t>
  </si>
  <si>
    <t>MLM5006</t>
  </si>
  <si>
    <t>Programare orientată obiect</t>
  </si>
  <si>
    <t>MLM5022</t>
  </si>
  <si>
    <t>Structuri de date şi algoritmi</t>
  </si>
  <si>
    <t>MLM0014</t>
  </si>
  <si>
    <t>Geometrie</t>
  </si>
  <si>
    <t>MLM5025</t>
  </si>
  <si>
    <t>Algoritmica grafelor</t>
  </si>
  <si>
    <t>MLM5008</t>
  </si>
  <si>
    <t>Metode avansate de programare</t>
  </si>
  <si>
    <t>MLM5001</t>
  </si>
  <si>
    <t>Sisteme de operare distribuite</t>
  </si>
  <si>
    <t>MLM5027</t>
  </si>
  <si>
    <t>Baze de date</t>
  </si>
  <si>
    <t>MLM5009</t>
  </si>
  <si>
    <t>Programare logică şi funcţională</t>
  </si>
  <si>
    <t>MLM0031</t>
  </si>
  <si>
    <t>Probabilităţi şi statistică</t>
  </si>
  <si>
    <t>MLX7101</t>
  </si>
  <si>
    <t>Curs optional 1</t>
  </si>
  <si>
    <t>LLU0011</t>
  </si>
  <si>
    <t>Limba engleză (1)</t>
  </si>
  <si>
    <t>MLM5015</t>
  </si>
  <si>
    <t>MLM5028</t>
  </si>
  <si>
    <t>MLM5029</t>
  </si>
  <si>
    <t>MLM5002</t>
  </si>
  <si>
    <t>MLM0010</t>
  </si>
  <si>
    <t>MLM5060</t>
  </si>
  <si>
    <t>MLM7001</t>
  </si>
  <si>
    <t>LLU0012</t>
  </si>
  <si>
    <t>Programare Web</t>
  </si>
  <si>
    <t>Sisteme de gestiune a bazelor de date</t>
  </si>
  <si>
    <t>Inteligenţă artificială</t>
  </si>
  <si>
    <t>Reţele de calculatoare</t>
  </si>
  <si>
    <t>Sisteme dinamice</t>
  </si>
  <si>
    <t>Grafică pe calculator</t>
  </si>
  <si>
    <t>Practică</t>
  </si>
  <si>
    <t>Limba engleză (2)</t>
  </si>
  <si>
    <t>MLM5011</t>
  </si>
  <si>
    <t>MLM5023</t>
  </si>
  <si>
    <t>MLM5013</t>
  </si>
  <si>
    <t>MLM5012</t>
  </si>
  <si>
    <t>MLM0028</t>
  </si>
  <si>
    <t>MLX7102</t>
  </si>
  <si>
    <t>Ingineria sistemelor soft</t>
  </si>
  <si>
    <t>Limbaje formale şi tehnici de compilare</t>
  </si>
  <si>
    <t>Medii de proiectare şi programare</t>
  </si>
  <si>
    <t>Proiect colectiv</t>
  </si>
  <si>
    <t>Calcul numeric</t>
  </si>
  <si>
    <t>Curs optional 2</t>
  </si>
  <si>
    <t>MLM5014</t>
  </si>
  <si>
    <t>MLM2001</t>
  </si>
  <si>
    <t>MLX7103</t>
  </si>
  <si>
    <t>MLX7104</t>
  </si>
  <si>
    <t>MLX7105</t>
  </si>
  <si>
    <t>MLX7106</t>
  </si>
  <si>
    <t>Verificarea şi validarea sistemelor soft</t>
  </si>
  <si>
    <t>Elaborarea lucrării de licenţă</t>
  </si>
  <si>
    <t>Curs optional 3</t>
  </si>
  <si>
    <t>Curs optional 4</t>
  </si>
  <si>
    <t>Curs optional 5</t>
  </si>
  <si>
    <t>Curs optional 6</t>
  </si>
  <si>
    <t>CURS OPȚIONAL 3 (An III, Semestrul 6)</t>
  </si>
  <si>
    <t>CURS OPȚIONAL 2 (An III, Semestrul 5)</t>
  </si>
  <si>
    <t>CURS OPȚIONAL 1 (An II, Semestrul 3)</t>
  </si>
  <si>
    <t>CURS OPȚIONAL 4 (An III, Semestrul 6)</t>
  </si>
  <si>
    <t>CURS OPȚIONAL 5 (An III, Semestrul 6)</t>
  </si>
  <si>
    <t>MLM5075</t>
  </si>
  <si>
    <t>MLM0024</t>
  </si>
  <si>
    <t>Electronica</t>
  </si>
  <si>
    <t>Astronomie</t>
  </si>
  <si>
    <t>MLM5074</t>
  </si>
  <si>
    <t>MLM0032</t>
  </si>
  <si>
    <t>MLM5043</t>
  </si>
  <si>
    <t>MLM5040</t>
  </si>
  <si>
    <t>MLM9011</t>
  </si>
  <si>
    <t>MLM5024</t>
  </si>
  <si>
    <t>MLM5049</t>
  </si>
  <si>
    <t>MLM5047</t>
  </si>
  <si>
    <t>MLM0040</t>
  </si>
  <si>
    <t>MLM0053</t>
  </si>
  <si>
    <t>MLM0039</t>
  </si>
  <si>
    <t>MLM0005</t>
  </si>
  <si>
    <t>MLM2006</t>
  </si>
  <si>
    <t>MLM7007</t>
  </si>
  <si>
    <t>MLM2005</t>
  </si>
  <si>
    <t>Business Intelligence</t>
  </si>
  <si>
    <t>Teoria informaţiei</t>
  </si>
  <si>
    <t>Programare Windows</t>
  </si>
  <si>
    <t>Programare distribuită - platforme Java</t>
  </si>
  <si>
    <t>Microcontroleri</t>
  </si>
  <si>
    <t>Probleme practice de sisteme de operare şi reţele de calculatoare</t>
  </si>
  <si>
    <t>Metode avansate de învăţare automată</t>
  </si>
  <si>
    <t>Metode avansate de programare funcţională</t>
  </si>
  <si>
    <t>Geometrie computaţională</t>
  </si>
  <si>
    <t>Procese stochastice şi fractali</t>
  </si>
  <si>
    <t>Matematici aplicate în economie</t>
  </si>
  <si>
    <t>Tehnici de optimizare</t>
  </si>
  <si>
    <t>Istoria matematicii</t>
  </si>
  <si>
    <t>Istoria informaticii</t>
  </si>
  <si>
    <t>Metodologia documentării şi elaborării unei lucrări ştiinţifice</t>
  </si>
  <si>
    <t>MLE2008</t>
  </si>
  <si>
    <t>Limba engleza-formare si informare academica (curs pentru incepatori)</t>
  </si>
  <si>
    <t>MLR2002</t>
  </si>
  <si>
    <t>MLE2009</t>
  </si>
  <si>
    <t>Metode avansate de rezolvare a problemelor de matematică şi informatică</t>
  </si>
  <si>
    <t>Limba engleza-limba, cultura si comunicare (curs pentru incepatori)</t>
  </si>
  <si>
    <t>Redactarea documentelor matematice în LaTeX</t>
  </si>
  <si>
    <t>MLR2003</t>
  </si>
  <si>
    <r>
      <t xml:space="preserve">Domeniul: </t>
    </r>
    <r>
      <rPr>
        <b/>
        <sz val="10"/>
        <color indexed="8"/>
        <rFont val="Times New Roman"/>
        <family val="1"/>
      </rPr>
      <t>Informatică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</si>
  <si>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>Informatică</t>
    </r>
  </si>
  <si>
    <r>
      <t xml:space="preserve">Limba de predare: </t>
    </r>
    <r>
      <rPr>
        <b/>
        <sz val="10"/>
        <color indexed="8"/>
        <rFont val="Times New Roman"/>
        <family val="1"/>
      </rPr>
      <t>maghiară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</si>
  <si>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Licenţiat în Informatică</t>
    </r>
  </si>
  <si>
    <r>
      <t xml:space="preserve">   </t>
    </r>
    <r>
      <rPr>
        <b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</si>
  <si>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r>
      <t xml:space="preserve">   </t>
    </r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 xml:space="preserve">de credite la examenul de licenţă </t>
    </r>
  </si>
  <si>
    <t xml:space="preserve">   Promovarea disciplinei de Educaţie fizică (cu calificativ admis) fără credite (2 semestre).</t>
  </si>
  <si>
    <t>Anexă la Planul de Învățământ Informatică, limba de predare maghiară</t>
  </si>
  <si>
    <t>YLU0011</t>
  </si>
  <si>
    <t>YLU0012</t>
  </si>
  <si>
    <t xml:space="preserve">Sem. 6: Se alege  o disciplină din pachetul: </t>
  </si>
  <si>
    <t>MLM5043, MLM5040, MLM9011</t>
  </si>
  <si>
    <t>MLM5024,MLM5049, MLM5047</t>
  </si>
  <si>
    <t>MLM0040, MLM0053, MLM0039, MLM0005</t>
  </si>
  <si>
    <t>MLM2006, MLM7007, MLM2005</t>
  </si>
  <si>
    <t>Sem. 6: Se alege  o disciplină din pachetul:</t>
  </si>
  <si>
    <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60% planurile de învăţământ ale Univ. Milano, Univ. Groningem si Univ. Liverpool. Planul reflectă de asemenea recomandările Association of Computing Machinery şi IEEE Computer Society. </t>
    </r>
  </si>
  <si>
    <r>
      <rPr>
        <b/>
        <sz val="10"/>
        <color indexed="8"/>
        <rFont val="Times New Roman"/>
        <family val="1"/>
      </rPr>
      <t>IV. EXAMENUL DE LICENŢĂ</t>
    </r>
    <r>
      <rPr>
        <sz val="10"/>
        <color indexed="8"/>
        <rFont val="Times New Roman"/>
        <family val="1"/>
      </rPr>
      <t xml:space="preserve">  în perioada 25 iunie - 10 iulie
Proba 1: Evaluarea cunoştinţelor fundamentale şi de specialitate - 10 credite
Proba 2: Prezentarea şi susţinerea lucrării de licenţă - 10 credite
</t>
    </r>
  </si>
  <si>
    <t>P</t>
  </si>
  <si>
    <r>
      <t xml:space="preserve">NOTĂ:
</t>
    </r>
    <r>
      <rPr>
        <sz val="10"/>
        <color indexed="8"/>
        <rFont val="Times New Roman"/>
        <family val="1"/>
      </rPr>
      <t>1. Disciplina Elaborarea lucrării de licenţă se compune din două ore proiect pe parcursul semestrului şi  2 săptămâni comasate in finalul semestrului (6 ore/zi, 5 zile/săptămână)
2. Pentru încadrarea în învăţământul preuniversitar, este necesară absolvirea masteratului didactic. 
3. Studenţii pot urma discipline facultative</t>
    </r>
  </si>
  <si>
    <t>MLM0018</t>
  </si>
  <si>
    <t>Matematica de bază</t>
  </si>
  <si>
    <t>ALTE DISCIPLINE OBLIGATORII DIN PROGRAMUL COMUN AL UNIVERSITĂTII</t>
  </si>
  <si>
    <t>Credite</t>
  </si>
  <si>
    <t>Forma de evaluare</t>
  </si>
  <si>
    <t>ECTS</t>
  </si>
  <si>
    <t>L</t>
  </si>
  <si>
    <t>VP/P</t>
  </si>
  <si>
    <t>Anul II, Semestrul 3</t>
  </si>
  <si>
    <t>Limba engleza (1)</t>
  </si>
  <si>
    <t>Anul II, Semestrul 4</t>
  </si>
  <si>
    <t>Limba engleza (2)</t>
  </si>
  <si>
    <t>DISCIPLINE DE SPECIALITATE (DS)</t>
  </si>
  <si>
    <t>DISCIPLINE COMPLEMENTARE (DC)</t>
  </si>
  <si>
    <r>
      <rPr>
        <b/>
        <sz val="10"/>
        <color indexed="8"/>
        <rFont val="Times New Roman"/>
        <family val="1"/>
      </rPr>
      <t xml:space="preserve">   29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</si>
  <si>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151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</si>
  <si>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În contul a cel mult </t>
    </r>
    <r>
      <rPr>
        <sz val="10"/>
        <rFont val="Times New Roman"/>
        <family val="1"/>
      </rPr>
      <t>două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discipline opţionale studentul are dreptul să aleagă două discipline de la alte specializări ale facultăţilor din Universitatea „Babeş-Bolyai”.</t>
    </r>
  </si>
  <si>
    <t>PLAN DE ÎNVĂŢĂMÂNT  valabil începând din anul universitar 2015-2018</t>
  </si>
  <si>
    <t xml:space="preserve">   Practica de specialitate se desfasoara 3 săptămâni, 5 zile/săpt., 6 ore/zi.</t>
  </si>
  <si>
    <t>MLM5085</t>
  </si>
  <si>
    <t>Introducere in criptografie</t>
  </si>
  <si>
    <t>Sem. 3: Se alege o disciplină din pachetul: MLM5075, MLM0024, MLM5085</t>
  </si>
  <si>
    <t>MLM5086</t>
  </si>
  <si>
    <t>Securitate software</t>
  </si>
  <si>
    <t>Sem. 5: Se alege  o disciplină din pachetul: MLM5074, MLM0032, MLM5086</t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</si>
</sst>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indexed="9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/>
    <xf numFmtId="1" fontId="2" fillId="0" borderId="2" xfId="0" applyNumberFormat="1" applyFont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1" fillId="0" borderId="4" xfId="0" applyFont="1" applyBorder="1" applyProtection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1" fontId="2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10" fontId="2" fillId="2" borderId="5" xfId="0" applyNumberFormat="1" applyFont="1" applyFill="1" applyBorder="1" applyAlignment="1" applyProtection="1">
      <alignment horizontal="center" vertical="center"/>
      <protection locked="0"/>
    </xf>
    <xf numFmtId="1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1" fontId="8" fillId="0" borderId="2" xfId="0" applyNumberFormat="1" applyFont="1" applyBorder="1" applyAlignment="1" applyProtection="1">
      <alignment horizontal="center" vertical="center"/>
    </xf>
    <xf numFmtId="1" fontId="8" fillId="2" borderId="2" xfId="0" applyNumberFormat="1" applyFont="1" applyFill="1" applyBorder="1" applyAlignment="1" applyProtection="1">
      <alignment horizontal="center" vertical="center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9" fontId="2" fillId="0" borderId="1" xfId="0" applyNumberFormat="1" applyFont="1" applyBorder="1" applyAlignment="1" applyProtection="1">
      <alignment horizontal="center" vertical="center"/>
    </xf>
    <xf numFmtId="9" fontId="2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9" fontId="1" fillId="0" borderId="1" xfId="0" applyNumberFormat="1" applyFont="1" applyBorder="1" applyAlignment="1" applyProtection="1">
      <alignment horizontal="center"/>
    </xf>
    <xf numFmtId="9" fontId="1" fillId="0" borderId="3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7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1" fontId="8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NumberFormat="1" applyFont="1" applyFill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top"/>
    </xf>
    <xf numFmtId="0" fontId="1" fillId="0" borderId="7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20"/>
  <sheetViews>
    <sheetView tabSelected="1" zoomScaleNormal="100" zoomScaleSheetLayoutView="100" zoomScalePageLayoutView="90" workbookViewId="0"/>
  </sheetViews>
  <sheetFormatPr defaultRowHeight="12.75"/>
  <cols>
    <col min="1" max="1" width="10.57031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4" width="5.5703125" style="1" customWidth="1"/>
    <col min="15" max="19" width="6" style="1" customWidth="1"/>
    <col min="20" max="20" width="6.140625" style="1" customWidth="1"/>
    <col min="21" max="21" width="10.42578125" style="1" customWidth="1"/>
    <col min="22" max="16384" width="9.140625" style="1"/>
  </cols>
  <sheetData>
    <row r="1" spans="1:36" ht="10.5" customHeight="1"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36" ht="15.75" customHeight="1">
      <c r="A2" s="175" t="s">
        <v>240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M2" s="176" t="s">
        <v>23</v>
      </c>
      <c r="N2" s="176"/>
      <c r="O2" s="176"/>
      <c r="P2" s="176"/>
      <c r="Q2" s="176"/>
      <c r="R2" s="176"/>
      <c r="S2" s="176"/>
      <c r="T2" s="176"/>
      <c r="U2" s="176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6.75" customHeight="1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spans="1:36" ht="18" customHeight="1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M4" s="184"/>
      <c r="N4" s="185"/>
      <c r="O4" s="186"/>
      <c r="P4" s="139" t="s">
        <v>39</v>
      </c>
      <c r="Q4" s="140"/>
      <c r="R4" s="141"/>
      <c r="S4" s="139" t="s">
        <v>40</v>
      </c>
      <c r="T4" s="140"/>
      <c r="U4" s="14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spans="1:36" ht="17.25" customHeight="1">
      <c r="A5" s="150" t="s">
        <v>79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M5" s="181" t="s">
        <v>16</v>
      </c>
      <c r="N5" s="182"/>
      <c r="O5" s="183"/>
      <c r="P5" s="178">
        <f>O47</f>
        <v>28</v>
      </c>
      <c r="Q5" s="179"/>
      <c r="R5" s="180"/>
      <c r="S5" s="178">
        <f>O58</f>
        <v>23</v>
      </c>
      <c r="T5" s="179"/>
      <c r="U5" s="18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1:36" ht="16.5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M6" s="181" t="s">
        <v>17</v>
      </c>
      <c r="N6" s="182"/>
      <c r="O6" s="183"/>
      <c r="P6" s="178">
        <f>O69</f>
        <v>26</v>
      </c>
      <c r="Q6" s="179"/>
      <c r="R6" s="180"/>
      <c r="S6" s="178">
        <f>O80</f>
        <v>25</v>
      </c>
      <c r="T6" s="179"/>
      <c r="U6" s="18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1:36" ht="15" customHeight="1">
      <c r="A7" s="190" t="s">
        <v>203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M7" s="181" t="s">
        <v>18</v>
      </c>
      <c r="N7" s="182"/>
      <c r="O7" s="183"/>
      <c r="P7" s="178">
        <f>O92</f>
        <v>26</v>
      </c>
      <c r="Q7" s="179"/>
      <c r="R7" s="180"/>
      <c r="S7" s="163">
        <f>O103</f>
        <v>20</v>
      </c>
      <c r="T7" s="164"/>
      <c r="U7" s="165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</row>
    <row r="8" spans="1:36" ht="18" customHeight="1">
      <c r="A8" s="166" t="s">
        <v>204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</row>
    <row r="9" spans="1:36" ht="18.75" customHeight="1">
      <c r="A9" s="146" t="s">
        <v>205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M9" s="166" t="s">
        <v>220</v>
      </c>
      <c r="N9" s="166"/>
      <c r="O9" s="166"/>
      <c r="P9" s="166"/>
      <c r="Q9" s="166"/>
      <c r="R9" s="166"/>
      <c r="S9" s="166"/>
      <c r="T9" s="166"/>
      <c r="U9" s="166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</row>
    <row r="10" spans="1:36" ht="15" customHeight="1">
      <c r="A10" s="146" t="s">
        <v>206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M10" s="166"/>
      <c r="N10" s="166"/>
      <c r="O10" s="166"/>
      <c r="P10" s="166"/>
      <c r="Q10" s="166"/>
      <c r="R10" s="166"/>
      <c r="S10" s="166"/>
      <c r="T10" s="166"/>
      <c r="U10" s="166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36" ht="16.5" customHeight="1">
      <c r="A11" s="146" t="s">
        <v>20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M11" s="166"/>
      <c r="N11" s="166"/>
      <c r="O11" s="166"/>
      <c r="P11" s="166"/>
      <c r="Q11" s="166"/>
      <c r="R11" s="166"/>
      <c r="S11" s="166"/>
      <c r="T11" s="166"/>
      <c r="U11" s="166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36">
      <c r="A12" s="146" t="s">
        <v>21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M12" s="166"/>
      <c r="N12" s="166"/>
      <c r="O12" s="166"/>
      <c r="P12" s="166"/>
      <c r="Q12" s="166"/>
      <c r="R12" s="166"/>
      <c r="S12" s="166"/>
      <c r="T12" s="166"/>
      <c r="U12" s="166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1:36" ht="10.5" customHeight="1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M13" s="2"/>
      <c r="N13" s="2"/>
      <c r="O13" s="2"/>
      <c r="P13" s="2"/>
      <c r="Q13" s="2"/>
      <c r="R13" s="2"/>
      <c r="S13" s="2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1:36">
      <c r="A14" s="167" t="s">
        <v>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M14" s="168" t="s">
        <v>24</v>
      </c>
      <c r="N14" s="168"/>
      <c r="O14" s="168"/>
      <c r="P14" s="168"/>
      <c r="Q14" s="168"/>
      <c r="R14" s="168"/>
      <c r="S14" s="168"/>
      <c r="T14" s="168"/>
      <c r="U14" s="168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1:36" ht="12.75" customHeight="1">
      <c r="A15" s="167" t="s">
        <v>3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M15" s="169" t="s">
        <v>244</v>
      </c>
      <c r="N15" s="169"/>
      <c r="O15" s="169"/>
      <c r="P15" s="169"/>
      <c r="Q15" s="169"/>
      <c r="R15" s="169"/>
      <c r="S15" s="169"/>
      <c r="T15" s="169"/>
      <c r="U15" s="1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</row>
    <row r="16" spans="1:36" ht="12.75" customHeight="1">
      <c r="A16" s="146" t="s">
        <v>238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M16" s="169" t="s">
        <v>247</v>
      </c>
      <c r="N16" s="169"/>
      <c r="O16" s="169"/>
      <c r="P16" s="169"/>
      <c r="Q16" s="169"/>
      <c r="R16" s="169"/>
      <c r="S16" s="169"/>
      <c r="T16" s="169"/>
      <c r="U16" s="1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1:36" ht="12.75" customHeight="1">
      <c r="A17" s="146" t="s">
        <v>237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M17" s="169" t="s">
        <v>213</v>
      </c>
      <c r="N17" s="169"/>
      <c r="O17" s="169"/>
      <c r="P17" s="169"/>
      <c r="Q17" s="169"/>
      <c r="R17" s="169"/>
      <c r="S17" s="169"/>
      <c r="T17" s="169"/>
      <c r="U17" s="1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1:36" ht="12.75" customHeight="1">
      <c r="A18" s="146" t="s">
        <v>2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O18" s="170" t="s">
        <v>214</v>
      </c>
      <c r="P18" s="170"/>
      <c r="Q18" s="170"/>
      <c r="R18" s="170"/>
      <c r="S18" s="170"/>
      <c r="T18" s="170"/>
      <c r="U18" s="1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</row>
    <row r="19" spans="1:36" ht="14.25" customHeight="1">
      <c r="A19" s="9" t="s">
        <v>207</v>
      </c>
      <c r="B19" s="9"/>
      <c r="C19" s="9"/>
      <c r="D19" s="9"/>
      <c r="E19" s="9"/>
      <c r="F19" s="9"/>
      <c r="G19" s="9"/>
      <c r="H19" s="9"/>
      <c r="I19" s="9"/>
      <c r="J19" s="9"/>
      <c r="K19" s="9"/>
      <c r="M19" s="169" t="s">
        <v>213</v>
      </c>
      <c r="N19" s="169"/>
      <c r="O19" s="169"/>
      <c r="P19" s="169"/>
      <c r="Q19" s="169"/>
      <c r="R19" s="169"/>
      <c r="S19" s="169"/>
      <c r="T19" s="169"/>
      <c r="U19" s="169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</row>
    <row r="20" spans="1:36" ht="12.75" customHeight="1">
      <c r="A20" s="174" t="s">
        <v>208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M20" s="39"/>
      <c r="N20" s="39"/>
      <c r="O20" s="147" t="s">
        <v>215</v>
      </c>
      <c r="P20" s="147"/>
      <c r="Q20" s="147"/>
      <c r="R20" s="147"/>
      <c r="S20" s="147"/>
      <c r="T20" s="147"/>
      <c r="U20" s="147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</row>
    <row r="21" spans="1:36" ht="12.75" customHeight="1">
      <c r="A21" s="174" t="s">
        <v>241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M21" s="169" t="s">
        <v>213</v>
      </c>
      <c r="N21" s="169"/>
      <c r="O21" s="169"/>
      <c r="P21" s="169"/>
      <c r="Q21" s="169"/>
      <c r="R21" s="169"/>
      <c r="S21" s="169"/>
      <c r="T21" s="169"/>
      <c r="U21" s="169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</row>
    <row r="22" spans="1:36" ht="12.75" customHeight="1">
      <c r="A22" s="177" t="s">
        <v>209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M22" s="55"/>
      <c r="N22" s="55"/>
      <c r="O22" s="187" t="s">
        <v>216</v>
      </c>
      <c r="P22" s="187"/>
      <c r="Q22" s="187"/>
      <c r="R22" s="187"/>
      <c r="S22" s="187"/>
      <c r="T22" s="187"/>
      <c r="U22" s="187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</row>
    <row r="23" spans="1:36" ht="13.5" customHeight="1">
      <c r="A23" s="150" t="s">
        <v>222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M23" s="169" t="s">
        <v>218</v>
      </c>
      <c r="N23" s="169"/>
      <c r="O23" s="169"/>
      <c r="P23" s="169"/>
      <c r="Q23" s="169"/>
      <c r="R23" s="169"/>
      <c r="S23" s="169"/>
      <c r="T23" s="169"/>
      <c r="U23" s="1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</row>
    <row r="24" spans="1:36" ht="12.75" customHeight="1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M24" s="40"/>
      <c r="N24" s="40"/>
      <c r="O24" s="159" t="s">
        <v>217</v>
      </c>
      <c r="P24" s="159"/>
      <c r="Q24" s="159"/>
      <c r="R24" s="159"/>
      <c r="S24" s="159"/>
      <c r="T24" s="159"/>
      <c r="U24" s="15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</row>
    <row r="25" spans="1:36" ht="12.75" customHeight="1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M25" s="40"/>
      <c r="N25" s="40"/>
      <c r="O25" s="40"/>
      <c r="P25" s="40"/>
      <c r="Q25" s="40"/>
      <c r="R25" s="40"/>
      <c r="S25" s="40"/>
      <c r="T25" s="40"/>
      <c r="U25" s="4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</row>
    <row r="26" spans="1:36" ht="12" customHeight="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M26" s="159" t="s">
        <v>239</v>
      </c>
      <c r="N26" s="159"/>
      <c r="O26" s="159"/>
      <c r="P26" s="159"/>
      <c r="Q26" s="159"/>
      <c r="R26" s="159"/>
      <c r="S26" s="159"/>
      <c r="T26" s="159"/>
      <c r="U26" s="15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</row>
    <row r="27" spans="1:36" ht="35.25" customHeight="1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M27" s="159"/>
      <c r="N27" s="159"/>
      <c r="O27" s="159"/>
      <c r="P27" s="159"/>
      <c r="Q27" s="159"/>
      <c r="R27" s="159"/>
      <c r="S27" s="159"/>
      <c r="T27" s="159"/>
      <c r="U27" s="15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</row>
    <row r="28" spans="1:36" ht="23.25" customHeight="1">
      <c r="A28" s="189" t="s">
        <v>19</v>
      </c>
      <c r="B28" s="189"/>
      <c r="C28" s="189"/>
      <c r="D28" s="189"/>
      <c r="E28" s="189"/>
      <c r="F28" s="189"/>
      <c r="G28" s="189"/>
      <c r="M28" s="159"/>
      <c r="N28" s="159"/>
      <c r="O28" s="159"/>
      <c r="P28" s="159"/>
      <c r="Q28" s="159"/>
      <c r="R28" s="159"/>
      <c r="S28" s="159"/>
      <c r="T28" s="159"/>
      <c r="U28" s="15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</row>
    <row r="29" spans="1:36" ht="26.25" customHeight="1">
      <c r="A29" s="3"/>
      <c r="B29" s="139" t="s">
        <v>4</v>
      </c>
      <c r="C29" s="141"/>
      <c r="D29" s="139" t="s">
        <v>5</v>
      </c>
      <c r="E29" s="140"/>
      <c r="F29" s="141"/>
      <c r="G29" s="171" t="s">
        <v>22</v>
      </c>
      <c r="H29" s="171" t="s">
        <v>12</v>
      </c>
      <c r="I29" s="139" t="s">
        <v>6</v>
      </c>
      <c r="J29" s="140"/>
      <c r="K29" s="141"/>
      <c r="M29" s="151" t="s">
        <v>219</v>
      </c>
      <c r="N29" s="151"/>
      <c r="O29" s="151"/>
      <c r="P29" s="151"/>
      <c r="Q29" s="151"/>
      <c r="R29" s="151"/>
      <c r="S29" s="151"/>
      <c r="T29" s="151"/>
      <c r="U29" s="151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</row>
    <row r="30" spans="1:36" ht="14.25" customHeight="1">
      <c r="A30" s="3"/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158"/>
      <c r="H30" s="158"/>
      <c r="I30" s="4" t="s">
        <v>13</v>
      </c>
      <c r="J30" s="4" t="s">
        <v>14</v>
      </c>
      <c r="K30" s="4" t="s">
        <v>15</v>
      </c>
      <c r="M30" s="151"/>
      <c r="N30" s="151"/>
      <c r="O30" s="151"/>
      <c r="P30" s="151"/>
      <c r="Q30" s="151"/>
      <c r="R30" s="151"/>
      <c r="S30" s="151"/>
      <c r="T30" s="151"/>
      <c r="U30" s="151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</row>
    <row r="31" spans="1:36" ht="17.25" customHeight="1">
      <c r="A31" s="5" t="s">
        <v>16</v>
      </c>
      <c r="B31" s="6">
        <v>14</v>
      </c>
      <c r="C31" s="6">
        <v>14</v>
      </c>
      <c r="D31" s="27">
        <v>3</v>
      </c>
      <c r="E31" s="27">
        <v>3</v>
      </c>
      <c r="F31" s="27">
        <v>2</v>
      </c>
      <c r="G31" s="27"/>
      <c r="H31" s="37"/>
      <c r="I31" s="27">
        <v>3</v>
      </c>
      <c r="J31" s="27">
        <v>1</v>
      </c>
      <c r="K31" s="27">
        <v>12</v>
      </c>
      <c r="M31" s="151"/>
      <c r="N31" s="151"/>
      <c r="O31" s="151"/>
      <c r="P31" s="151"/>
      <c r="Q31" s="151"/>
      <c r="R31" s="151"/>
      <c r="S31" s="151"/>
      <c r="T31" s="151"/>
      <c r="U31" s="151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</row>
    <row r="32" spans="1:36" ht="15" customHeight="1">
      <c r="A32" s="5" t="s">
        <v>17</v>
      </c>
      <c r="B32" s="7">
        <v>14</v>
      </c>
      <c r="C32" s="7">
        <v>14</v>
      </c>
      <c r="D32" s="27">
        <v>3</v>
      </c>
      <c r="E32" s="27">
        <v>3</v>
      </c>
      <c r="F32" s="27">
        <v>2</v>
      </c>
      <c r="G32" s="27"/>
      <c r="H32" s="27">
        <v>3</v>
      </c>
      <c r="I32" s="27">
        <v>3</v>
      </c>
      <c r="J32" s="27">
        <v>1</v>
      </c>
      <c r="K32" s="27">
        <v>9</v>
      </c>
      <c r="M32" s="151"/>
      <c r="N32" s="151"/>
      <c r="O32" s="151"/>
      <c r="P32" s="151"/>
      <c r="Q32" s="151"/>
      <c r="R32" s="151"/>
      <c r="S32" s="151"/>
      <c r="T32" s="151"/>
      <c r="U32" s="151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</row>
    <row r="33" spans="1:36" ht="15.75" customHeight="1">
      <c r="A33" s="8" t="s">
        <v>18</v>
      </c>
      <c r="B33" s="7">
        <v>14</v>
      </c>
      <c r="C33" s="7">
        <v>12</v>
      </c>
      <c r="D33" s="27">
        <v>3</v>
      </c>
      <c r="E33" s="27">
        <v>3</v>
      </c>
      <c r="F33" s="27">
        <v>2</v>
      </c>
      <c r="G33" s="27">
        <v>2</v>
      </c>
      <c r="H33" s="27"/>
      <c r="I33" s="27">
        <v>3</v>
      </c>
      <c r="J33" s="27">
        <v>1</v>
      </c>
      <c r="K33" s="38">
        <v>12</v>
      </c>
      <c r="M33" s="151"/>
      <c r="N33" s="151"/>
      <c r="O33" s="151"/>
      <c r="P33" s="151"/>
      <c r="Q33" s="151"/>
      <c r="R33" s="151"/>
      <c r="S33" s="151"/>
      <c r="T33" s="151"/>
      <c r="U33" s="151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</row>
    <row r="34" spans="1:36" ht="11.25" customHeight="1"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</row>
    <row r="35" spans="1:36" ht="16.5" customHeight="1">
      <c r="A35" s="172" t="s">
        <v>25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</row>
    <row r="36" spans="1:36" ht="8.25" hidden="1" customHeight="1">
      <c r="O36" s="10"/>
      <c r="P36" s="11" t="s">
        <v>41</v>
      </c>
      <c r="Q36" s="11" t="s">
        <v>42</v>
      </c>
      <c r="R36" s="11" t="s">
        <v>43</v>
      </c>
      <c r="S36" s="11" t="s">
        <v>44</v>
      </c>
      <c r="T36" s="11" t="s">
        <v>63</v>
      </c>
      <c r="U36" s="11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ht="17.25" customHeight="1">
      <c r="A37" s="188" t="s">
        <v>47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</row>
    <row r="38" spans="1:36" ht="25.5" customHeight="1">
      <c r="A38" s="137" t="s">
        <v>31</v>
      </c>
      <c r="B38" s="131" t="s">
        <v>30</v>
      </c>
      <c r="C38" s="132"/>
      <c r="D38" s="132"/>
      <c r="E38" s="132"/>
      <c r="F38" s="132"/>
      <c r="G38" s="132"/>
      <c r="H38" s="132"/>
      <c r="I38" s="133"/>
      <c r="J38" s="171" t="s">
        <v>45</v>
      </c>
      <c r="K38" s="139" t="s">
        <v>28</v>
      </c>
      <c r="L38" s="140"/>
      <c r="M38" s="140"/>
      <c r="N38" s="141"/>
      <c r="O38" s="152" t="s">
        <v>46</v>
      </c>
      <c r="P38" s="153"/>
      <c r="Q38" s="154"/>
      <c r="R38" s="152" t="s">
        <v>27</v>
      </c>
      <c r="S38" s="155"/>
      <c r="T38" s="156"/>
      <c r="U38" s="157" t="s">
        <v>26</v>
      </c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</row>
    <row r="39" spans="1:36" ht="13.5" customHeight="1">
      <c r="A39" s="138"/>
      <c r="B39" s="134"/>
      <c r="C39" s="135"/>
      <c r="D39" s="135"/>
      <c r="E39" s="135"/>
      <c r="F39" s="135"/>
      <c r="G39" s="135"/>
      <c r="H39" s="135"/>
      <c r="I39" s="136"/>
      <c r="J39" s="158"/>
      <c r="K39" s="4" t="s">
        <v>32</v>
      </c>
      <c r="L39" s="4" t="s">
        <v>33</v>
      </c>
      <c r="M39" s="4" t="s">
        <v>34</v>
      </c>
      <c r="N39" s="4" t="s">
        <v>221</v>
      </c>
      <c r="O39" s="4" t="s">
        <v>38</v>
      </c>
      <c r="P39" s="4" t="s">
        <v>9</v>
      </c>
      <c r="Q39" s="4" t="s">
        <v>35</v>
      </c>
      <c r="R39" s="4" t="s">
        <v>36</v>
      </c>
      <c r="S39" s="4" t="s">
        <v>32</v>
      </c>
      <c r="T39" s="4" t="s">
        <v>37</v>
      </c>
      <c r="U39" s="158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</row>
    <row r="40" spans="1:36">
      <c r="A40" s="41" t="s">
        <v>80</v>
      </c>
      <c r="B40" s="115" t="s">
        <v>81</v>
      </c>
      <c r="C40" s="115"/>
      <c r="D40" s="115"/>
      <c r="E40" s="115"/>
      <c r="F40" s="115"/>
      <c r="G40" s="115"/>
      <c r="H40" s="115"/>
      <c r="I40" s="116"/>
      <c r="J40" s="42">
        <v>5</v>
      </c>
      <c r="K40" s="42">
        <v>2</v>
      </c>
      <c r="L40" s="42">
        <v>2</v>
      </c>
      <c r="M40" s="42">
        <v>0</v>
      </c>
      <c r="N40" s="42">
        <v>0</v>
      </c>
      <c r="O40" s="19">
        <f>K40+L40+M40+N40</f>
        <v>4</v>
      </c>
      <c r="P40" s="20">
        <f>Q40-O40</f>
        <v>5</v>
      </c>
      <c r="Q40" s="20">
        <f t="shared" ref="Q40:Q45" si="0">ROUND(PRODUCT(J40,25)/14,0)</f>
        <v>9</v>
      </c>
      <c r="R40" s="42"/>
      <c r="S40" s="42"/>
      <c r="T40" s="42" t="s">
        <v>37</v>
      </c>
      <c r="U40" s="12" t="s">
        <v>44</v>
      </c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</row>
    <row r="41" spans="1:36">
      <c r="A41" s="41" t="s">
        <v>82</v>
      </c>
      <c r="B41" s="115" t="s">
        <v>83</v>
      </c>
      <c r="C41" s="115"/>
      <c r="D41" s="115"/>
      <c r="E41" s="115"/>
      <c r="F41" s="115"/>
      <c r="G41" s="115"/>
      <c r="H41" s="115"/>
      <c r="I41" s="116"/>
      <c r="J41" s="42">
        <v>5</v>
      </c>
      <c r="K41" s="42">
        <v>2</v>
      </c>
      <c r="L41" s="42">
        <v>2</v>
      </c>
      <c r="M41" s="42">
        <v>0</v>
      </c>
      <c r="N41" s="42">
        <v>0</v>
      </c>
      <c r="O41" s="19">
        <f t="shared" ref="O41:O46" si="1">K41+L41+M41+N41</f>
        <v>4</v>
      </c>
      <c r="P41" s="20">
        <f t="shared" ref="P41:P46" si="2">Q41-O41</f>
        <v>5</v>
      </c>
      <c r="Q41" s="20">
        <f t="shared" si="0"/>
        <v>9</v>
      </c>
      <c r="R41" s="42" t="s">
        <v>36</v>
      </c>
      <c r="S41" s="42"/>
      <c r="T41" s="42"/>
      <c r="U41" s="12" t="s">
        <v>44</v>
      </c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</row>
    <row r="42" spans="1:36">
      <c r="A42" s="41" t="s">
        <v>84</v>
      </c>
      <c r="B42" s="115" t="s">
        <v>85</v>
      </c>
      <c r="C42" s="115"/>
      <c r="D42" s="115"/>
      <c r="E42" s="115"/>
      <c r="F42" s="115"/>
      <c r="G42" s="115"/>
      <c r="H42" s="115"/>
      <c r="I42" s="116"/>
      <c r="J42" s="42">
        <v>4</v>
      </c>
      <c r="K42" s="42">
        <v>2</v>
      </c>
      <c r="L42" s="42">
        <v>0</v>
      </c>
      <c r="M42" s="42">
        <v>1</v>
      </c>
      <c r="N42" s="42">
        <v>0</v>
      </c>
      <c r="O42" s="19">
        <f t="shared" si="1"/>
        <v>3</v>
      </c>
      <c r="P42" s="20">
        <f t="shared" si="2"/>
        <v>4</v>
      </c>
      <c r="Q42" s="20">
        <f t="shared" si="0"/>
        <v>7</v>
      </c>
      <c r="R42" s="42"/>
      <c r="S42" s="42" t="s">
        <v>32</v>
      </c>
      <c r="T42" s="42"/>
      <c r="U42" s="12" t="s">
        <v>41</v>
      </c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</row>
    <row r="43" spans="1:36">
      <c r="A43" s="41" t="s">
        <v>86</v>
      </c>
      <c r="B43" s="115" t="s">
        <v>87</v>
      </c>
      <c r="C43" s="115"/>
      <c r="D43" s="115"/>
      <c r="E43" s="115"/>
      <c r="F43" s="115"/>
      <c r="G43" s="115"/>
      <c r="H43" s="115"/>
      <c r="I43" s="116"/>
      <c r="J43" s="42">
        <v>5</v>
      </c>
      <c r="K43" s="42">
        <v>2</v>
      </c>
      <c r="L43" s="42">
        <v>1</v>
      </c>
      <c r="M43" s="42">
        <v>2</v>
      </c>
      <c r="N43" s="42">
        <v>0</v>
      </c>
      <c r="O43" s="19">
        <f t="shared" si="1"/>
        <v>5</v>
      </c>
      <c r="P43" s="20">
        <f t="shared" si="2"/>
        <v>4</v>
      </c>
      <c r="Q43" s="20">
        <f t="shared" si="0"/>
        <v>9</v>
      </c>
      <c r="R43" s="42" t="s">
        <v>36</v>
      </c>
      <c r="S43" s="42"/>
      <c r="T43" s="42"/>
      <c r="U43" s="12" t="s">
        <v>41</v>
      </c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</row>
    <row r="44" spans="1:36">
      <c r="A44" s="41" t="s">
        <v>88</v>
      </c>
      <c r="B44" s="115" t="s">
        <v>89</v>
      </c>
      <c r="C44" s="115"/>
      <c r="D44" s="115"/>
      <c r="E44" s="115"/>
      <c r="F44" s="115"/>
      <c r="G44" s="115"/>
      <c r="H44" s="115"/>
      <c r="I44" s="116"/>
      <c r="J44" s="42">
        <v>6</v>
      </c>
      <c r="K44" s="42">
        <v>2</v>
      </c>
      <c r="L44" s="42">
        <v>2</v>
      </c>
      <c r="M44" s="42">
        <v>2</v>
      </c>
      <c r="N44" s="42">
        <v>0</v>
      </c>
      <c r="O44" s="19">
        <f t="shared" si="1"/>
        <v>6</v>
      </c>
      <c r="P44" s="20">
        <f t="shared" si="2"/>
        <v>5</v>
      </c>
      <c r="Q44" s="20">
        <f t="shared" si="0"/>
        <v>11</v>
      </c>
      <c r="R44" s="42" t="s">
        <v>36</v>
      </c>
      <c r="S44" s="42"/>
      <c r="T44" s="42"/>
      <c r="U44" s="12" t="s">
        <v>43</v>
      </c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</row>
    <row r="45" spans="1:36">
      <c r="A45" s="41" t="s">
        <v>90</v>
      </c>
      <c r="B45" s="115" t="s">
        <v>91</v>
      </c>
      <c r="C45" s="115"/>
      <c r="D45" s="115"/>
      <c r="E45" s="115"/>
      <c r="F45" s="115"/>
      <c r="G45" s="115"/>
      <c r="H45" s="115"/>
      <c r="I45" s="116"/>
      <c r="J45" s="42">
        <v>5</v>
      </c>
      <c r="K45" s="42">
        <v>2</v>
      </c>
      <c r="L45" s="42">
        <v>2</v>
      </c>
      <c r="M45" s="42">
        <v>0</v>
      </c>
      <c r="N45" s="42">
        <v>0</v>
      </c>
      <c r="O45" s="19">
        <f t="shared" si="1"/>
        <v>4</v>
      </c>
      <c r="P45" s="20">
        <f t="shared" si="2"/>
        <v>5</v>
      </c>
      <c r="Q45" s="20">
        <f t="shared" si="0"/>
        <v>9</v>
      </c>
      <c r="R45" s="42" t="s">
        <v>36</v>
      </c>
      <c r="S45" s="42"/>
      <c r="T45" s="42"/>
      <c r="U45" s="12" t="s">
        <v>41</v>
      </c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</row>
    <row r="46" spans="1:36">
      <c r="A46" s="48" t="s">
        <v>211</v>
      </c>
      <c r="B46" s="148" t="s">
        <v>77</v>
      </c>
      <c r="C46" s="148"/>
      <c r="D46" s="148"/>
      <c r="E46" s="148"/>
      <c r="F46" s="148"/>
      <c r="G46" s="148"/>
      <c r="H46" s="148"/>
      <c r="I46" s="149"/>
      <c r="J46" s="22">
        <v>0</v>
      </c>
      <c r="K46" s="22">
        <v>0</v>
      </c>
      <c r="L46" s="22">
        <v>2</v>
      </c>
      <c r="M46" s="22">
        <v>0</v>
      </c>
      <c r="N46" s="22">
        <v>0</v>
      </c>
      <c r="O46" s="19">
        <f t="shared" si="1"/>
        <v>2</v>
      </c>
      <c r="P46" s="20">
        <f t="shared" si="2"/>
        <v>0</v>
      </c>
      <c r="Q46" s="20">
        <v>2</v>
      </c>
      <c r="R46" s="42"/>
      <c r="S46" s="42" t="s">
        <v>32</v>
      </c>
      <c r="T46" s="42"/>
      <c r="U46" s="29" t="s">
        <v>44</v>
      </c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</row>
    <row r="47" spans="1:36">
      <c r="A47" s="45" t="s">
        <v>29</v>
      </c>
      <c r="B47" s="91"/>
      <c r="C47" s="92"/>
      <c r="D47" s="92"/>
      <c r="E47" s="92"/>
      <c r="F47" s="92"/>
      <c r="G47" s="92"/>
      <c r="H47" s="92"/>
      <c r="I47" s="93"/>
      <c r="J47" s="23">
        <f t="shared" ref="J47:Q47" si="3">SUM(J40:J46)</f>
        <v>30</v>
      </c>
      <c r="K47" s="23">
        <f t="shared" si="3"/>
        <v>12</v>
      </c>
      <c r="L47" s="23">
        <f t="shared" si="3"/>
        <v>11</v>
      </c>
      <c r="M47" s="23">
        <f t="shared" si="3"/>
        <v>5</v>
      </c>
      <c r="N47" s="23">
        <f t="shared" si="3"/>
        <v>0</v>
      </c>
      <c r="O47" s="23">
        <f t="shared" si="3"/>
        <v>28</v>
      </c>
      <c r="P47" s="23">
        <f t="shared" si="3"/>
        <v>28</v>
      </c>
      <c r="Q47" s="23">
        <f t="shared" si="3"/>
        <v>56</v>
      </c>
      <c r="R47" s="23">
        <f>COUNTIF(R40:R46,"E")</f>
        <v>4</v>
      </c>
      <c r="S47" s="23">
        <f>COUNTIF(S40:S46,"C")</f>
        <v>2</v>
      </c>
      <c r="T47" s="23">
        <f>COUNTIF(T40:T46,"VP")</f>
        <v>1</v>
      </c>
      <c r="U47" s="24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</row>
    <row r="48" spans="1:36" ht="19.5" customHeight="1"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</row>
    <row r="49" spans="1:36" ht="16.5" customHeight="1">
      <c r="A49" s="188" t="s">
        <v>48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</row>
    <row r="50" spans="1:36" ht="26.25" customHeight="1">
      <c r="A50" s="137" t="s">
        <v>31</v>
      </c>
      <c r="B50" s="131" t="s">
        <v>30</v>
      </c>
      <c r="C50" s="132"/>
      <c r="D50" s="132"/>
      <c r="E50" s="132"/>
      <c r="F50" s="132"/>
      <c r="G50" s="132"/>
      <c r="H50" s="132"/>
      <c r="I50" s="133"/>
      <c r="J50" s="171" t="s">
        <v>45</v>
      </c>
      <c r="K50" s="139" t="s">
        <v>28</v>
      </c>
      <c r="L50" s="140"/>
      <c r="M50" s="140"/>
      <c r="N50" s="141"/>
      <c r="O50" s="152" t="s">
        <v>46</v>
      </c>
      <c r="P50" s="153"/>
      <c r="Q50" s="154"/>
      <c r="R50" s="152" t="s">
        <v>27</v>
      </c>
      <c r="S50" s="155"/>
      <c r="T50" s="156"/>
      <c r="U50" s="157" t="s">
        <v>26</v>
      </c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</row>
    <row r="51" spans="1:36" ht="12.75" customHeight="1">
      <c r="A51" s="138"/>
      <c r="B51" s="134"/>
      <c r="C51" s="135"/>
      <c r="D51" s="135"/>
      <c r="E51" s="135"/>
      <c r="F51" s="135"/>
      <c r="G51" s="135"/>
      <c r="H51" s="135"/>
      <c r="I51" s="136"/>
      <c r="J51" s="158"/>
      <c r="K51" s="4" t="s">
        <v>32</v>
      </c>
      <c r="L51" s="4" t="s">
        <v>33</v>
      </c>
      <c r="M51" s="4" t="s">
        <v>34</v>
      </c>
      <c r="N51" s="4" t="s">
        <v>221</v>
      </c>
      <c r="O51" s="4" t="s">
        <v>38</v>
      </c>
      <c r="P51" s="4" t="s">
        <v>9</v>
      </c>
      <c r="Q51" s="4" t="s">
        <v>35</v>
      </c>
      <c r="R51" s="4" t="s">
        <v>36</v>
      </c>
      <c r="S51" s="4" t="s">
        <v>32</v>
      </c>
      <c r="T51" s="4" t="s">
        <v>37</v>
      </c>
      <c r="U51" s="158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</row>
    <row r="52" spans="1:36">
      <c r="A52" s="41" t="s">
        <v>92</v>
      </c>
      <c r="B52" s="98" t="s">
        <v>93</v>
      </c>
      <c r="C52" s="98"/>
      <c r="D52" s="98"/>
      <c r="E52" s="98"/>
      <c r="F52" s="98"/>
      <c r="G52" s="98"/>
      <c r="H52" s="98"/>
      <c r="I52" s="98"/>
      <c r="J52" s="42">
        <v>7</v>
      </c>
      <c r="K52" s="42">
        <v>2</v>
      </c>
      <c r="L52" s="42">
        <v>1</v>
      </c>
      <c r="M52" s="42">
        <v>2</v>
      </c>
      <c r="N52" s="42">
        <v>0</v>
      </c>
      <c r="O52" s="19">
        <f t="shared" ref="O52:O57" si="4">K52+L52+M52+N52</f>
        <v>5</v>
      </c>
      <c r="P52" s="20">
        <f t="shared" ref="P52:P57" si="5">Q52-O52</f>
        <v>8</v>
      </c>
      <c r="Q52" s="20">
        <f>ROUND(PRODUCT(J52,25)/14,0)</f>
        <v>13</v>
      </c>
      <c r="R52" s="42" t="s">
        <v>36</v>
      </c>
      <c r="S52" s="42"/>
      <c r="T52" s="42"/>
      <c r="U52" s="43" t="s">
        <v>41</v>
      </c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</row>
    <row r="53" spans="1:36">
      <c r="A53" s="41" t="s">
        <v>94</v>
      </c>
      <c r="B53" s="98" t="s">
        <v>95</v>
      </c>
      <c r="C53" s="98"/>
      <c r="D53" s="98"/>
      <c r="E53" s="98"/>
      <c r="F53" s="98"/>
      <c r="G53" s="98"/>
      <c r="H53" s="98"/>
      <c r="I53" s="98"/>
      <c r="J53" s="42">
        <v>7</v>
      </c>
      <c r="K53" s="42">
        <v>2</v>
      </c>
      <c r="L53" s="42">
        <v>1</v>
      </c>
      <c r="M53" s="42">
        <v>2</v>
      </c>
      <c r="N53" s="42">
        <v>0</v>
      </c>
      <c r="O53" s="19">
        <f t="shared" si="4"/>
        <v>5</v>
      </c>
      <c r="P53" s="20">
        <f t="shared" si="5"/>
        <v>8</v>
      </c>
      <c r="Q53" s="20">
        <f>ROUND(PRODUCT(J53,25)/14,0)</f>
        <v>13</v>
      </c>
      <c r="R53" s="42" t="s">
        <v>36</v>
      </c>
      <c r="S53" s="42"/>
      <c r="T53" s="42"/>
      <c r="U53" s="43" t="s">
        <v>43</v>
      </c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</row>
    <row r="54" spans="1:36">
      <c r="A54" s="41" t="s">
        <v>96</v>
      </c>
      <c r="B54" s="98" t="s">
        <v>97</v>
      </c>
      <c r="C54" s="98"/>
      <c r="D54" s="98"/>
      <c r="E54" s="98"/>
      <c r="F54" s="98"/>
      <c r="G54" s="98"/>
      <c r="H54" s="98"/>
      <c r="I54" s="98"/>
      <c r="J54" s="42">
        <v>5</v>
      </c>
      <c r="K54" s="42">
        <v>2</v>
      </c>
      <c r="L54" s="42">
        <v>1</v>
      </c>
      <c r="M54" s="42">
        <v>0</v>
      </c>
      <c r="N54" s="42">
        <v>0</v>
      </c>
      <c r="O54" s="19">
        <f t="shared" si="4"/>
        <v>3</v>
      </c>
      <c r="P54" s="20">
        <f t="shared" si="5"/>
        <v>6</v>
      </c>
      <c r="Q54" s="20">
        <f>ROUND(PRODUCT(J54,25)/14,0)</f>
        <v>9</v>
      </c>
      <c r="R54" s="42" t="s">
        <v>36</v>
      </c>
      <c r="S54" s="42"/>
      <c r="T54" s="42"/>
      <c r="U54" s="43" t="s">
        <v>41</v>
      </c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</row>
    <row r="55" spans="1:36">
      <c r="A55" s="41" t="s">
        <v>98</v>
      </c>
      <c r="B55" s="214" t="s">
        <v>99</v>
      </c>
      <c r="C55" s="115"/>
      <c r="D55" s="115"/>
      <c r="E55" s="115"/>
      <c r="F55" s="115"/>
      <c r="G55" s="115"/>
      <c r="H55" s="115"/>
      <c r="I55" s="116"/>
      <c r="J55" s="42">
        <v>5</v>
      </c>
      <c r="K55" s="42">
        <v>2</v>
      </c>
      <c r="L55" s="42">
        <v>2</v>
      </c>
      <c r="M55" s="42">
        <v>0</v>
      </c>
      <c r="N55" s="42">
        <v>0</v>
      </c>
      <c r="O55" s="19">
        <f t="shared" si="4"/>
        <v>4</v>
      </c>
      <c r="P55" s="20">
        <f t="shared" si="5"/>
        <v>5</v>
      </c>
      <c r="Q55" s="20">
        <f>ROUND(PRODUCT(J55,25)/14,0)</f>
        <v>9</v>
      </c>
      <c r="R55" s="42"/>
      <c r="S55" s="42"/>
      <c r="T55" s="42" t="s">
        <v>37</v>
      </c>
      <c r="U55" s="43" t="s">
        <v>44</v>
      </c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</row>
    <row r="56" spans="1:36">
      <c r="A56" s="41" t="s">
        <v>100</v>
      </c>
      <c r="B56" s="98" t="s">
        <v>101</v>
      </c>
      <c r="C56" s="98"/>
      <c r="D56" s="98"/>
      <c r="E56" s="98"/>
      <c r="F56" s="98"/>
      <c r="G56" s="98"/>
      <c r="H56" s="98"/>
      <c r="I56" s="98"/>
      <c r="J56" s="42">
        <v>6</v>
      </c>
      <c r="K56" s="42">
        <v>2</v>
      </c>
      <c r="L56" s="42">
        <v>1</v>
      </c>
      <c r="M56" s="42">
        <v>1</v>
      </c>
      <c r="N56" s="42">
        <v>0</v>
      </c>
      <c r="O56" s="19">
        <f t="shared" si="4"/>
        <v>4</v>
      </c>
      <c r="P56" s="20">
        <f t="shared" si="5"/>
        <v>7</v>
      </c>
      <c r="Q56" s="20">
        <f>ROUND(PRODUCT(J56,25)/14,0)</f>
        <v>11</v>
      </c>
      <c r="R56" s="42"/>
      <c r="S56" s="42" t="s">
        <v>32</v>
      </c>
      <c r="T56" s="42"/>
      <c r="U56" s="43" t="s">
        <v>41</v>
      </c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</row>
    <row r="57" spans="1:36">
      <c r="A57" s="48" t="s">
        <v>212</v>
      </c>
      <c r="B57" s="117" t="s">
        <v>78</v>
      </c>
      <c r="C57" s="118"/>
      <c r="D57" s="118"/>
      <c r="E57" s="118"/>
      <c r="F57" s="118"/>
      <c r="G57" s="118"/>
      <c r="H57" s="118"/>
      <c r="I57" s="119"/>
      <c r="J57" s="19">
        <v>0</v>
      </c>
      <c r="K57" s="19">
        <v>0</v>
      </c>
      <c r="L57" s="19">
        <v>2</v>
      </c>
      <c r="M57" s="19">
        <v>0</v>
      </c>
      <c r="N57" s="19">
        <v>0</v>
      </c>
      <c r="O57" s="19">
        <f t="shared" si="4"/>
        <v>2</v>
      </c>
      <c r="P57" s="20">
        <f t="shared" si="5"/>
        <v>0</v>
      </c>
      <c r="Q57" s="20">
        <v>2</v>
      </c>
      <c r="R57" s="28"/>
      <c r="S57" s="29" t="s">
        <v>32</v>
      </c>
      <c r="T57" s="30"/>
      <c r="U57" s="29" t="s">
        <v>44</v>
      </c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</row>
    <row r="58" spans="1:36">
      <c r="A58" s="45" t="s">
        <v>29</v>
      </c>
      <c r="B58" s="91"/>
      <c r="C58" s="92"/>
      <c r="D58" s="92"/>
      <c r="E58" s="92"/>
      <c r="F58" s="92"/>
      <c r="G58" s="92"/>
      <c r="H58" s="92"/>
      <c r="I58" s="93"/>
      <c r="J58" s="23">
        <f t="shared" ref="J58:Q58" si="6">SUM(J52:J57)</f>
        <v>30</v>
      </c>
      <c r="K58" s="23">
        <f t="shared" si="6"/>
        <v>10</v>
      </c>
      <c r="L58" s="23">
        <f t="shared" si="6"/>
        <v>8</v>
      </c>
      <c r="M58" s="23">
        <f t="shared" si="6"/>
        <v>5</v>
      </c>
      <c r="N58" s="23">
        <f t="shared" si="6"/>
        <v>0</v>
      </c>
      <c r="O58" s="23">
        <f t="shared" si="6"/>
        <v>23</v>
      </c>
      <c r="P58" s="23">
        <f t="shared" si="6"/>
        <v>34</v>
      </c>
      <c r="Q58" s="23">
        <f t="shared" si="6"/>
        <v>57</v>
      </c>
      <c r="R58" s="23">
        <f>COUNTIF(R52:R57,"E")</f>
        <v>3</v>
      </c>
      <c r="S58" s="23">
        <f>COUNTIF(S52:S57,"C")</f>
        <v>2</v>
      </c>
      <c r="T58" s="23">
        <f>COUNTIF(T52:T57,"VP")</f>
        <v>1</v>
      </c>
      <c r="U58" s="24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</row>
    <row r="59" spans="1:36" ht="15" customHeight="1"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</row>
    <row r="60" spans="1:36" ht="18" customHeight="1">
      <c r="A60" s="160" t="s">
        <v>49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2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</row>
    <row r="61" spans="1:36" ht="25.5" customHeight="1">
      <c r="A61" s="137" t="s">
        <v>31</v>
      </c>
      <c r="B61" s="131" t="s">
        <v>30</v>
      </c>
      <c r="C61" s="132"/>
      <c r="D61" s="132"/>
      <c r="E61" s="132"/>
      <c r="F61" s="132"/>
      <c r="G61" s="132"/>
      <c r="H61" s="132"/>
      <c r="I61" s="133"/>
      <c r="J61" s="171" t="s">
        <v>45</v>
      </c>
      <c r="K61" s="139" t="s">
        <v>28</v>
      </c>
      <c r="L61" s="140"/>
      <c r="M61" s="140"/>
      <c r="N61" s="141"/>
      <c r="O61" s="152" t="s">
        <v>46</v>
      </c>
      <c r="P61" s="153"/>
      <c r="Q61" s="154"/>
      <c r="R61" s="152" t="s">
        <v>27</v>
      </c>
      <c r="S61" s="155"/>
      <c r="T61" s="156"/>
      <c r="U61" s="157" t="s">
        <v>26</v>
      </c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</row>
    <row r="62" spans="1:36" ht="16.5" customHeight="1">
      <c r="A62" s="138"/>
      <c r="B62" s="134"/>
      <c r="C62" s="135"/>
      <c r="D62" s="135"/>
      <c r="E62" s="135"/>
      <c r="F62" s="135"/>
      <c r="G62" s="135"/>
      <c r="H62" s="135"/>
      <c r="I62" s="136"/>
      <c r="J62" s="158"/>
      <c r="K62" s="4" t="s">
        <v>32</v>
      </c>
      <c r="L62" s="4" t="s">
        <v>33</v>
      </c>
      <c r="M62" s="4" t="s">
        <v>34</v>
      </c>
      <c r="N62" s="4" t="s">
        <v>221</v>
      </c>
      <c r="O62" s="4" t="s">
        <v>38</v>
      </c>
      <c r="P62" s="4" t="s">
        <v>9</v>
      </c>
      <c r="Q62" s="4" t="s">
        <v>35</v>
      </c>
      <c r="R62" s="4" t="s">
        <v>36</v>
      </c>
      <c r="S62" s="4" t="s">
        <v>32</v>
      </c>
      <c r="T62" s="4" t="s">
        <v>37</v>
      </c>
      <c r="U62" s="158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</row>
    <row r="63" spans="1:36">
      <c r="A63" s="41" t="s">
        <v>102</v>
      </c>
      <c r="B63" s="98" t="s">
        <v>103</v>
      </c>
      <c r="C63" s="98"/>
      <c r="D63" s="98"/>
      <c r="E63" s="98"/>
      <c r="F63" s="98"/>
      <c r="G63" s="98"/>
      <c r="H63" s="98"/>
      <c r="I63" s="98"/>
      <c r="J63" s="42">
        <v>6</v>
      </c>
      <c r="K63" s="42">
        <v>2</v>
      </c>
      <c r="L63" s="42">
        <v>1</v>
      </c>
      <c r="M63" s="42">
        <v>2</v>
      </c>
      <c r="N63" s="42">
        <v>0</v>
      </c>
      <c r="O63" s="19">
        <f t="shared" ref="O63:O68" si="7">K63+L63+M63+N63</f>
        <v>5</v>
      </c>
      <c r="P63" s="20">
        <f t="shared" ref="P63:P68" si="8">Q63-O63</f>
        <v>6</v>
      </c>
      <c r="Q63" s="20">
        <f t="shared" ref="Q63:Q68" si="9">ROUND(PRODUCT(J63,25)/14,0)</f>
        <v>11</v>
      </c>
      <c r="R63" s="42" t="s">
        <v>36</v>
      </c>
      <c r="S63" s="42"/>
      <c r="T63" s="44"/>
      <c r="U63" s="12" t="s">
        <v>43</v>
      </c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</row>
    <row r="64" spans="1:36">
      <c r="A64" s="41" t="s">
        <v>104</v>
      </c>
      <c r="B64" s="98" t="s">
        <v>105</v>
      </c>
      <c r="C64" s="98"/>
      <c r="D64" s="98"/>
      <c r="E64" s="98"/>
      <c r="F64" s="98"/>
      <c r="G64" s="98"/>
      <c r="H64" s="98"/>
      <c r="I64" s="98"/>
      <c r="J64" s="42">
        <v>5</v>
      </c>
      <c r="K64" s="42">
        <v>2</v>
      </c>
      <c r="L64" s="42">
        <v>0</v>
      </c>
      <c r="M64" s="42">
        <v>2</v>
      </c>
      <c r="N64" s="42">
        <v>0</v>
      </c>
      <c r="O64" s="19">
        <f t="shared" si="7"/>
        <v>4</v>
      </c>
      <c r="P64" s="20">
        <f t="shared" si="8"/>
        <v>5</v>
      </c>
      <c r="Q64" s="20">
        <f t="shared" si="9"/>
        <v>9</v>
      </c>
      <c r="R64" s="42" t="s">
        <v>36</v>
      </c>
      <c r="S64" s="42"/>
      <c r="T64" s="44"/>
      <c r="U64" s="12" t="s">
        <v>41</v>
      </c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</row>
    <row r="65" spans="1:36">
      <c r="A65" s="41" t="s">
        <v>106</v>
      </c>
      <c r="B65" s="98" t="s">
        <v>107</v>
      </c>
      <c r="C65" s="98"/>
      <c r="D65" s="98"/>
      <c r="E65" s="98"/>
      <c r="F65" s="98"/>
      <c r="G65" s="98"/>
      <c r="H65" s="98"/>
      <c r="I65" s="98"/>
      <c r="J65" s="42">
        <v>5</v>
      </c>
      <c r="K65" s="42">
        <v>2</v>
      </c>
      <c r="L65" s="42">
        <v>1</v>
      </c>
      <c r="M65" s="42">
        <v>2</v>
      </c>
      <c r="N65" s="42">
        <v>0</v>
      </c>
      <c r="O65" s="19">
        <f t="shared" si="7"/>
        <v>5</v>
      </c>
      <c r="P65" s="20">
        <f t="shared" si="8"/>
        <v>4</v>
      </c>
      <c r="Q65" s="20">
        <f t="shared" si="9"/>
        <v>9</v>
      </c>
      <c r="R65" s="42" t="s">
        <v>36</v>
      </c>
      <c r="S65" s="42"/>
      <c r="T65" s="44"/>
      <c r="U65" s="12" t="s">
        <v>41</v>
      </c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</row>
    <row r="66" spans="1:36">
      <c r="A66" s="41" t="s">
        <v>108</v>
      </c>
      <c r="B66" s="98" t="s">
        <v>109</v>
      </c>
      <c r="C66" s="98"/>
      <c r="D66" s="98"/>
      <c r="E66" s="98"/>
      <c r="F66" s="98"/>
      <c r="G66" s="98"/>
      <c r="H66" s="98"/>
      <c r="I66" s="98"/>
      <c r="J66" s="42">
        <v>5</v>
      </c>
      <c r="K66" s="42">
        <v>2</v>
      </c>
      <c r="L66" s="42">
        <v>1</v>
      </c>
      <c r="M66" s="42">
        <v>1</v>
      </c>
      <c r="N66" s="42">
        <v>0</v>
      </c>
      <c r="O66" s="19">
        <f t="shared" si="7"/>
        <v>4</v>
      </c>
      <c r="P66" s="20">
        <f t="shared" si="8"/>
        <v>5</v>
      </c>
      <c r="Q66" s="20">
        <f t="shared" si="9"/>
        <v>9</v>
      </c>
      <c r="R66" s="42"/>
      <c r="S66" s="42" t="s">
        <v>32</v>
      </c>
      <c r="T66" s="44"/>
      <c r="U66" s="12" t="s">
        <v>43</v>
      </c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</row>
    <row r="67" spans="1:36">
      <c r="A67" s="41" t="s">
        <v>110</v>
      </c>
      <c r="B67" s="98" t="s">
        <v>111</v>
      </c>
      <c r="C67" s="98"/>
      <c r="D67" s="98"/>
      <c r="E67" s="98"/>
      <c r="F67" s="98"/>
      <c r="G67" s="98"/>
      <c r="H67" s="98"/>
      <c r="I67" s="98"/>
      <c r="J67" s="42">
        <v>5</v>
      </c>
      <c r="K67" s="42">
        <v>2</v>
      </c>
      <c r="L67" s="42">
        <v>1</v>
      </c>
      <c r="M67" s="42">
        <v>2</v>
      </c>
      <c r="N67" s="42">
        <v>0</v>
      </c>
      <c r="O67" s="19">
        <f t="shared" si="7"/>
        <v>5</v>
      </c>
      <c r="P67" s="20">
        <f t="shared" si="8"/>
        <v>4</v>
      </c>
      <c r="Q67" s="20">
        <f t="shared" si="9"/>
        <v>9</v>
      </c>
      <c r="R67" s="42" t="s">
        <v>36</v>
      </c>
      <c r="S67" s="42"/>
      <c r="T67" s="44"/>
      <c r="U67" s="12" t="s">
        <v>44</v>
      </c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</row>
    <row r="68" spans="1:36">
      <c r="A68" s="41" t="s">
        <v>112</v>
      </c>
      <c r="B68" s="98" t="s">
        <v>113</v>
      </c>
      <c r="C68" s="98"/>
      <c r="D68" s="98"/>
      <c r="E68" s="98"/>
      <c r="F68" s="98"/>
      <c r="G68" s="98"/>
      <c r="H68" s="98"/>
      <c r="I68" s="98"/>
      <c r="J68" s="42">
        <v>4</v>
      </c>
      <c r="K68" s="42">
        <v>2</v>
      </c>
      <c r="L68" s="42">
        <v>0</v>
      </c>
      <c r="M68" s="42">
        <v>1</v>
      </c>
      <c r="N68" s="42">
        <v>0</v>
      </c>
      <c r="O68" s="19">
        <f t="shared" si="7"/>
        <v>3</v>
      </c>
      <c r="P68" s="20">
        <f t="shared" si="8"/>
        <v>4</v>
      </c>
      <c r="Q68" s="20">
        <f t="shared" si="9"/>
        <v>7</v>
      </c>
      <c r="R68" s="42"/>
      <c r="S68" s="42" t="s">
        <v>32</v>
      </c>
      <c r="T68" s="44"/>
      <c r="U68" s="12" t="s">
        <v>44</v>
      </c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</row>
    <row r="69" spans="1:36">
      <c r="A69" s="23" t="s">
        <v>29</v>
      </c>
      <c r="B69" s="91"/>
      <c r="C69" s="92"/>
      <c r="D69" s="92"/>
      <c r="E69" s="92"/>
      <c r="F69" s="92"/>
      <c r="G69" s="92"/>
      <c r="H69" s="92"/>
      <c r="I69" s="93"/>
      <c r="J69" s="23">
        <f t="shared" ref="J69:Q69" si="10">SUM(J63:J68)</f>
        <v>30</v>
      </c>
      <c r="K69" s="23">
        <f t="shared" si="10"/>
        <v>12</v>
      </c>
      <c r="L69" s="23">
        <f t="shared" si="10"/>
        <v>4</v>
      </c>
      <c r="M69" s="23">
        <f t="shared" si="10"/>
        <v>10</v>
      </c>
      <c r="N69" s="23">
        <f t="shared" si="10"/>
        <v>0</v>
      </c>
      <c r="O69" s="23">
        <f t="shared" si="10"/>
        <v>26</v>
      </c>
      <c r="P69" s="23">
        <f t="shared" si="10"/>
        <v>28</v>
      </c>
      <c r="Q69" s="23">
        <f t="shared" si="10"/>
        <v>54</v>
      </c>
      <c r="R69" s="23">
        <f>COUNTIF(R63:R68,"E")</f>
        <v>4</v>
      </c>
      <c r="S69" s="23">
        <f>COUNTIF(S63:S68,"C")</f>
        <v>2</v>
      </c>
      <c r="T69" s="23">
        <f>COUNTIF(T63:T68,"VP")</f>
        <v>0</v>
      </c>
      <c r="U69" s="24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</row>
    <row r="70" spans="1:36" ht="9" customHeight="1"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</row>
    <row r="71" spans="1:36" ht="18.75" customHeight="1">
      <c r="A71" s="188" t="s">
        <v>50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</row>
    <row r="72" spans="1:36" ht="24.75" customHeight="1">
      <c r="A72" s="137" t="s">
        <v>31</v>
      </c>
      <c r="B72" s="131" t="s">
        <v>30</v>
      </c>
      <c r="C72" s="132"/>
      <c r="D72" s="132"/>
      <c r="E72" s="132"/>
      <c r="F72" s="132"/>
      <c r="G72" s="132"/>
      <c r="H72" s="132"/>
      <c r="I72" s="133"/>
      <c r="J72" s="171" t="s">
        <v>45</v>
      </c>
      <c r="K72" s="139" t="s">
        <v>28</v>
      </c>
      <c r="L72" s="140"/>
      <c r="M72" s="140"/>
      <c r="N72" s="141"/>
      <c r="O72" s="152" t="s">
        <v>46</v>
      </c>
      <c r="P72" s="153"/>
      <c r="Q72" s="154"/>
      <c r="R72" s="152" t="s">
        <v>27</v>
      </c>
      <c r="S72" s="155"/>
      <c r="T72" s="156"/>
      <c r="U72" s="157" t="s">
        <v>26</v>
      </c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</row>
    <row r="73" spans="1:36">
      <c r="A73" s="138"/>
      <c r="B73" s="134"/>
      <c r="C73" s="135"/>
      <c r="D73" s="135"/>
      <c r="E73" s="135"/>
      <c r="F73" s="135"/>
      <c r="G73" s="135"/>
      <c r="H73" s="135"/>
      <c r="I73" s="136"/>
      <c r="J73" s="158"/>
      <c r="K73" s="4" t="s">
        <v>32</v>
      </c>
      <c r="L73" s="4" t="s">
        <v>33</v>
      </c>
      <c r="M73" s="4" t="s">
        <v>34</v>
      </c>
      <c r="N73" s="4" t="s">
        <v>221</v>
      </c>
      <c r="O73" s="4" t="s">
        <v>38</v>
      </c>
      <c r="P73" s="4" t="s">
        <v>9</v>
      </c>
      <c r="Q73" s="4" t="s">
        <v>35</v>
      </c>
      <c r="R73" s="4" t="s">
        <v>36</v>
      </c>
      <c r="S73" s="4" t="s">
        <v>32</v>
      </c>
      <c r="T73" s="4" t="s">
        <v>37</v>
      </c>
      <c r="U73" s="158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</row>
    <row r="74" spans="1:36">
      <c r="A74" s="41" t="s">
        <v>116</v>
      </c>
      <c r="B74" s="98" t="s">
        <v>124</v>
      </c>
      <c r="C74" s="98"/>
      <c r="D74" s="98"/>
      <c r="E74" s="98"/>
      <c r="F74" s="98"/>
      <c r="G74" s="98"/>
      <c r="H74" s="98"/>
      <c r="I74" s="98"/>
      <c r="J74" s="42">
        <v>5</v>
      </c>
      <c r="K74" s="42">
        <v>2</v>
      </c>
      <c r="L74" s="42">
        <v>0</v>
      </c>
      <c r="M74" s="42">
        <v>2</v>
      </c>
      <c r="N74" s="42">
        <v>1</v>
      </c>
      <c r="O74" s="19">
        <f t="shared" ref="O74:O79" si="11">K74+L74+M74+N74</f>
        <v>5</v>
      </c>
      <c r="P74" s="20">
        <f t="shared" ref="P74:P79" si="12">Q74-O74</f>
        <v>4</v>
      </c>
      <c r="Q74" s="20">
        <f t="shared" ref="Q74:Q79" si="13">ROUND(PRODUCT(J74,25)/14,0)</f>
        <v>9</v>
      </c>
      <c r="R74" s="42" t="s">
        <v>36</v>
      </c>
      <c r="S74" s="42"/>
      <c r="T74" s="42"/>
      <c r="U74" s="12" t="s">
        <v>43</v>
      </c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</row>
    <row r="75" spans="1:36">
      <c r="A75" s="41" t="s">
        <v>117</v>
      </c>
      <c r="B75" s="98" t="s">
        <v>125</v>
      </c>
      <c r="C75" s="98"/>
      <c r="D75" s="98"/>
      <c r="E75" s="98"/>
      <c r="F75" s="98"/>
      <c r="G75" s="98"/>
      <c r="H75" s="98"/>
      <c r="I75" s="98"/>
      <c r="J75" s="42">
        <v>5</v>
      </c>
      <c r="K75" s="42">
        <v>2</v>
      </c>
      <c r="L75" s="42">
        <v>1</v>
      </c>
      <c r="M75" s="42">
        <v>1</v>
      </c>
      <c r="N75" s="42">
        <v>0</v>
      </c>
      <c r="O75" s="19">
        <f t="shared" si="11"/>
        <v>4</v>
      </c>
      <c r="P75" s="20">
        <f t="shared" si="12"/>
        <v>5</v>
      </c>
      <c r="Q75" s="20">
        <f t="shared" si="13"/>
        <v>9</v>
      </c>
      <c r="R75" s="42" t="s">
        <v>36</v>
      </c>
      <c r="S75" s="42"/>
      <c r="T75" s="42"/>
      <c r="U75" s="12" t="s">
        <v>43</v>
      </c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</row>
    <row r="76" spans="1:36">
      <c r="A76" s="41" t="s">
        <v>118</v>
      </c>
      <c r="B76" s="98" t="s">
        <v>126</v>
      </c>
      <c r="C76" s="98"/>
      <c r="D76" s="98"/>
      <c r="E76" s="98"/>
      <c r="F76" s="98"/>
      <c r="G76" s="98"/>
      <c r="H76" s="98"/>
      <c r="I76" s="98"/>
      <c r="J76" s="42">
        <v>5</v>
      </c>
      <c r="K76" s="42">
        <v>2</v>
      </c>
      <c r="L76" s="42">
        <v>1</v>
      </c>
      <c r="M76" s="42">
        <v>1</v>
      </c>
      <c r="N76" s="42">
        <v>0</v>
      </c>
      <c r="O76" s="19">
        <f t="shared" si="11"/>
        <v>4</v>
      </c>
      <c r="P76" s="20">
        <f t="shared" si="12"/>
        <v>5</v>
      </c>
      <c r="Q76" s="20">
        <f t="shared" si="13"/>
        <v>9</v>
      </c>
      <c r="R76" s="42" t="s">
        <v>36</v>
      </c>
      <c r="S76" s="42"/>
      <c r="T76" s="42"/>
      <c r="U76" s="12" t="s">
        <v>43</v>
      </c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</row>
    <row r="77" spans="1:36">
      <c r="A77" s="41" t="s">
        <v>119</v>
      </c>
      <c r="B77" s="98" t="s">
        <v>127</v>
      </c>
      <c r="C77" s="98"/>
      <c r="D77" s="98"/>
      <c r="E77" s="98"/>
      <c r="F77" s="98"/>
      <c r="G77" s="98"/>
      <c r="H77" s="98"/>
      <c r="I77" s="98"/>
      <c r="J77" s="42">
        <v>5</v>
      </c>
      <c r="K77" s="42">
        <v>2</v>
      </c>
      <c r="L77" s="42">
        <v>0</v>
      </c>
      <c r="M77" s="42">
        <v>2</v>
      </c>
      <c r="N77" s="42">
        <v>0</v>
      </c>
      <c r="O77" s="19">
        <f t="shared" si="11"/>
        <v>4</v>
      </c>
      <c r="P77" s="20">
        <f t="shared" si="12"/>
        <v>5</v>
      </c>
      <c r="Q77" s="20">
        <f t="shared" si="13"/>
        <v>9</v>
      </c>
      <c r="R77" s="42" t="s">
        <v>36</v>
      </c>
      <c r="S77" s="42"/>
      <c r="T77" s="42"/>
      <c r="U77" s="12" t="s">
        <v>41</v>
      </c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</row>
    <row r="78" spans="1:36">
      <c r="A78" s="41" t="s">
        <v>120</v>
      </c>
      <c r="B78" s="98" t="s">
        <v>128</v>
      </c>
      <c r="C78" s="98"/>
      <c r="D78" s="98"/>
      <c r="E78" s="98"/>
      <c r="F78" s="98"/>
      <c r="G78" s="98"/>
      <c r="H78" s="98"/>
      <c r="I78" s="98"/>
      <c r="J78" s="42">
        <v>5</v>
      </c>
      <c r="K78" s="42">
        <v>2</v>
      </c>
      <c r="L78" s="42">
        <v>1</v>
      </c>
      <c r="M78" s="42">
        <v>1</v>
      </c>
      <c r="N78" s="42">
        <v>0</v>
      </c>
      <c r="O78" s="19">
        <f t="shared" si="11"/>
        <v>4</v>
      </c>
      <c r="P78" s="20">
        <f t="shared" si="12"/>
        <v>5</v>
      </c>
      <c r="Q78" s="20">
        <f t="shared" si="13"/>
        <v>9</v>
      </c>
      <c r="R78" s="42" t="s">
        <v>36</v>
      </c>
      <c r="S78" s="42"/>
      <c r="T78" s="42"/>
      <c r="U78" s="12" t="s">
        <v>44</v>
      </c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</row>
    <row r="79" spans="1:36">
      <c r="A79" s="41" t="s">
        <v>121</v>
      </c>
      <c r="B79" s="98" t="s">
        <v>129</v>
      </c>
      <c r="C79" s="98"/>
      <c r="D79" s="98"/>
      <c r="E79" s="98"/>
      <c r="F79" s="98"/>
      <c r="G79" s="98"/>
      <c r="H79" s="98"/>
      <c r="I79" s="98"/>
      <c r="J79" s="42">
        <v>5</v>
      </c>
      <c r="K79" s="42">
        <v>2</v>
      </c>
      <c r="L79" s="42">
        <v>1</v>
      </c>
      <c r="M79" s="42">
        <v>1</v>
      </c>
      <c r="N79" s="42">
        <v>0</v>
      </c>
      <c r="O79" s="19">
        <f t="shared" si="11"/>
        <v>4</v>
      </c>
      <c r="P79" s="20">
        <f t="shared" si="12"/>
        <v>5</v>
      </c>
      <c r="Q79" s="20">
        <f t="shared" si="13"/>
        <v>9</v>
      </c>
      <c r="R79" s="42"/>
      <c r="S79" s="42" t="s">
        <v>32</v>
      </c>
      <c r="T79" s="42"/>
      <c r="U79" s="12" t="s">
        <v>43</v>
      </c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</row>
    <row r="80" spans="1:36">
      <c r="A80" s="45" t="s">
        <v>29</v>
      </c>
      <c r="B80" s="191"/>
      <c r="C80" s="192"/>
      <c r="D80" s="192"/>
      <c r="E80" s="192"/>
      <c r="F80" s="192"/>
      <c r="G80" s="192"/>
      <c r="H80" s="192"/>
      <c r="I80" s="193"/>
      <c r="J80" s="45">
        <f t="shared" ref="J80:Q80" si="14">SUM(J74:J79)</f>
        <v>30</v>
      </c>
      <c r="K80" s="45">
        <f t="shared" si="14"/>
        <v>12</v>
      </c>
      <c r="L80" s="45">
        <f t="shared" si="14"/>
        <v>4</v>
      </c>
      <c r="M80" s="45">
        <f t="shared" si="14"/>
        <v>8</v>
      </c>
      <c r="N80" s="45">
        <f t="shared" si="14"/>
        <v>1</v>
      </c>
      <c r="O80" s="45">
        <f t="shared" si="14"/>
        <v>25</v>
      </c>
      <c r="P80" s="45">
        <f t="shared" si="14"/>
        <v>29</v>
      </c>
      <c r="Q80" s="45">
        <f t="shared" si="14"/>
        <v>54</v>
      </c>
      <c r="R80" s="45">
        <f>COUNTIF(R74:R79,"E")</f>
        <v>5</v>
      </c>
      <c r="S80" s="45">
        <f>COUNTIF(S74:S79,"C")</f>
        <v>1</v>
      </c>
      <c r="T80" s="45">
        <f>COUNTIF(T74:T79,"VP")</f>
        <v>0</v>
      </c>
      <c r="U80" s="46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</row>
    <row r="81" spans="1:36" ht="17.25" customHeight="1"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</row>
    <row r="82" spans="1:36" ht="18" customHeight="1">
      <c r="A82" s="160" t="s">
        <v>51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2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</row>
    <row r="83" spans="1:36" ht="25.5" customHeight="1">
      <c r="A83" s="137" t="s">
        <v>31</v>
      </c>
      <c r="B83" s="131" t="s">
        <v>30</v>
      </c>
      <c r="C83" s="132"/>
      <c r="D83" s="132"/>
      <c r="E83" s="132"/>
      <c r="F83" s="132"/>
      <c r="G83" s="132"/>
      <c r="H83" s="132"/>
      <c r="I83" s="133"/>
      <c r="J83" s="171" t="s">
        <v>45</v>
      </c>
      <c r="K83" s="139" t="s">
        <v>28</v>
      </c>
      <c r="L83" s="140"/>
      <c r="M83" s="140"/>
      <c r="N83" s="141"/>
      <c r="O83" s="139" t="s">
        <v>46</v>
      </c>
      <c r="P83" s="140"/>
      <c r="Q83" s="141"/>
      <c r="R83" s="139" t="s">
        <v>27</v>
      </c>
      <c r="S83" s="140"/>
      <c r="T83" s="141"/>
      <c r="U83" s="171" t="s">
        <v>26</v>
      </c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</row>
    <row r="84" spans="1:36">
      <c r="A84" s="138"/>
      <c r="B84" s="134"/>
      <c r="C84" s="135"/>
      <c r="D84" s="135"/>
      <c r="E84" s="135"/>
      <c r="F84" s="135"/>
      <c r="G84" s="135"/>
      <c r="H84" s="135"/>
      <c r="I84" s="136"/>
      <c r="J84" s="158"/>
      <c r="K84" s="4" t="s">
        <v>32</v>
      </c>
      <c r="L84" s="4" t="s">
        <v>33</v>
      </c>
      <c r="M84" s="4" t="s">
        <v>34</v>
      </c>
      <c r="N84" s="4" t="s">
        <v>221</v>
      </c>
      <c r="O84" s="4" t="s">
        <v>38</v>
      </c>
      <c r="P84" s="4" t="s">
        <v>9</v>
      </c>
      <c r="Q84" s="4" t="s">
        <v>35</v>
      </c>
      <c r="R84" s="4" t="s">
        <v>36</v>
      </c>
      <c r="S84" s="4" t="s">
        <v>32</v>
      </c>
      <c r="T84" s="4" t="s">
        <v>37</v>
      </c>
      <c r="U84" s="158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</row>
    <row r="85" spans="1:36">
      <c r="A85" s="41" t="s">
        <v>132</v>
      </c>
      <c r="B85" s="98" t="s">
        <v>138</v>
      </c>
      <c r="C85" s="98"/>
      <c r="D85" s="98"/>
      <c r="E85" s="98"/>
      <c r="F85" s="98"/>
      <c r="G85" s="98"/>
      <c r="H85" s="98"/>
      <c r="I85" s="98"/>
      <c r="J85" s="42">
        <v>5</v>
      </c>
      <c r="K85" s="42">
        <v>2</v>
      </c>
      <c r="L85" s="42">
        <v>1</v>
      </c>
      <c r="M85" s="42">
        <v>1</v>
      </c>
      <c r="N85" s="42">
        <v>1</v>
      </c>
      <c r="O85" s="19">
        <f t="shared" ref="O85:O91" si="15">K85+L85+M85+N85</f>
        <v>5</v>
      </c>
      <c r="P85" s="20">
        <f t="shared" ref="P85:P91" si="16">Q85-O85</f>
        <v>4</v>
      </c>
      <c r="Q85" s="20">
        <f t="shared" ref="Q85:Q91" si="17">ROUND(PRODUCT(J85,25)/14,0)</f>
        <v>9</v>
      </c>
      <c r="R85" s="42" t="s">
        <v>36</v>
      </c>
      <c r="S85" s="42"/>
      <c r="T85" s="42"/>
      <c r="U85" s="12" t="s">
        <v>41</v>
      </c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</row>
    <row r="86" spans="1:36">
      <c r="A86" s="41" t="s">
        <v>133</v>
      </c>
      <c r="B86" s="98" t="s">
        <v>139</v>
      </c>
      <c r="C86" s="98"/>
      <c r="D86" s="98"/>
      <c r="E86" s="98"/>
      <c r="F86" s="98"/>
      <c r="G86" s="98"/>
      <c r="H86" s="98"/>
      <c r="I86" s="98"/>
      <c r="J86" s="42">
        <v>6</v>
      </c>
      <c r="K86" s="42">
        <v>2</v>
      </c>
      <c r="L86" s="42">
        <v>2</v>
      </c>
      <c r="M86" s="42">
        <v>2</v>
      </c>
      <c r="N86" s="42">
        <v>0</v>
      </c>
      <c r="O86" s="19">
        <f t="shared" si="15"/>
        <v>6</v>
      </c>
      <c r="P86" s="20">
        <f t="shared" si="16"/>
        <v>5</v>
      </c>
      <c r="Q86" s="20">
        <f t="shared" si="17"/>
        <v>11</v>
      </c>
      <c r="R86" s="42" t="s">
        <v>36</v>
      </c>
      <c r="S86" s="42"/>
      <c r="T86" s="42"/>
      <c r="U86" s="12" t="s">
        <v>41</v>
      </c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</row>
    <row r="87" spans="1:36">
      <c r="A87" s="41" t="s">
        <v>134</v>
      </c>
      <c r="B87" s="98" t="s">
        <v>140</v>
      </c>
      <c r="C87" s="98"/>
      <c r="D87" s="98"/>
      <c r="E87" s="98"/>
      <c r="F87" s="98"/>
      <c r="G87" s="98"/>
      <c r="H87" s="98"/>
      <c r="I87" s="98"/>
      <c r="J87" s="42">
        <v>5</v>
      </c>
      <c r="K87" s="42">
        <v>2</v>
      </c>
      <c r="L87" s="42">
        <v>0</v>
      </c>
      <c r="M87" s="42">
        <v>2</v>
      </c>
      <c r="N87" s="42">
        <v>1</v>
      </c>
      <c r="O87" s="19">
        <f t="shared" si="15"/>
        <v>5</v>
      </c>
      <c r="P87" s="20">
        <f t="shared" si="16"/>
        <v>4</v>
      </c>
      <c r="Q87" s="20">
        <f t="shared" si="17"/>
        <v>9</v>
      </c>
      <c r="R87" s="42" t="s">
        <v>36</v>
      </c>
      <c r="S87" s="42"/>
      <c r="T87" s="42"/>
      <c r="U87" s="12" t="s">
        <v>41</v>
      </c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</row>
    <row r="88" spans="1:36">
      <c r="A88" s="41" t="s">
        <v>135</v>
      </c>
      <c r="B88" s="145" t="s">
        <v>141</v>
      </c>
      <c r="C88" s="145"/>
      <c r="D88" s="145"/>
      <c r="E88" s="145"/>
      <c r="F88" s="145"/>
      <c r="G88" s="145"/>
      <c r="H88" s="145"/>
      <c r="I88" s="145"/>
      <c r="J88" s="42">
        <v>2</v>
      </c>
      <c r="K88" s="42">
        <v>0</v>
      </c>
      <c r="L88" s="42">
        <v>0</v>
      </c>
      <c r="M88" s="42">
        <v>2</v>
      </c>
      <c r="N88" s="42">
        <v>0</v>
      </c>
      <c r="O88" s="19">
        <f t="shared" si="15"/>
        <v>2</v>
      </c>
      <c r="P88" s="20">
        <f t="shared" si="16"/>
        <v>2</v>
      </c>
      <c r="Q88" s="20">
        <f t="shared" si="17"/>
        <v>4</v>
      </c>
      <c r="R88" s="42"/>
      <c r="S88" s="42" t="s">
        <v>32</v>
      </c>
      <c r="T88" s="42"/>
      <c r="U88" s="12" t="s">
        <v>41</v>
      </c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</row>
    <row r="89" spans="1:36">
      <c r="A89" s="41" t="s">
        <v>122</v>
      </c>
      <c r="B89" s="98" t="s">
        <v>130</v>
      </c>
      <c r="C89" s="98"/>
      <c r="D89" s="98"/>
      <c r="E89" s="98"/>
      <c r="F89" s="98"/>
      <c r="G89" s="98"/>
      <c r="H89" s="98"/>
      <c r="I89" s="98"/>
      <c r="J89" s="42">
        <v>4</v>
      </c>
      <c r="K89" s="42">
        <v>0</v>
      </c>
      <c r="L89" s="42">
        <v>0</v>
      </c>
      <c r="M89" s="42">
        <v>1</v>
      </c>
      <c r="N89" s="42">
        <v>0</v>
      </c>
      <c r="O89" s="19">
        <f t="shared" si="15"/>
        <v>1</v>
      </c>
      <c r="P89" s="20">
        <f t="shared" si="16"/>
        <v>6</v>
      </c>
      <c r="Q89" s="20">
        <f t="shared" si="17"/>
        <v>7</v>
      </c>
      <c r="R89" s="42" t="s">
        <v>36</v>
      </c>
      <c r="S89" s="42"/>
      <c r="T89" s="42"/>
      <c r="U89" s="12" t="s">
        <v>43</v>
      </c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</row>
    <row r="90" spans="1:36">
      <c r="A90" s="41" t="s">
        <v>136</v>
      </c>
      <c r="B90" s="98" t="s">
        <v>142</v>
      </c>
      <c r="C90" s="98"/>
      <c r="D90" s="98"/>
      <c r="E90" s="98"/>
      <c r="F90" s="98"/>
      <c r="G90" s="98"/>
      <c r="H90" s="98"/>
      <c r="I90" s="98"/>
      <c r="J90" s="42">
        <v>4</v>
      </c>
      <c r="K90" s="42">
        <v>2</v>
      </c>
      <c r="L90" s="42">
        <v>0</v>
      </c>
      <c r="M90" s="42">
        <v>2</v>
      </c>
      <c r="N90" s="42">
        <v>0</v>
      </c>
      <c r="O90" s="19">
        <f t="shared" si="15"/>
        <v>4</v>
      </c>
      <c r="P90" s="20">
        <f t="shared" si="16"/>
        <v>3</v>
      </c>
      <c r="Q90" s="20">
        <f t="shared" si="17"/>
        <v>7</v>
      </c>
      <c r="R90" s="42" t="s">
        <v>36</v>
      </c>
      <c r="S90" s="42"/>
      <c r="T90" s="42"/>
      <c r="U90" s="12" t="s">
        <v>41</v>
      </c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</row>
    <row r="91" spans="1:36">
      <c r="A91" s="41" t="s">
        <v>137</v>
      </c>
      <c r="B91" s="98" t="s">
        <v>143</v>
      </c>
      <c r="C91" s="98"/>
      <c r="D91" s="98"/>
      <c r="E91" s="98"/>
      <c r="F91" s="98"/>
      <c r="G91" s="98"/>
      <c r="H91" s="98"/>
      <c r="I91" s="98"/>
      <c r="J91" s="42">
        <v>4</v>
      </c>
      <c r="K91" s="42">
        <v>2</v>
      </c>
      <c r="L91" s="42">
        <v>0</v>
      </c>
      <c r="M91" s="42">
        <v>1</v>
      </c>
      <c r="N91" s="42">
        <v>0</v>
      </c>
      <c r="O91" s="19">
        <f t="shared" si="15"/>
        <v>3</v>
      </c>
      <c r="P91" s="20">
        <f t="shared" si="16"/>
        <v>4</v>
      </c>
      <c r="Q91" s="20">
        <f t="shared" si="17"/>
        <v>7</v>
      </c>
      <c r="R91" s="42"/>
      <c r="S91" s="42" t="s">
        <v>32</v>
      </c>
      <c r="T91" s="42"/>
      <c r="U91" s="12" t="s">
        <v>43</v>
      </c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</row>
    <row r="92" spans="1:36">
      <c r="A92" s="45" t="s">
        <v>29</v>
      </c>
      <c r="B92" s="191"/>
      <c r="C92" s="192"/>
      <c r="D92" s="192"/>
      <c r="E92" s="192"/>
      <c r="F92" s="192"/>
      <c r="G92" s="192"/>
      <c r="H92" s="192"/>
      <c r="I92" s="193"/>
      <c r="J92" s="45">
        <f t="shared" ref="J92:Q92" si="18">SUM(J85:J91)</f>
        <v>30</v>
      </c>
      <c r="K92" s="45">
        <f t="shared" si="18"/>
        <v>10</v>
      </c>
      <c r="L92" s="45">
        <f t="shared" si="18"/>
        <v>3</v>
      </c>
      <c r="M92" s="45">
        <f t="shared" si="18"/>
        <v>11</v>
      </c>
      <c r="N92" s="45">
        <f t="shared" si="18"/>
        <v>2</v>
      </c>
      <c r="O92" s="45">
        <f t="shared" si="18"/>
        <v>26</v>
      </c>
      <c r="P92" s="45">
        <f t="shared" si="18"/>
        <v>28</v>
      </c>
      <c r="Q92" s="45">
        <f t="shared" si="18"/>
        <v>54</v>
      </c>
      <c r="R92" s="45">
        <f>COUNTIF(R85:R91,"E")</f>
        <v>5</v>
      </c>
      <c r="S92" s="45">
        <f>COUNTIF(S85:S91,"C")</f>
        <v>2</v>
      </c>
      <c r="T92" s="45">
        <f>COUNTIF(T85:T91,"VP")</f>
        <v>0</v>
      </c>
      <c r="U92" s="46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</row>
    <row r="93" spans="1:36" ht="19.5" customHeight="1"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</row>
    <row r="94" spans="1:36" ht="19.5" customHeight="1">
      <c r="A94" s="160" t="s">
        <v>52</v>
      </c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2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</row>
    <row r="95" spans="1:36" ht="25.5" customHeight="1">
      <c r="A95" s="137" t="s">
        <v>31</v>
      </c>
      <c r="B95" s="131" t="s">
        <v>30</v>
      </c>
      <c r="C95" s="132"/>
      <c r="D95" s="132"/>
      <c r="E95" s="132"/>
      <c r="F95" s="132"/>
      <c r="G95" s="132"/>
      <c r="H95" s="132"/>
      <c r="I95" s="133"/>
      <c r="J95" s="171" t="s">
        <v>45</v>
      </c>
      <c r="K95" s="139" t="s">
        <v>28</v>
      </c>
      <c r="L95" s="140"/>
      <c r="M95" s="140"/>
      <c r="N95" s="141"/>
      <c r="O95" s="139" t="s">
        <v>46</v>
      </c>
      <c r="P95" s="140"/>
      <c r="Q95" s="141"/>
      <c r="R95" s="139" t="s">
        <v>27</v>
      </c>
      <c r="S95" s="140"/>
      <c r="T95" s="141"/>
      <c r="U95" s="171" t="s">
        <v>26</v>
      </c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</row>
    <row r="96" spans="1:36">
      <c r="A96" s="138"/>
      <c r="B96" s="134"/>
      <c r="C96" s="135"/>
      <c r="D96" s="135"/>
      <c r="E96" s="135"/>
      <c r="F96" s="135"/>
      <c r="G96" s="135"/>
      <c r="H96" s="135"/>
      <c r="I96" s="136"/>
      <c r="J96" s="158"/>
      <c r="K96" s="4" t="s">
        <v>32</v>
      </c>
      <c r="L96" s="4" t="s">
        <v>33</v>
      </c>
      <c r="M96" s="4" t="s">
        <v>34</v>
      </c>
      <c r="N96" s="4" t="s">
        <v>221</v>
      </c>
      <c r="O96" s="4" t="s">
        <v>38</v>
      </c>
      <c r="P96" s="4" t="s">
        <v>9</v>
      </c>
      <c r="Q96" s="4" t="s">
        <v>35</v>
      </c>
      <c r="R96" s="4" t="s">
        <v>36</v>
      </c>
      <c r="S96" s="4" t="s">
        <v>32</v>
      </c>
      <c r="T96" s="4" t="s">
        <v>37</v>
      </c>
      <c r="U96" s="158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</row>
    <row r="97" spans="1:36">
      <c r="A97" s="41" t="s">
        <v>144</v>
      </c>
      <c r="B97" s="98" t="s">
        <v>150</v>
      </c>
      <c r="C97" s="98"/>
      <c r="D97" s="98"/>
      <c r="E97" s="98"/>
      <c r="F97" s="98"/>
      <c r="G97" s="98"/>
      <c r="H97" s="98"/>
      <c r="I97" s="98"/>
      <c r="J97" s="42">
        <v>6</v>
      </c>
      <c r="K97" s="42">
        <v>2</v>
      </c>
      <c r="L97" s="42">
        <v>1</v>
      </c>
      <c r="M97" s="42">
        <v>1</v>
      </c>
      <c r="N97" s="42">
        <v>1</v>
      </c>
      <c r="O97" s="19">
        <f t="shared" ref="O97:O102" si="19">K97+L97+M97+N97</f>
        <v>5</v>
      </c>
      <c r="P97" s="20">
        <f t="shared" ref="P97:P102" si="20">Q97-O97</f>
        <v>8</v>
      </c>
      <c r="Q97" s="20">
        <f t="shared" ref="Q97:Q102" si="21">ROUND(PRODUCT(J97,25)/12,0)</f>
        <v>13</v>
      </c>
      <c r="R97" s="42" t="s">
        <v>36</v>
      </c>
      <c r="S97" s="42"/>
      <c r="T97" s="42"/>
      <c r="U97" s="12" t="s">
        <v>41</v>
      </c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</row>
    <row r="98" spans="1:36">
      <c r="A98" s="41" t="s">
        <v>145</v>
      </c>
      <c r="B98" s="98" t="s">
        <v>151</v>
      </c>
      <c r="C98" s="98"/>
      <c r="D98" s="98"/>
      <c r="E98" s="98"/>
      <c r="F98" s="98"/>
      <c r="G98" s="98"/>
      <c r="H98" s="98"/>
      <c r="I98" s="98"/>
      <c r="J98" s="42">
        <v>3</v>
      </c>
      <c r="K98" s="42">
        <v>0</v>
      </c>
      <c r="L98" s="42">
        <v>0</v>
      </c>
      <c r="M98" s="42">
        <v>0</v>
      </c>
      <c r="N98" s="42">
        <v>2</v>
      </c>
      <c r="O98" s="19">
        <f t="shared" si="19"/>
        <v>2</v>
      </c>
      <c r="P98" s="20">
        <f t="shared" si="20"/>
        <v>4</v>
      </c>
      <c r="Q98" s="20">
        <f t="shared" si="21"/>
        <v>6</v>
      </c>
      <c r="R98" s="42"/>
      <c r="S98" s="42" t="s">
        <v>32</v>
      </c>
      <c r="T98" s="42"/>
      <c r="U98" s="12" t="s">
        <v>43</v>
      </c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</row>
    <row r="99" spans="1:36">
      <c r="A99" s="41" t="s">
        <v>146</v>
      </c>
      <c r="B99" s="98" t="s">
        <v>152</v>
      </c>
      <c r="C99" s="98"/>
      <c r="D99" s="98"/>
      <c r="E99" s="98"/>
      <c r="F99" s="98"/>
      <c r="G99" s="98"/>
      <c r="H99" s="98"/>
      <c r="I99" s="98"/>
      <c r="J99" s="42">
        <v>6</v>
      </c>
      <c r="K99" s="42">
        <v>2</v>
      </c>
      <c r="L99" s="42">
        <v>0</v>
      </c>
      <c r="M99" s="42">
        <v>1</v>
      </c>
      <c r="N99" s="42">
        <v>1</v>
      </c>
      <c r="O99" s="19">
        <f t="shared" si="19"/>
        <v>4</v>
      </c>
      <c r="P99" s="20">
        <f t="shared" si="20"/>
        <v>9</v>
      </c>
      <c r="Q99" s="20">
        <f t="shared" si="21"/>
        <v>13</v>
      </c>
      <c r="R99" s="42" t="s">
        <v>36</v>
      </c>
      <c r="S99" s="42"/>
      <c r="T99" s="42"/>
      <c r="U99" s="12" t="s">
        <v>43</v>
      </c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</row>
    <row r="100" spans="1:36">
      <c r="A100" s="41" t="s">
        <v>147</v>
      </c>
      <c r="B100" s="98" t="s">
        <v>153</v>
      </c>
      <c r="C100" s="98"/>
      <c r="D100" s="98"/>
      <c r="E100" s="98"/>
      <c r="F100" s="98"/>
      <c r="G100" s="98"/>
      <c r="H100" s="98"/>
      <c r="I100" s="98"/>
      <c r="J100" s="42">
        <v>6</v>
      </c>
      <c r="K100" s="42">
        <v>2</v>
      </c>
      <c r="L100" s="42">
        <v>0</v>
      </c>
      <c r="M100" s="42">
        <v>1</v>
      </c>
      <c r="N100" s="42">
        <v>0</v>
      </c>
      <c r="O100" s="19">
        <f t="shared" si="19"/>
        <v>3</v>
      </c>
      <c r="P100" s="20">
        <f t="shared" si="20"/>
        <v>10</v>
      </c>
      <c r="Q100" s="20">
        <f t="shared" si="21"/>
        <v>13</v>
      </c>
      <c r="R100" s="42"/>
      <c r="S100" s="42" t="s">
        <v>32</v>
      </c>
      <c r="T100" s="42"/>
      <c r="U100" s="12" t="s">
        <v>43</v>
      </c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</row>
    <row r="101" spans="1:36">
      <c r="A101" s="41" t="s">
        <v>148</v>
      </c>
      <c r="B101" s="98" t="s">
        <v>154</v>
      </c>
      <c r="C101" s="98"/>
      <c r="D101" s="98"/>
      <c r="E101" s="98"/>
      <c r="F101" s="98"/>
      <c r="G101" s="98"/>
      <c r="H101" s="98"/>
      <c r="I101" s="98"/>
      <c r="J101" s="42">
        <v>6</v>
      </c>
      <c r="K101" s="42">
        <v>2</v>
      </c>
      <c r="L101" s="42">
        <v>0</v>
      </c>
      <c r="M101" s="42">
        <v>1</v>
      </c>
      <c r="N101" s="42">
        <v>0</v>
      </c>
      <c r="O101" s="19">
        <f t="shared" si="19"/>
        <v>3</v>
      </c>
      <c r="P101" s="20">
        <f t="shared" si="20"/>
        <v>10</v>
      </c>
      <c r="Q101" s="20">
        <f t="shared" si="21"/>
        <v>13</v>
      </c>
      <c r="R101" s="42" t="s">
        <v>36</v>
      </c>
      <c r="S101" s="42"/>
      <c r="T101" s="42"/>
      <c r="U101" s="12" t="s">
        <v>43</v>
      </c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</row>
    <row r="102" spans="1:36">
      <c r="A102" s="41" t="s">
        <v>149</v>
      </c>
      <c r="B102" s="98" t="s">
        <v>155</v>
      </c>
      <c r="C102" s="98"/>
      <c r="D102" s="98"/>
      <c r="E102" s="98"/>
      <c r="F102" s="98"/>
      <c r="G102" s="98"/>
      <c r="H102" s="98"/>
      <c r="I102" s="98"/>
      <c r="J102" s="42">
        <v>3</v>
      </c>
      <c r="K102" s="42">
        <v>2</v>
      </c>
      <c r="L102" s="42">
        <v>0</v>
      </c>
      <c r="M102" s="42">
        <v>0</v>
      </c>
      <c r="N102" s="42">
        <v>1</v>
      </c>
      <c r="O102" s="19">
        <f t="shared" si="19"/>
        <v>3</v>
      </c>
      <c r="P102" s="20">
        <f t="shared" si="20"/>
        <v>3</v>
      </c>
      <c r="Q102" s="20">
        <f t="shared" si="21"/>
        <v>6</v>
      </c>
      <c r="R102" s="42"/>
      <c r="S102" s="42" t="s">
        <v>32</v>
      </c>
      <c r="T102" s="42"/>
      <c r="U102" s="12" t="s">
        <v>44</v>
      </c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</row>
    <row r="103" spans="1:36">
      <c r="A103" s="45" t="s">
        <v>29</v>
      </c>
      <c r="B103" s="191"/>
      <c r="C103" s="192"/>
      <c r="D103" s="192"/>
      <c r="E103" s="192"/>
      <c r="F103" s="192"/>
      <c r="G103" s="192"/>
      <c r="H103" s="192"/>
      <c r="I103" s="193"/>
      <c r="J103" s="45">
        <f t="shared" ref="J103:Q103" si="22">SUM(J97:J102)</f>
        <v>30</v>
      </c>
      <c r="K103" s="45">
        <f t="shared" si="22"/>
        <v>10</v>
      </c>
      <c r="L103" s="45">
        <f t="shared" si="22"/>
        <v>1</v>
      </c>
      <c r="M103" s="45">
        <f t="shared" si="22"/>
        <v>4</v>
      </c>
      <c r="N103" s="45">
        <f t="shared" si="22"/>
        <v>5</v>
      </c>
      <c r="O103" s="45">
        <f t="shared" si="22"/>
        <v>20</v>
      </c>
      <c r="P103" s="45">
        <f t="shared" si="22"/>
        <v>44</v>
      </c>
      <c r="Q103" s="45">
        <f t="shared" si="22"/>
        <v>64</v>
      </c>
      <c r="R103" s="45">
        <f>COUNTIF(R97:R102,"E")</f>
        <v>3</v>
      </c>
      <c r="S103" s="45">
        <f>COUNTIF(S97:S102,"C")</f>
        <v>3</v>
      </c>
      <c r="T103" s="45">
        <f>COUNTIF(T97:T102,"VP")</f>
        <v>0</v>
      </c>
      <c r="U103" s="46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</row>
    <row r="104" spans="1:36" ht="14.2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3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</row>
    <row r="105" spans="1:36" ht="15" customHeight="1">
      <c r="A105" s="64"/>
      <c r="B105"/>
      <c r="C105"/>
      <c r="D105" s="65" t="s">
        <v>225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</row>
    <row r="106" spans="1:36" ht="9.75" customHeight="1">
      <c r="A106" s="6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</row>
    <row r="107" spans="1:36" ht="25.5">
      <c r="A107" s="67" t="s">
        <v>31</v>
      </c>
      <c r="B107" s="194" t="s">
        <v>30</v>
      </c>
      <c r="C107" s="194"/>
      <c r="D107" s="194"/>
      <c r="E107" s="194"/>
      <c r="F107" s="194"/>
      <c r="G107" s="194"/>
      <c r="H107" s="194"/>
      <c r="I107" s="68" t="s">
        <v>226</v>
      </c>
      <c r="J107" s="68" t="s">
        <v>45</v>
      </c>
      <c r="K107" s="194" t="s">
        <v>28</v>
      </c>
      <c r="L107" s="194"/>
      <c r="M107" s="194"/>
      <c r="N107" s="194"/>
      <c r="O107" s="194" t="s">
        <v>46</v>
      </c>
      <c r="P107" s="194"/>
      <c r="Q107" s="194"/>
      <c r="R107" s="194" t="s">
        <v>227</v>
      </c>
      <c r="S107" s="194"/>
      <c r="T107" s="194"/>
      <c r="U107" s="68" t="s">
        <v>26</v>
      </c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</row>
    <row r="108" spans="1:36">
      <c r="A108" s="67"/>
      <c r="B108" s="194"/>
      <c r="C108" s="194"/>
      <c r="D108" s="194"/>
      <c r="E108" s="194"/>
      <c r="F108" s="194"/>
      <c r="G108" s="194"/>
      <c r="H108" s="194"/>
      <c r="I108" s="68" t="s">
        <v>228</v>
      </c>
      <c r="J108" s="68"/>
      <c r="K108" s="68" t="s">
        <v>32</v>
      </c>
      <c r="L108" s="68" t="s">
        <v>33</v>
      </c>
      <c r="M108" s="68" t="s">
        <v>229</v>
      </c>
      <c r="N108" s="68" t="s">
        <v>221</v>
      </c>
      <c r="O108" s="68" t="s">
        <v>38</v>
      </c>
      <c r="P108" s="68" t="s">
        <v>9</v>
      </c>
      <c r="Q108" s="68" t="s">
        <v>35</v>
      </c>
      <c r="R108" s="68" t="s">
        <v>36</v>
      </c>
      <c r="S108" s="68" t="s">
        <v>32</v>
      </c>
      <c r="T108" s="68" t="s">
        <v>230</v>
      </c>
      <c r="U108" s="68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</row>
    <row r="109" spans="1:36">
      <c r="A109" s="123" t="s">
        <v>231</v>
      </c>
      <c r="B109" s="124"/>
      <c r="C109" s="124"/>
      <c r="D109" s="124"/>
      <c r="E109" s="124"/>
      <c r="F109" s="124"/>
      <c r="G109" s="124"/>
      <c r="H109" s="125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</row>
    <row r="110" spans="1:36">
      <c r="A110" s="41" t="s">
        <v>114</v>
      </c>
      <c r="B110" s="126" t="s">
        <v>232</v>
      </c>
      <c r="C110" s="127"/>
      <c r="D110" s="127"/>
      <c r="E110" s="127"/>
      <c r="F110" s="127"/>
      <c r="G110" s="127"/>
      <c r="H110" s="128"/>
      <c r="I110" s="42">
        <v>4</v>
      </c>
      <c r="J110" s="42">
        <v>3</v>
      </c>
      <c r="K110" s="42">
        <v>0</v>
      </c>
      <c r="L110" s="42">
        <v>2</v>
      </c>
      <c r="M110" s="42">
        <v>0</v>
      </c>
      <c r="N110" s="42">
        <v>0</v>
      </c>
      <c r="O110" s="42">
        <v>2</v>
      </c>
      <c r="P110" s="42">
        <v>3</v>
      </c>
      <c r="Q110" s="42">
        <v>5</v>
      </c>
      <c r="R110" s="42"/>
      <c r="S110" s="42" t="s">
        <v>32</v>
      </c>
      <c r="T110" s="42"/>
      <c r="U110" s="42" t="s">
        <v>44</v>
      </c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</row>
    <row r="111" spans="1:36">
      <c r="A111" s="123" t="s">
        <v>233</v>
      </c>
      <c r="B111" s="124"/>
      <c r="C111" s="124"/>
      <c r="D111" s="124"/>
      <c r="E111" s="124"/>
      <c r="F111" s="124"/>
      <c r="G111" s="124"/>
      <c r="H111" s="125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</row>
    <row r="112" spans="1:36">
      <c r="A112" s="41" t="s">
        <v>123</v>
      </c>
      <c r="B112" s="126" t="s">
        <v>234</v>
      </c>
      <c r="C112" s="127"/>
      <c r="D112" s="127"/>
      <c r="E112" s="127"/>
      <c r="F112" s="127"/>
      <c r="G112" s="127"/>
      <c r="H112" s="128"/>
      <c r="I112" s="42">
        <v>4</v>
      </c>
      <c r="J112" s="42">
        <v>3</v>
      </c>
      <c r="K112" s="42">
        <v>0</v>
      </c>
      <c r="L112" s="42">
        <v>2</v>
      </c>
      <c r="M112" s="42">
        <v>0</v>
      </c>
      <c r="N112" s="42">
        <v>0</v>
      </c>
      <c r="O112" s="42">
        <v>2</v>
      </c>
      <c r="P112" s="42">
        <v>3</v>
      </c>
      <c r="Q112" s="42">
        <v>5</v>
      </c>
      <c r="R112" s="42"/>
      <c r="S112" s="42" t="s">
        <v>32</v>
      </c>
      <c r="T112" s="42"/>
      <c r="U112" s="42" t="s">
        <v>44</v>
      </c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</row>
    <row r="113" spans="1:36" s="70" customFormat="1"/>
    <row r="114" spans="1:36" s="70" customFormat="1"/>
    <row r="115" spans="1:36" s="70" customFormat="1"/>
    <row r="116" spans="1:36" s="70" customFormat="1"/>
    <row r="117" spans="1:36" s="70" customFormat="1"/>
    <row r="118" spans="1:36" s="70" customFormat="1"/>
    <row r="119" spans="1:36" s="70" customFormat="1"/>
    <row r="120" spans="1:36" s="70" customFormat="1"/>
    <row r="121" spans="1:36" s="70" customFormat="1"/>
    <row r="122" spans="1:36" s="70" customFormat="1"/>
    <row r="123" spans="1:36" s="70" customFormat="1"/>
    <row r="124" spans="1:36" s="70" customFormat="1"/>
    <row r="125" spans="1:36" ht="9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</row>
    <row r="126" spans="1:36" ht="16.5" customHeight="1">
      <c r="A126" s="173" t="s">
        <v>53</v>
      </c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</row>
    <row r="127" spans="1:36" ht="27.75" customHeight="1">
      <c r="A127" s="137" t="s">
        <v>31</v>
      </c>
      <c r="B127" s="131" t="s">
        <v>30</v>
      </c>
      <c r="C127" s="132"/>
      <c r="D127" s="132"/>
      <c r="E127" s="132"/>
      <c r="F127" s="132"/>
      <c r="G127" s="132"/>
      <c r="H127" s="132"/>
      <c r="I127" s="133"/>
      <c r="J127" s="171" t="s">
        <v>45</v>
      </c>
      <c r="K127" s="139" t="s">
        <v>28</v>
      </c>
      <c r="L127" s="140"/>
      <c r="M127" s="140"/>
      <c r="N127" s="141"/>
      <c r="O127" s="198" t="s">
        <v>46</v>
      </c>
      <c r="P127" s="199"/>
      <c r="Q127" s="199"/>
      <c r="R127" s="198" t="s">
        <v>27</v>
      </c>
      <c r="S127" s="198"/>
      <c r="T127" s="198"/>
      <c r="U127" s="198" t="s">
        <v>26</v>
      </c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</row>
    <row r="128" spans="1:36" ht="12.75" customHeight="1">
      <c r="A128" s="138"/>
      <c r="B128" s="134"/>
      <c r="C128" s="135"/>
      <c r="D128" s="135"/>
      <c r="E128" s="135"/>
      <c r="F128" s="135"/>
      <c r="G128" s="135"/>
      <c r="H128" s="135"/>
      <c r="I128" s="136"/>
      <c r="J128" s="158"/>
      <c r="K128" s="4" t="s">
        <v>32</v>
      </c>
      <c r="L128" s="4" t="s">
        <v>33</v>
      </c>
      <c r="M128" s="4" t="s">
        <v>34</v>
      </c>
      <c r="N128" s="4" t="s">
        <v>221</v>
      </c>
      <c r="O128" s="4" t="s">
        <v>38</v>
      </c>
      <c r="P128" s="4" t="s">
        <v>9</v>
      </c>
      <c r="Q128" s="4" t="s">
        <v>35</v>
      </c>
      <c r="R128" s="4" t="s">
        <v>36</v>
      </c>
      <c r="S128" s="4" t="s">
        <v>32</v>
      </c>
      <c r="T128" s="4" t="s">
        <v>37</v>
      </c>
      <c r="U128" s="198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</row>
    <row r="129" spans="1:36">
      <c r="A129" s="215" t="s">
        <v>158</v>
      </c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7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</row>
    <row r="130" spans="1:36">
      <c r="A130" s="48" t="s">
        <v>161</v>
      </c>
      <c r="B130" s="130" t="s">
        <v>163</v>
      </c>
      <c r="C130" s="130"/>
      <c r="D130" s="130"/>
      <c r="E130" s="130"/>
      <c r="F130" s="130"/>
      <c r="G130" s="130"/>
      <c r="H130" s="130"/>
      <c r="I130" s="130"/>
      <c r="J130" s="47">
        <v>4</v>
      </c>
      <c r="K130" s="47">
        <v>2</v>
      </c>
      <c r="L130" s="47">
        <v>0</v>
      </c>
      <c r="M130" s="47">
        <v>1</v>
      </c>
      <c r="N130" s="47">
        <v>0</v>
      </c>
      <c r="O130" s="19">
        <f>K130+L130+M130+N130</f>
        <v>3</v>
      </c>
      <c r="P130" s="20">
        <f>Q130-O130</f>
        <v>4</v>
      </c>
      <c r="Q130" s="20">
        <f>ROUND(PRODUCT(J130,25)/14,0)</f>
        <v>7</v>
      </c>
      <c r="R130" s="31"/>
      <c r="S130" s="31" t="s">
        <v>32</v>
      </c>
      <c r="T130" s="32"/>
      <c r="U130" s="12" t="s">
        <v>44</v>
      </c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</row>
    <row r="131" spans="1:36" s="70" customFormat="1">
      <c r="A131" s="48" t="s">
        <v>162</v>
      </c>
      <c r="B131" s="130" t="s">
        <v>164</v>
      </c>
      <c r="C131" s="130"/>
      <c r="D131" s="130"/>
      <c r="E131" s="130"/>
      <c r="F131" s="130"/>
      <c r="G131" s="130"/>
      <c r="H131" s="130"/>
      <c r="I131" s="130"/>
      <c r="J131" s="47">
        <v>4</v>
      </c>
      <c r="K131" s="47">
        <v>2</v>
      </c>
      <c r="L131" s="47">
        <v>0</v>
      </c>
      <c r="M131" s="47">
        <v>1</v>
      </c>
      <c r="N131" s="47">
        <v>0</v>
      </c>
      <c r="O131" s="71">
        <f>K131+L131+M131+N131</f>
        <v>3</v>
      </c>
      <c r="P131" s="20">
        <f t="shared" ref="P131" si="23">Q131-O131</f>
        <v>4</v>
      </c>
      <c r="Q131" s="20">
        <f>ROUND(PRODUCT(J131,25)/14,0)</f>
        <v>7</v>
      </c>
      <c r="R131" s="31"/>
      <c r="S131" s="31" t="s">
        <v>32</v>
      </c>
      <c r="T131" s="32"/>
      <c r="U131" s="12" t="s">
        <v>44</v>
      </c>
    </row>
    <row r="132" spans="1:36">
      <c r="A132" s="48" t="s">
        <v>242</v>
      </c>
      <c r="B132" s="130" t="s">
        <v>243</v>
      </c>
      <c r="C132" s="130"/>
      <c r="D132" s="130"/>
      <c r="E132" s="130"/>
      <c r="F132" s="130"/>
      <c r="G132" s="130"/>
      <c r="H132" s="130"/>
      <c r="I132" s="130"/>
      <c r="J132" s="47">
        <v>4</v>
      </c>
      <c r="K132" s="47">
        <v>2</v>
      </c>
      <c r="L132" s="47">
        <v>0</v>
      </c>
      <c r="M132" s="47">
        <v>1</v>
      </c>
      <c r="N132" s="47">
        <v>0</v>
      </c>
      <c r="O132" s="19">
        <f>K132+L132+M132+N132</f>
        <v>3</v>
      </c>
      <c r="P132" s="20">
        <f t="shared" ref="P132:P140" si="24">Q132-O132</f>
        <v>4</v>
      </c>
      <c r="Q132" s="20">
        <f>ROUND(PRODUCT(J132,25)/14,0)</f>
        <v>7</v>
      </c>
      <c r="R132" s="31"/>
      <c r="S132" s="31" t="s">
        <v>32</v>
      </c>
      <c r="T132" s="32"/>
      <c r="U132" s="12" t="s">
        <v>44</v>
      </c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</row>
    <row r="133" spans="1:36">
      <c r="A133" s="195" t="s">
        <v>157</v>
      </c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</row>
    <row r="134" spans="1:36">
      <c r="A134" s="48" t="s">
        <v>165</v>
      </c>
      <c r="B134" s="130" t="s">
        <v>180</v>
      </c>
      <c r="C134" s="130"/>
      <c r="D134" s="130"/>
      <c r="E134" s="130"/>
      <c r="F134" s="130"/>
      <c r="G134" s="130"/>
      <c r="H134" s="130"/>
      <c r="I134" s="130"/>
      <c r="J134" s="47">
        <v>4</v>
      </c>
      <c r="K134" s="47">
        <v>2</v>
      </c>
      <c r="L134" s="47">
        <v>0</v>
      </c>
      <c r="M134" s="47">
        <v>1</v>
      </c>
      <c r="N134" s="47">
        <v>0</v>
      </c>
      <c r="O134" s="19">
        <f>K134+L134+M134+N134</f>
        <v>3</v>
      </c>
      <c r="P134" s="20">
        <f t="shared" si="24"/>
        <v>4</v>
      </c>
      <c r="Q134" s="20">
        <f>ROUND(PRODUCT(J134,25)/14,0)</f>
        <v>7</v>
      </c>
      <c r="R134" s="31"/>
      <c r="S134" s="31" t="s">
        <v>32</v>
      </c>
      <c r="T134" s="32"/>
      <c r="U134" s="12" t="s">
        <v>43</v>
      </c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</row>
    <row r="135" spans="1:36" s="70" customFormat="1">
      <c r="A135" s="48" t="s">
        <v>166</v>
      </c>
      <c r="B135" s="130" t="s">
        <v>181</v>
      </c>
      <c r="C135" s="130"/>
      <c r="D135" s="130"/>
      <c r="E135" s="130"/>
      <c r="F135" s="130"/>
      <c r="G135" s="130"/>
      <c r="H135" s="130"/>
      <c r="I135" s="130"/>
      <c r="J135" s="47">
        <v>4</v>
      </c>
      <c r="K135" s="47">
        <v>2</v>
      </c>
      <c r="L135" s="47">
        <v>0</v>
      </c>
      <c r="M135" s="47">
        <v>1</v>
      </c>
      <c r="N135" s="47">
        <v>0</v>
      </c>
      <c r="O135" s="71">
        <f>K135+L135+M135+N135</f>
        <v>3</v>
      </c>
      <c r="P135" s="20">
        <f>Q135-O135</f>
        <v>4</v>
      </c>
      <c r="Q135" s="20">
        <f>ROUND(PRODUCT(J135,25)/14,0)</f>
        <v>7</v>
      </c>
      <c r="R135" s="31"/>
      <c r="S135" s="31" t="s">
        <v>32</v>
      </c>
      <c r="T135" s="32"/>
      <c r="U135" s="12" t="s">
        <v>43</v>
      </c>
    </row>
    <row r="136" spans="1:36">
      <c r="A136" s="48" t="s">
        <v>245</v>
      </c>
      <c r="B136" s="130" t="s">
        <v>246</v>
      </c>
      <c r="C136" s="130"/>
      <c r="D136" s="130"/>
      <c r="E136" s="130"/>
      <c r="F136" s="130"/>
      <c r="G136" s="130"/>
      <c r="H136" s="130"/>
      <c r="I136" s="130"/>
      <c r="J136" s="47">
        <v>4</v>
      </c>
      <c r="K136" s="47">
        <v>2</v>
      </c>
      <c r="L136" s="47">
        <v>0</v>
      </c>
      <c r="M136" s="47">
        <v>1</v>
      </c>
      <c r="N136" s="47">
        <v>0</v>
      </c>
      <c r="O136" s="19">
        <f>K136+L136+M136+N136</f>
        <v>3</v>
      </c>
      <c r="P136" s="20">
        <f>Q136-O136</f>
        <v>4</v>
      </c>
      <c r="Q136" s="20">
        <f>ROUND(PRODUCT(J136,25)/14,0)</f>
        <v>7</v>
      </c>
      <c r="R136" s="31"/>
      <c r="S136" s="31" t="s">
        <v>32</v>
      </c>
      <c r="T136" s="32"/>
      <c r="U136" s="12" t="s">
        <v>43</v>
      </c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</row>
    <row r="137" spans="1:36">
      <c r="A137" s="195" t="s">
        <v>156</v>
      </c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</row>
    <row r="138" spans="1:36">
      <c r="A138" s="48" t="s">
        <v>167</v>
      </c>
      <c r="B138" s="129" t="s">
        <v>182</v>
      </c>
      <c r="C138" s="129"/>
      <c r="D138" s="129"/>
      <c r="E138" s="129"/>
      <c r="F138" s="129"/>
      <c r="G138" s="129"/>
      <c r="H138" s="129"/>
      <c r="I138" s="129"/>
      <c r="J138" s="47">
        <v>6</v>
      </c>
      <c r="K138" s="47">
        <v>2</v>
      </c>
      <c r="L138" s="47">
        <v>0</v>
      </c>
      <c r="M138" s="47">
        <v>1</v>
      </c>
      <c r="N138" s="47">
        <v>1</v>
      </c>
      <c r="O138" s="57">
        <f>K138+L138+M138+N138</f>
        <v>4</v>
      </c>
      <c r="P138" s="58">
        <f t="shared" si="24"/>
        <v>9</v>
      </c>
      <c r="Q138" s="58">
        <f>ROUND(PRODUCT(J138,25)/12,0)</f>
        <v>13</v>
      </c>
      <c r="R138" s="59" t="s">
        <v>36</v>
      </c>
      <c r="S138" s="59"/>
      <c r="T138" s="60"/>
      <c r="U138" s="61" t="s">
        <v>43</v>
      </c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</row>
    <row r="139" spans="1:36">
      <c r="A139" s="48" t="s">
        <v>168</v>
      </c>
      <c r="B139" s="129" t="s">
        <v>183</v>
      </c>
      <c r="C139" s="129"/>
      <c r="D139" s="129"/>
      <c r="E139" s="129"/>
      <c r="F139" s="129"/>
      <c r="G139" s="129"/>
      <c r="H139" s="129"/>
      <c r="I139" s="129"/>
      <c r="J139" s="47">
        <v>6</v>
      </c>
      <c r="K139" s="47">
        <v>2</v>
      </c>
      <c r="L139" s="47">
        <v>0</v>
      </c>
      <c r="M139" s="47">
        <v>1</v>
      </c>
      <c r="N139" s="47">
        <v>1</v>
      </c>
      <c r="O139" s="57">
        <f>K139+L139+M139+N139</f>
        <v>4</v>
      </c>
      <c r="P139" s="58">
        <f t="shared" si="24"/>
        <v>9</v>
      </c>
      <c r="Q139" s="58">
        <f>ROUND(PRODUCT(J139,25)/12,0)</f>
        <v>13</v>
      </c>
      <c r="R139" s="59" t="s">
        <v>36</v>
      </c>
      <c r="S139" s="59"/>
      <c r="T139" s="60"/>
      <c r="U139" s="61" t="s">
        <v>43</v>
      </c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</row>
    <row r="140" spans="1:36">
      <c r="A140" s="48" t="s">
        <v>169</v>
      </c>
      <c r="B140" s="129" t="s">
        <v>184</v>
      </c>
      <c r="C140" s="129"/>
      <c r="D140" s="129"/>
      <c r="E140" s="129"/>
      <c r="F140" s="129"/>
      <c r="G140" s="129"/>
      <c r="H140" s="129"/>
      <c r="I140" s="129"/>
      <c r="J140" s="47">
        <v>6</v>
      </c>
      <c r="K140" s="47">
        <v>2</v>
      </c>
      <c r="L140" s="47">
        <v>0</v>
      </c>
      <c r="M140" s="47">
        <v>1</v>
      </c>
      <c r="N140" s="47">
        <v>1</v>
      </c>
      <c r="O140" s="57">
        <f>K140+L140+M140+N140</f>
        <v>4</v>
      </c>
      <c r="P140" s="58">
        <f t="shared" si="24"/>
        <v>9</v>
      </c>
      <c r="Q140" s="58">
        <f>ROUND(PRODUCT(J140,25)/12,0)</f>
        <v>13</v>
      </c>
      <c r="R140" s="59" t="s">
        <v>36</v>
      </c>
      <c r="S140" s="59"/>
      <c r="T140" s="60"/>
      <c r="U140" s="61" t="s">
        <v>43</v>
      </c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</row>
    <row r="141" spans="1:36">
      <c r="A141" s="196" t="s">
        <v>159</v>
      </c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</row>
    <row r="142" spans="1:36">
      <c r="A142" s="48" t="s">
        <v>170</v>
      </c>
      <c r="B142" s="129" t="s">
        <v>185</v>
      </c>
      <c r="C142" s="129"/>
      <c r="D142" s="129"/>
      <c r="E142" s="129"/>
      <c r="F142" s="129"/>
      <c r="G142" s="129"/>
      <c r="H142" s="129"/>
      <c r="I142" s="129"/>
      <c r="J142" s="47">
        <v>6</v>
      </c>
      <c r="K142" s="47">
        <v>2</v>
      </c>
      <c r="L142" s="47">
        <v>0</v>
      </c>
      <c r="M142" s="47">
        <v>1</v>
      </c>
      <c r="N142" s="47">
        <v>0</v>
      </c>
      <c r="O142" s="57">
        <f>K142+L142+M142+N142</f>
        <v>3</v>
      </c>
      <c r="P142" s="58">
        <f>Q142-O142</f>
        <v>10</v>
      </c>
      <c r="Q142" s="58">
        <f>ROUND(PRODUCT(J142,25)/12,0)</f>
        <v>13</v>
      </c>
      <c r="R142" s="59"/>
      <c r="S142" s="59" t="s">
        <v>32</v>
      </c>
      <c r="T142" s="60"/>
      <c r="U142" s="61" t="s">
        <v>43</v>
      </c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</row>
    <row r="143" spans="1:36">
      <c r="A143" s="52" t="s">
        <v>171</v>
      </c>
      <c r="B143" s="129" t="s">
        <v>186</v>
      </c>
      <c r="C143" s="129"/>
      <c r="D143" s="129"/>
      <c r="E143" s="129"/>
      <c r="F143" s="129"/>
      <c r="G143" s="129"/>
      <c r="H143" s="129"/>
      <c r="I143" s="129"/>
      <c r="J143" s="47">
        <v>6</v>
      </c>
      <c r="K143" s="47">
        <v>2</v>
      </c>
      <c r="L143" s="47">
        <v>0</v>
      </c>
      <c r="M143" s="47">
        <v>1</v>
      </c>
      <c r="N143" s="47">
        <v>0</v>
      </c>
      <c r="O143" s="57">
        <f>K143+L143+M143+N143</f>
        <v>3</v>
      </c>
      <c r="P143" s="58">
        <f t="shared" ref="P143:P151" si="25">Q143-O143</f>
        <v>10</v>
      </c>
      <c r="Q143" s="58">
        <f>ROUND(PRODUCT(J143,25)/12,0)</f>
        <v>13</v>
      </c>
      <c r="R143" s="59"/>
      <c r="S143" s="59" t="s">
        <v>32</v>
      </c>
      <c r="T143" s="60"/>
      <c r="U143" s="61" t="s">
        <v>43</v>
      </c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</row>
    <row r="144" spans="1:36">
      <c r="A144" s="48" t="s">
        <v>172</v>
      </c>
      <c r="B144" s="129" t="s">
        <v>187</v>
      </c>
      <c r="C144" s="129"/>
      <c r="D144" s="129"/>
      <c r="E144" s="129"/>
      <c r="F144" s="129"/>
      <c r="G144" s="129"/>
      <c r="H144" s="129"/>
      <c r="I144" s="129"/>
      <c r="J144" s="47">
        <v>6</v>
      </c>
      <c r="K144" s="47">
        <v>2</v>
      </c>
      <c r="L144" s="47">
        <v>0</v>
      </c>
      <c r="M144" s="47">
        <v>1</v>
      </c>
      <c r="N144" s="47">
        <v>0</v>
      </c>
      <c r="O144" s="57">
        <f>K144+L144+M144+N144</f>
        <v>3</v>
      </c>
      <c r="P144" s="58">
        <f t="shared" si="25"/>
        <v>10</v>
      </c>
      <c r="Q144" s="58">
        <f>ROUND(PRODUCT(J144,25)/12,0)</f>
        <v>13</v>
      </c>
      <c r="R144" s="59"/>
      <c r="S144" s="59" t="s">
        <v>32</v>
      </c>
      <c r="T144" s="60"/>
      <c r="U144" s="61" t="s">
        <v>43</v>
      </c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</row>
    <row r="145" spans="1:36">
      <c r="A145" s="196" t="s">
        <v>160</v>
      </c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</row>
    <row r="146" spans="1:36">
      <c r="A146" s="48" t="s">
        <v>173</v>
      </c>
      <c r="B146" s="129" t="s">
        <v>188</v>
      </c>
      <c r="C146" s="129"/>
      <c r="D146" s="129"/>
      <c r="E146" s="129"/>
      <c r="F146" s="129"/>
      <c r="G146" s="129"/>
      <c r="H146" s="129"/>
      <c r="I146" s="129"/>
      <c r="J146" s="47">
        <v>6</v>
      </c>
      <c r="K146" s="47">
        <v>2</v>
      </c>
      <c r="L146" s="47">
        <v>0</v>
      </c>
      <c r="M146" s="47">
        <v>1</v>
      </c>
      <c r="N146" s="47">
        <v>0</v>
      </c>
      <c r="O146" s="57">
        <f>K146+L146+M146+N146</f>
        <v>3</v>
      </c>
      <c r="P146" s="58">
        <f>Q146-O146</f>
        <v>10</v>
      </c>
      <c r="Q146" s="58">
        <f>ROUND(PRODUCT(J146,25)/12,0)</f>
        <v>13</v>
      </c>
      <c r="R146" s="59" t="s">
        <v>36</v>
      </c>
      <c r="S146" s="59"/>
      <c r="T146" s="60"/>
      <c r="U146" s="61" t="s">
        <v>41</v>
      </c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</row>
    <row r="147" spans="1:36">
      <c r="A147" s="48" t="s">
        <v>174</v>
      </c>
      <c r="B147" s="129" t="s">
        <v>189</v>
      </c>
      <c r="C147" s="129"/>
      <c r="D147" s="129"/>
      <c r="E147" s="129"/>
      <c r="F147" s="129"/>
      <c r="G147" s="129"/>
      <c r="H147" s="129"/>
      <c r="I147" s="129"/>
      <c r="J147" s="47">
        <v>6</v>
      </c>
      <c r="K147" s="47">
        <v>2</v>
      </c>
      <c r="L147" s="47">
        <v>0</v>
      </c>
      <c r="M147" s="47">
        <v>1</v>
      </c>
      <c r="N147" s="47">
        <v>0</v>
      </c>
      <c r="O147" s="57">
        <f>K147+L147+M147+N147</f>
        <v>3</v>
      </c>
      <c r="P147" s="58">
        <f t="shared" si="25"/>
        <v>10</v>
      </c>
      <c r="Q147" s="58">
        <f>ROUND(PRODUCT(J147,25)/12,0)</f>
        <v>13</v>
      </c>
      <c r="R147" s="59" t="s">
        <v>36</v>
      </c>
      <c r="S147" s="59"/>
      <c r="T147" s="60"/>
      <c r="U147" s="61" t="s">
        <v>43</v>
      </c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</row>
    <row r="148" spans="1:36">
      <c r="A148" s="48" t="s">
        <v>175</v>
      </c>
      <c r="B148" s="129" t="s">
        <v>190</v>
      </c>
      <c r="C148" s="129"/>
      <c r="D148" s="129"/>
      <c r="E148" s="129"/>
      <c r="F148" s="129"/>
      <c r="G148" s="129"/>
      <c r="H148" s="129"/>
      <c r="I148" s="129"/>
      <c r="J148" s="47">
        <v>6</v>
      </c>
      <c r="K148" s="47">
        <v>2</v>
      </c>
      <c r="L148" s="47">
        <v>0</v>
      </c>
      <c r="M148" s="47">
        <v>1</v>
      </c>
      <c r="N148" s="47">
        <v>0</v>
      </c>
      <c r="O148" s="57">
        <f>K148+L148+M148+N148</f>
        <v>3</v>
      </c>
      <c r="P148" s="58">
        <f>Q148-O148</f>
        <v>10</v>
      </c>
      <c r="Q148" s="58">
        <f>ROUND(PRODUCT(J148,25)/12,0)</f>
        <v>13</v>
      </c>
      <c r="R148" s="59" t="s">
        <v>36</v>
      </c>
      <c r="S148" s="59"/>
      <c r="T148" s="60"/>
      <c r="U148" s="61" t="s">
        <v>43</v>
      </c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</row>
    <row r="149" spans="1:36">
      <c r="A149" s="48" t="s">
        <v>176</v>
      </c>
      <c r="B149" s="129" t="s">
        <v>191</v>
      </c>
      <c r="C149" s="129"/>
      <c r="D149" s="129"/>
      <c r="E149" s="129"/>
      <c r="F149" s="129"/>
      <c r="G149" s="129"/>
      <c r="H149" s="129"/>
      <c r="I149" s="129"/>
      <c r="J149" s="47">
        <v>6</v>
      </c>
      <c r="K149" s="47">
        <v>2</v>
      </c>
      <c r="L149" s="47">
        <v>0</v>
      </c>
      <c r="M149" s="47">
        <v>1</v>
      </c>
      <c r="N149" s="47">
        <v>0</v>
      </c>
      <c r="O149" s="57">
        <f>K149+L149+M149+N149</f>
        <v>3</v>
      </c>
      <c r="P149" s="58">
        <f>Q149-O149</f>
        <v>10</v>
      </c>
      <c r="Q149" s="58">
        <f>ROUND(PRODUCT(J149,25)/12,0)</f>
        <v>13</v>
      </c>
      <c r="R149" s="59" t="s">
        <v>36</v>
      </c>
      <c r="S149" s="59"/>
      <c r="T149" s="60"/>
      <c r="U149" s="61" t="s">
        <v>43</v>
      </c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</row>
    <row r="150" spans="1:36">
      <c r="A150" s="195" t="s">
        <v>54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</row>
    <row r="151" spans="1:36">
      <c r="A151" s="48" t="s">
        <v>177</v>
      </c>
      <c r="B151" s="130" t="s">
        <v>192</v>
      </c>
      <c r="C151" s="130"/>
      <c r="D151" s="130"/>
      <c r="E151" s="130"/>
      <c r="F151" s="130"/>
      <c r="G151" s="130"/>
      <c r="H151" s="130"/>
      <c r="I151" s="130"/>
      <c r="J151" s="47">
        <v>3</v>
      </c>
      <c r="K151" s="47">
        <v>2</v>
      </c>
      <c r="L151" s="47">
        <v>0</v>
      </c>
      <c r="M151" s="47">
        <v>0</v>
      </c>
      <c r="N151" s="47">
        <v>1</v>
      </c>
      <c r="O151" s="19">
        <f>K151+L151+M151+N151</f>
        <v>3</v>
      </c>
      <c r="P151" s="20">
        <f t="shared" si="25"/>
        <v>3</v>
      </c>
      <c r="Q151" s="20">
        <f>ROUND(PRODUCT(J151,25)/12,0)</f>
        <v>6</v>
      </c>
      <c r="R151" s="31"/>
      <c r="S151" s="31" t="s">
        <v>32</v>
      </c>
      <c r="T151" s="32"/>
      <c r="U151" s="12" t="s">
        <v>44</v>
      </c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</row>
    <row r="152" spans="1:36">
      <c r="A152" s="48" t="s">
        <v>178</v>
      </c>
      <c r="B152" s="130" t="s">
        <v>193</v>
      </c>
      <c r="C152" s="130"/>
      <c r="D152" s="130"/>
      <c r="E152" s="130"/>
      <c r="F152" s="130"/>
      <c r="G152" s="130"/>
      <c r="H152" s="130"/>
      <c r="I152" s="130"/>
      <c r="J152" s="47">
        <v>3</v>
      </c>
      <c r="K152" s="47">
        <v>2</v>
      </c>
      <c r="L152" s="47">
        <v>0</v>
      </c>
      <c r="M152" s="47">
        <v>0</v>
      </c>
      <c r="N152" s="47">
        <v>1</v>
      </c>
      <c r="O152" s="19">
        <f>K152+L152+M152+N152</f>
        <v>3</v>
      </c>
      <c r="P152" s="20">
        <f>Q152-O152</f>
        <v>3</v>
      </c>
      <c r="Q152" s="20">
        <f>ROUND(PRODUCT(J152,25)/12,0)</f>
        <v>6</v>
      </c>
      <c r="R152" s="31"/>
      <c r="S152" s="31" t="s">
        <v>32</v>
      </c>
      <c r="T152" s="32"/>
      <c r="U152" s="12" t="s">
        <v>44</v>
      </c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</row>
    <row r="153" spans="1:36">
      <c r="A153" s="48" t="s">
        <v>179</v>
      </c>
      <c r="B153" s="130" t="s">
        <v>194</v>
      </c>
      <c r="C153" s="130"/>
      <c r="D153" s="130"/>
      <c r="E153" s="130"/>
      <c r="F153" s="130"/>
      <c r="G153" s="130"/>
      <c r="H153" s="130"/>
      <c r="I153" s="130"/>
      <c r="J153" s="47">
        <v>3</v>
      </c>
      <c r="K153" s="47">
        <v>2</v>
      </c>
      <c r="L153" s="47">
        <v>0</v>
      </c>
      <c r="M153" s="47">
        <v>0</v>
      </c>
      <c r="N153" s="47">
        <v>1</v>
      </c>
      <c r="O153" s="19">
        <f>K153+L153+M153+N153</f>
        <v>3</v>
      </c>
      <c r="P153" s="20">
        <f>Q153-O153</f>
        <v>3</v>
      </c>
      <c r="Q153" s="20">
        <f>ROUND(PRODUCT(J153,25)/12,0)</f>
        <v>6</v>
      </c>
      <c r="R153" s="31"/>
      <c r="S153" s="31" t="s">
        <v>32</v>
      </c>
      <c r="T153" s="32"/>
      <c r="U153" s="12" t="s">
        <v>44</v>
      </c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</row>
    <row r="154" spans="1:36" ht="24.75" customHeight="1">
      <c r="A154" s="102" t="s">
        <v>56</v>
      </c>
      <c r="B154" s="103"/>
      <c r="C154" s="103"/>
      <c r="D154" s="103"/>
      <c r="E154" s="103"/>
      <c r="F154" s="103"/>
      <c r="G154" s="103"/>
      <c r="H154" s="103"/>
      <c r="I154" s="104"/>
      <c r="J154" s="45">
        <f t="shared" ref="J154:Q154" si="26">SUM(J130,J134,J138,J142,J146,J151)</f>
        <v>29</v>
      </c>
      <c r="K154" s="45">
        <f t="shared" si="26"/>
        <v>12</v>
      </c>
      <c r="L154" s="45">
        <f t="shared" si="26"/>
        <v>0</v>
      </c>
      <c r="M154" s="45">
        <f t="shared" si="26"/>
        <v>5</v>
      </c>
      <c r="N154" s="45">
        <f t="shared" si="26"/>
        <v>2</v>
      </c>
      <c r="O154" s="45">
        <f t="shared" si="26"/>
        <v>19</v>
      </c>
      <c r="P154" s="49">
        <f t="shared" si="26"/>
        <v>40</v>
      </c>
      <c r="Q154" s="49">
        <f t="shared" si="26"/>
        <v>59</v>
      </c>
      <c r="R154" s="50">
        <f>COUNTIF(R130,"E")+COUNTIF(R134,"E")+COUNTIF(R138,"E")+COUNTIF(R142,"E")+COUNTIF(R146,"E")+COUNTIF(R151,"E")</f>
        <v>2</v>
      </c>
      <c r="S154" s="51">
        <f>COUNTIF(S130,"C")+COUNTIF(S134,"C")+COUNTIF(S138,"C")+COUNTIF(S142,"C")+COUNTIF(S146,"C")+COUNTIF(S151,"C")</f>
        <v>4</v>
      </c>
      <c r="T154" s="51">
        <f>COUNTIF(T130,"VP")+COUNTIF(T134,"VP")+COUNTIF(T138,"VP")+COUNTIF(T142,"VP")+COUNTIF(T146,"VP")+COUNTIF(T151,"VP")</f>
        <v>0</v>
      </c>
      <c r="U154" s="53">
        <f>6/(COUNTIF($A$179:$U$250,$U$179)+COUNTIF($A$179:$U$250,$U$211)+COUNTIF($A$179:$U$250,$U$237)+COUNT($J$260:$J$264))</f>
        <v>0.13333333333333333</v>
      </c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</row>
    <row r="155" spans="1:36" ht="21.75" customHeight="1">
      <c r="A155" s="99" t="s">
        <v>57</v>
      </c>
      <c r="B155" s="100"/>
      <c r="C155" s="100"/>
      <c r="D155" s="100"/>
      <c r="E155" s="100"/>
      <c r="F155" s="100"/>
      <c r="G155" s="100"/>
      <c r="H155" s="100"/>
      <c r="I155" s="100"/>
      <c r="J155" s="101"/>
      <c r="K155" s="25">
        <f>SUM(K130,K134)*14+SUM(K151,K138,K142,K146)*12</f>
        <v>152</v>
      </c>
      <c r="L155" s="25">
        <f>SUM(L130,L134,L138,L142,L146)*14+L151*12</f>
        <v>0</v>
      </c>
      <c r="M155" s="25">
        <f>SUM(M130,M134)*14+SUM(M151,M138,M142,M146)*12</f>
        <v>64</v>
      </c>
      <c r="N155" s="25">
        <f>SUM(N130,N134)*14+SUM(N151,N138,N142,N146)*12</f>
        <v>24</v>
      </c>
      <c r="O155" s="25">
        <f>SUM(O130,O134)*14+SUM(O151,O138,O142,O146)*12</f>
        <v>240</v>
      </c>
      <c r="P155" s="25">
        <f>SUM(P130,P134)*14+SUM(P151,P138,P142,P146)*12</f>
        <v>496</v>
      </c>
      <c r="Q155" s="25">
        <f>SUM(Q130,Q134)*14+SUM(Q151,Q138,Q142,Q146)*12</f>
        <v>736</v>
      </c>
      <c r="R155" s="105"/>
      <c r="S155" s="106"/>
      <c r="T155" s="106"/>
      <c r="U155" s="107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</row>
    <row r="156" spans="1:36" ht="13.5" customHeight="1">
      <c r="A156" s="102"/>
      <c r="B156" s="103"/>
      <c r="C156" s="103"/>
      <c r="D156" s="103"/>
      <c r="E156" s="103"/>
      <c r="F156" s="103"/>
      <c r="G156" s="103"/>
      <c r="H156" s="103"/>
      <c r="I156" s="103"/>
      <c r="J156" s="104"/>
      <c r="K156" s="204">
        <f>SUM(K155:N155)</f>
        <v>240</v>
      </c>
      <c r="L156" s="205"/>
      <c r="M156" s="205"/>
      <c r="N156" s="206"/>
      <c r="O156" s="111">
        <f>Q155</f>
        <v>736</v>
      </c>
      <c r="P156" s="112"/>
      <c r="Q156" s="113"/>
      <c r="R156" s="108"/>
      <c r="S156" s="109"/>
      <c r="T156" s="109"/>
      <c r="U156" s="11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</row>
    <row r="157" spans="1:36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4"/>
      <c r="L157" s="14"/>
      <c r="M157" s="14"/>
      <c r="N157" s="14"/>
      <c r="O157" s="15"/>
      <c r="P157" s="15"/>
      <c r="Q157" s="15"/>
      <c r="R157" s="16"/>
      <c r="S157" s="16"/>
      <c r="T157" s="16"/>
      <c r="U157" s="16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</row>
    <row r="158" spans="1:36" ht="19.5" customHeight="1">
      <c r="A158" s="173" t="s">
        <v>58</v>
      </c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</row>
    <row r="159" spans="1:36" ht="28.5" customHeight="1">
      <c r="A159" s="137" t="s">
        <v>31</v>
      </c>
      <c r="B159" s="131" t="s">
        <v>30</v>
      </c>
      <c r="C159" s="132"/>
      <c r="D159" s="132"/>
      <c r="E159" s="132"/>
      <c r="F159" s="132"/>
      <c r="G159" s="132"/>
      <c r="H159" s="132"/>
      <c r="I159" s="133"/>
      <c r="J159" s="171" t="s">
        <v>45</v>
      </c>
      <c r="K159" s="139" t="s">
        <v>28</v>
      </c>
      <c r="L159" s="140"/>
      <c r="M159" s="140"/>
      <c r="N159" s="141"/>
      <c r="O159" s="198" t="s">
        <v>46</v>
      </c>
      <c r="P159" s="199"/>
      <c r="Q159" s="199"/>
      <c r="R159" s="198" t="s">
        <v>27</v>
      </c>
      <c r="S159" s="198"/>
      <c r="T159" s="198"/>
      <c r="U159" s="198" t="s">
        <v>26</v>
      </c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</row>
    <row r="160" spans="1:36" ht="16.5" customHeight="1">
      <c r="A160" s="138"/>
      <c r="B160" s="134"/>
      <c r="C160" s="135"/>
      <c r="D160" s="135"/>
      <c r="E160" s="135"/>
      <c r="F160" s="135"/>
      <c r="G160" s="135"/>
      <c r="H160" s="135"/>
      <c r="I160" s="136"/>
      <c r="J160" s="158"/>
      <c r="K160" s="4" t="s">
        <v>32</v>
      </c>
      <c r="L160" s="4" t="s">
        <v>33</v>
      </c>
      <c r="M160" s="4" t="s">
        <v>34</v>
      </c>
      <c r="N160" s="4" t="s">
        <v>221</v>
      </c>
      <c r="O160" s="4" t="s">
        <v>38</v>
      </c>
      <c r="P160" s="4" t="s">
        <v>9</v>
      </c>
      <c r="Q160" s="4" t="s">
        <v>35</v>
      </c>
      <c r="R160" s="4" t="s">
        <v>36</v>
      </c>
      <c r="S160" s="4" t="s">
        <v>32</v>
      </c>
      <c r="T160" s="4" t="s">
        <v>37</v>
      </c>
      <c r="U160" s="198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</row>
    <row r="161" spans="1:36" ht="18.75" customHeight="1">
      <c r="A161" s="200" t="s">
        <v>59</v>
      </c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</row>
    <row r="162" spans="1:36" ht="12.75" customHeight="1">
      <c r="A162" s="56" t="s">
        <v>223</v>
      </c>
      <c r="B162" s="201" t="s">
        <v>224</v>
      </c>
      <c r="C162" s="202"/>
      <c r="D162" s="202"/>
      <c r="E162" s="202"/>
      <c r="F162" s="202"/>
      <c r="G162" s="202"/>
      <c r="H162" s="202"/>
      <c r="I162" s="203"/>
      <c r="J162" s="56">
        <v>3</v>
      </c>
      <c r="K162" s="56">
        <v>2</v>
      </c>
      <c r="L162" s="56">
        <v>1</v>
      </c>
      <c r="M162" s="56">
        <v>0</v>
      </c>
      <c r="N162" s="56">
        <v>0</v>
      </c>
      <c r="O162" s="19">
        <f>K162+L162+M162+N162</f>
        <v>3</v>
      </c>
      <c r="P162" s="20">
        <f>Q162-O162</f>
        <v>2</v>
      </c>
      <c r="Q162" s="20">
        <f>ROUND(PRODUCT(J162,25)/14,0)</f>
        <v>5</v>
      </c>
      <c r="R162" s="56"/>
      <c r="S162" s="56" t="s">
        <v>32</v>
      </c>
      <c r="T162" s="56"/>
      <c r="U162" s="56" t="s">
        <v>44</v>
      </c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</row>
    <row r="163" spans="1:36">
      <c r="A163" s="41" t="s">
        <v>195</v>
      </c>
      <c r="B163" s="130" t="s">
        <v>196</v>
      </c>
      <c r="C163" s="130"/>
      <c r="D163" s="130"/>
      <c r="E163" s="130"/>
      <c r="F163" s="130"/>
      <c r="G163" s="130"/>
      <c r="H163" s="130"/>
      <c r="I163" s="130"/>
      <c r="J163" s="42">
        <v>3</v>
      </c>
      <c r="K163" s="42">
        <v>0</v>
      </c>
      <c r="L163" s="42">
        <v>2</v>
      </c>
      <c r="M163" s="42">
        <v>0</v>
      </c>
      <c r="N163" s="42">
        <v>1</v>
      </c>
      <c r="O163" s="19">
        <f>K163+L163+M163+N163</f>
        <v>3</v>
      </c>
      <c r="P163" s="20">
        <f>Q163-O163</f>
        <v>2</v>
      </c>
      <c r="Q163" s="20">
        <f>ROUND(PRODUCT(J163,25)/14,0)</f>
        <v>5</v>
      </c>
      <c r="R163" s="31"/>
      <c r="S163" s="31" t="s">
        <v>32</v>
      </c>
      <c r="T163" s="32"/>
      <c r="U163" s="12" t="s">
        <v>44</v>
      </c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</row>
    <row r="164" spans="1:36" ht="18" customHeight="1">
      <c r="A164" s="195" t="s">
        <v>60</v>
      </c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</row>
    <row r="165" spans="1:36">
      <c r="A165" s="41" t="s">
        <v>197</v>
      </c>
      <c r="B165" s="130" t="s">
        <v>199</v>
      </c>
      <c r="C165" s="130"/>
      <c r="D165" s="130"/>
      <c r="E165" s="130"/>
      <c r="F165" s="130"/>
      <c r="G165" s="130"/>
      <c r="H165" s="130"/>
      <c r="I165" s="130"/>
      <c r="J165" s="42">
        <v>3</v>
      </c>
      <c r="K165" s="42">
        <v>2</v>
      </c>
      <c r="L165" s="42">
        <v>0</v>
      </c>
      <c r="M165" s="42">
        <v>0</v>
      </c>
      <c r="N165" s="42">
        <v>0</v>
      </c>
      <c r="O165" s="19">
        <f>K165+L165+M165+N165</f>
        <v>2</v>
      </c>
      <c r="P165" s="20">
        <f>Q165-O165</f>
        <v>3</v>
      </c>
      <c r="Q165" s="20">
        <f>ROUND(PRODUCT(J165,25)/14,0)</f>
        <v>5</v>
      </c>
      <c r="R165" s="31"/>
      <c r="S165" s="31" t="s">
        <v>32</v>
      </c>
      <c r="T165" s="32"/>
      <c r="U165" s="12" t="s">
        <v>41</v>
      </c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</row>
    <row r="166" spans="1:36">
      <c r="A166" s="41" t="s">
        <v>198</v>
      </c>
      <c r="B166" s="130" t="s">
        <v>200</v>
      </c>
      <c r="C166" s="130"/>
      <c r="D166" s="130"/>
      <c r="E166" s="130"/>
      <c r="F166" s="130"/>
      <c r="G166" s="130"/>
      <c r="H166" s="130"/>
      <c r="I166" s="130"/>
      <c r="J166" s="42">
        <v>3</v>
      </c>
      <c r="K166" s="42">
        <v>0</v>
      </c>
      <c r="L166" s="42">
        <v>2</v>
      </c>
      <c r="M166" s="42">
        <v>0</v>
      </c>
      <c r="N166" s="42">
        <v>1</v>
      </c>
      <c r="O166" s="19">
        <f>K166+L166+M166+N166</f>
        <v>3</v>
      </c>
      <c r="P166" s="20">
        <f>Q166-O166</f>
        <v>2</v>
      </c>
      <c r="Q166" s="20">
        <f>ROUND(PRODUCT(J166,25)/14,0)</f>
        <v>5</v>
      </c>
      <c r="R166" s="31"/>
      <c r="S166" s="31" t="s">
        <v>32</v>
      </c>
      <c r="T166" s="32"/>
      <c r="U166" s="12" t="s">
        <v>44</v>
      </c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</row>
    <row r="167" spans="1:36" ht="20.25" customHeight="1">
      <c r="A167" s="195" t="s">
        <v>61</v>
      </c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</row>
    <row r="168" spans="1:36">
      <c r="A168" s="41" t="s">
        <v>202</v>
      </c>
      <c r="B168" s="130" t="s">
        <v>201</v>
      </c>
      <c r="C168" s="130"/>
      <c r="D168" s="130"/>
      <c r="E168" s="130"/>
      <c r="F168" s="130"/>
      <c r="G168" s="130"/>
      <c r="H168" s="130"/>
      <c r="I168" s="130"/>
      <c r="J168" s="42">
        <v>3</v>
      </c>
      <c r="K168" s="42">
        <v>1</v>
      </c>
      <c r="L168" s="42">
        <v>0</v>
      </c>
      <c r="M168" s="42">
        <v>1</v>
      </c>
      <c r="N168" s="42">
        <v>0</v>
      </c>
      <c r="O168" s="19">
        <f>K168+L168+M168+N168</f>
        <v>2</v>
      </c>
      <c r="P168" s="20">
        <f>Q168-O168</f>
        <v>3</v>
      </c>
      <c r="Q168" s="20">
        <f>ROUND(PRODUCT(J168,25)/14,0)</f>
        <v>5</v>
      </c>
      <c r="R168" s="31"/>
      <c r="S168" s="31" t="s">
        <v>32</v>
      </c>
      <c r="T168" s="32"/>
      <c r="U168" s="12" t="s">
        <v>44</v>
      </c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</row>
    <row r="169" spans="1:36" ht="26.25" customHeight="1">
      <c r="A169" s="142" t="s">
        <v>56</v>
      </c>
      <c r="B169" s="143"/>
      <c r="C169" s="143"/>
      <c r="D169" s="143"/>
      <c r="E169" s="143"/>
      <c r="F169" s="143"/>
      <c r="G169" s="143"/>
      <c r="H169" s="143"/>
      <c r="I169" s="144"/>
      <c r="J169" s="25">
        <f>SUM(J162,J163,J165,J166,J168)</f>
        <v>15</v>
      </c>
      <c r="K169" s="25">
        <f t="shared" ref="K169:Q169" si="27">SUM(K162,K163,K165,K166,K168)</f>
        <v>5</v>
      </c>
      <c r="L169" s="25">
        <f t="shared" si="27"/>
        <v>5</v>
      </c>
      <c r="M169" s="25">
        <f t="shared" si="27"/>
        <v>1</v>
      </c>
      <c r="N169" s="25">
        <f t="shared" si="27"/>
        <v>2</v>
      </c>
      <c r="O169" s="25">
        <f t="shared" si="27"/>
        <v>13</v>
      </c>
      <c r="P169" s="25">
        <f t="shared" si="27"/>
        <v>12</v>
      </c>
      <c r="Q169" s="25">
        <f t="shared" si="27"/>
        <v>25</v>
      </c>
      <c r="R169" s="25">
        <f>COUNTIF(R162:R163,"E")+COUNTIF(R165,"E")+COUNTIF(R166,"E")+COUNTIF(R168,"E")</f>
        <v>0</v>
      </c>
      <c r="S169" s="25">
        <f>COUNTIF(S162:S163,"C")+COUNTIF(S165,"C")+COUNTIF(S166,"C")+COUNTIF(S168,"C")</f>
        <v>5</v>
      </c>
      <c r="T169" s="25">
        <f>COUNTIF(T162:T163,"VP")+COUNTIF(T165,"VP")+COUNTIF(T166,"VP")+COUNTIF(T168,"VP")</f>
        <v>0</v>
      </c>
      <c r="U169" s="54">
        <f>COUNT($J$260:$J$264)/(COUNTIF($A$179:$U$250,$U$179)+COUNTIF($A$179:$U$250,$U$211)+COUNTIF($A$179:$U$250,$U$237)+COUNT($J$260:$J$264))</f>
        <v>0.1111111111111111</v>
      </c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</row>
    <row r="170" spans="1:36" ht="16.5" customHeight="1">
      <c r="A170" s="99" t="s">
        <v>57</v>
      </c>
      <c r="B170" s="100"/>
      <c r="C170" s="100"/>
      <c r="D170" s="100"/>
      <c r="E170" s="100"/>
      <c r="F170" s="100"/>
      <c r="G170" s="100"/>
      <c r="H170" s="100"/>
      <c r="I170" s="100"/>
      <c r="J170" s="101"/>
      <c r="K170" s="25">
        <f t="shared" ref="K170:Q170" si="28">SUM(K163,K165,K168,)*14</f>
        <v>42</v>
      </c>
      <c r="L170" s="25">
        <f t="shared" si="28"/>
        <v>28</v>
      </c>
      <c r="M170" s="25">
        <f t="shared" si="28"/>
        <v>14</v>
      </c>
      <c r="N170" s="25">
        <f t="shared" si="28"/>
        <v>14</v>
      </c>
      <c r="O170" s="25">
        <f t="shared" si="28"/>
        <v>98</v>
      </c>
      <c r="P170" s="25">
        <f t="shared" si="28"/>
        <v>112</v>
      </c>
      <c r="Q170" s="25">
        <f t="shared" si="28"/>
        <v>210</v>
      </c>
      <c r="R170" s="105"/>
      <c r="S170" s="106"/>
      <c r="T170" s="106"/>
      <c r="U170" s="107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</row>
    <row r="171" spans="1:36" ht="15" customHeight="1">
      <c r="A171" s="102"/>
      <c r="B171" s="103"/>
      <c r="C171" s="103"/>
      <c r="D171" s="103"/>
      <c r="E171" s="103"/>
      <c r="F171" s="103"/>
      <c r="G171" s="103"/>
      <c r="H171" s="103"/>
      <c r="I171" s="103"/>
      <c r="J171" s="104"/>
      <c r="K171" s="204">
        <f>SUM(K170:N170)</f>
        <v>98</v>
      </c>
      <c r="L171" s="205"/>
      <c r="M171" s="205"/>
      <c r="N171" s="206"/>
      <c r="O171" s="111">
        <f>Q170</f>
        <v>210</v>
      </c>
      <c r="P171" s="112"/>
      <c r="Q171" s="113"/>
      <c r="R171" s="108"/>
      <c r="S171" s="109"/>
      <c r="T171" s="109"/>
      <c r="U171" s="11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</row>
    <row r="172" spans="1:36" ht="1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4"/>
      <c r="L172" s="14"/>
      <c r="M172" s="14"/>
      <c r="N172" s="14"/>
      <c r="O172" s="17"/>
      <c r="P172" s="17"/>
      <c r="Q172" s="17"/>
      <c r="R172" s="17"/>
      <c r="S172" s="17"/>
      <c r="T172" s="17"/>
      <c r="U172" s="17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</row>
    <row r="173" spans="1:36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4"/>
      <c r="M173" s="14"/>
      <c r="N173" s="14"/>
      <c r="O173" s="17"/>
      <c r="P173" s="17"/>
      <c r="Q173" s="17"/>
      <c r="R173" s="17"/>
      <c r="S173" s="17"/>
      <c r="T173" s="17"/>
      <c r="U173" s="17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</row>
    <row r="174" spans="1:36" ht="38.25" customHeight="1">
      <c r="A174" s="120" t="s">
        <v>210</v>
      </c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</row>
    <row r="175" spans="1:36" ht="16.5" customHeight="1">
      <c r="A175" s="114" t="s">
        <v>64</v>
      </c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</row>
    <row r="176" spans="1:36" ht="34.5" customHeight="1">
      <c r="A176" s="114" t="s">
        <v>31</v>
      </c>
      <c r="B176" s="114" t="s">
        <v>30</v>
      </c>
      <c r="C176" s="114"/>
      <c r="D176" s="114"/>
      <c r="E176" s="114"/>
      <c r="F176" s="114"/>
      <c r="G176" s="114"/>
      <c r="H176" s="114"/>
      <c r="I176" s="114"/>
      <c r="J176" s="79" t="s">
        <v>45</v>
      </c>
      <c r="K176" s="72" t="s">
        <v>28</v>
      </c>
      <c r="L176" s="73"/>
      <c r="M176" s="73"/>
      <c r="N176" s="74"/>
      <c r="O176" s="79" t="s">
        <v>46</v>
      </c>
      <c r="P176" s="79"/>
      <c r="Q176" s="79"/>
      <c r="R176" s="79" t="s">
        <v>27</v>
      </c>
      <c r="S176" s="79"/>
      <c r="T176" s="79"/>
      <c r="U176" s="79" t="s">
        <v>26</v>
      </c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</row>
    <row r="177" spans="1:36">
      <c r="A177" s="114"/>
      <c r="B177" s="114"/>
      <c r="C177" s="114"/>
      <c r="D177" s="114"/>
      <c r="E177" s="114"/>
      <c r="F177" s="114"/>
      <c r="G177" s="114"/>
      <c r="H177" s="114"/>
      <c r="I177" s="114"/>
      <c r="J177" s="79"/>
      <c r="K177" s="34" t="s">
        <v>32</v>
      </c>
      <c r="L177" s="34" t="s">
        <v>33</v>
      </c>
      <c r="M177" s="34" t="s">
        <v>34</v>
      </c>
      <c r="N177" s="34" t="s">
        <v>221</v>
      </c>
      <c r="O177" s="34" t="s">
        <v>38</v>
      </c>
      <c r="P177" s="34" t="s">
        <v>9</v>
      </c>
      <c r="Q177" s="34" t="s">
        <v>35</v>
      </c>
      <c r="R177" s="34" t="s">
        <v>36</v>
      </c>
      <c r="S177" s="34" t="s">
        <v>32</v>
      </c>
      <c r="T177" s="34" t="s">
        <v>37</v>
      </c>
      <c r="U177" s="79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</row>
    <row r="178" spans="1:36" ht="17.25" customHeight="1">
      <c r="A178" s="91" t="s">
        <v>62</v>
      </c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3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</row>
    <row r="179" spans="1:36">
      <c r="A179" s="36" t="str">
        <f t="shared" ref="A179:A192" si="29">IF(ISNA(INDEX($A$37:$U$171,MATCH($B179,$B$37:$B$171,0),1)),"",INDEX($A$37:$U$171,MATCH($B179,$B$37:$B$171,0),1))</f>
        <v>MLM7006</v>
      </c>
      <c r="B179" s="115" t="s">
        <v>85</v>
      </c>
      <c r="C179" s="115"/>
      <c r="D179" s="115"/>
      <c r="E179" s="115"/>
      <c r="F179" s="115"/>
      <c r="G179" s="115"/>
      <c r="H179" s="115"/>
      <c r="I179" s="116"/>
      <c r="J179" s="20">
        <f t="shared" ref="J179:J192" si="30">IF(ISNA(INDEX($A$37:$U$171,MATCH($B179,$B$37:$B$171,0),10)),"",INDEX($A$37:$U$171,MATCH($B179,$B$37:$B$171,0),10))</f>
        <v>4</v>
      </c>
      <c r="K179" s="20">
        <f t="shared" ref="K179:K192" si="31">IF(ISNA(INDEX($A$37:$U$171,MATCH($B179,$B$37:$B$171,0),11)),"",INDEX($A$37:$U$171,MATCH($B179,$B$37:$B$171,0),11))</f>
        <v>2</v>
      </c>
      <c r="L179" s="20">
        <f t="shared" ref="L179:L192" si="32">IF(ISNA(INDEX($A$37:$U$171,MATCH($B179,$B$37:$B$171,0),12)),"",INDEX($A$37:$U$171,MATCH($B179,$B$37:$B$171,0),12))</f>
        <v>0</v>
      </c>
      <c r="M179" s="20">
        <f t="shared" ref="M179:M192" si="33">IF(ISNA(INDEX($A$37:$U$171,MATCH($B179,$B$37:$B$171,0),13)),"",INDEX($A$37:$U$171,MATCH($B179,$B$37:$B$171,0),13))</f>
        <v>1</v>
      </c>
      <c r="N179" s="20">
        <f t="shared" ref="N179:N192" si="34">IF(ISNA(INDEX($A$37:$U$171,MATCH($B179,$B$37:$B$171,0),14)),"",INDEX($A$37:$U$171,MATCH($B179,$B$37:$B$171,0),14))</f>
        <v>0</v>
      </c>
      <c r="O179" s="20">
        <f t="shared" ref="O179:O192" si="35">IF(ISNA(INDEX($A$37:$U$171,MATCH($B179,$B$37:$B$171,0),15)),"",INDEX($A$37:$U$171,MATCH($B179,$B$37:$B$171,0),15))</f>
        <v>3</v>
      </c>
      <c r="P179" s="20">
        <f t="shared" ref="P179:P192" si="36">IF(ISNA(INDEX($A$37:$U$171,MATCH($B179,$B$37:$B$171,0),16)),"",INDEX($A$37:$U$171,MATCH($B179,$B$37:$B$171,0),16))</f>
        <v>4</v>
      </c>
      <c r="Q179" s="20">
        <f t="shared" ref="Q179:Q192" si="37">IF(ISNA(INDEX($A$37:$U$171,MATCH($B179,$B$37:$B$171,0),17)),"",INDEX($A$37:$U$171,MATCH($B179,$B$37:$B$171,0),17))</f>
        <v>7</v>
      </c>
      <c r="R179" s="33">
        <f t="shared" ref="R179:R192" si="38">IF(ISNA(INDEX($A$37:$U$171,MATCH($B179,$B$37:$B$171,0),18)),"",INDEX($A$37:$U$171,MATCH($B179,$B$37:$B$171,0),18))</f>
        <v>0</v>
      </c>
      <c r="S179" s="33" t="str">
        <f t="shared" ref="S179:S192" si="39">IF(ISNA(INDEX($A$37:$U$171,MATCH($B179,$B$37:$B$171,0),19)),"",INDEX($A$37:$U$171,MATCH($B179,$B$37:$B$171,0),19))</f>
        <v>C</v>
      </c>
      <c r="T179" s="33">
        <f t="shared" ref="T179:T192" si="40">IF(ISNA(INDEX($A$37:$U$171,MATCH($B179,$B$37:$B$171,0),20)),"",INDEX($A$37:$U$171,MATCH($B179,$B$37:$B$171,0),20))</f>
        <v>0</v>
      </c>
      <c r="U179" s="22" t="s">
        <v>41</v>
      </c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</row>
    <row r="180" spans="1:36">
      <c r="A180" s="36" t="str">
        <f t="shared" si="29"/>
        <v>MLM5004</v>
      </c>
      <c r="B180" s="115" t="s">
        <v>87</v>
      </c>
      <c r="C180" s="115"/>
      <c r="D180" s="115"/>
      <c r="E180" s="115"/>
      <c r="F180" s="115"/>
      <c r="G180" s="115"/>
      <c r="H180" s="115"/>
      <c r="I180" s="116"/>
      <c r="J180" s="20">
        <f t="shared" si="30"/>
        <v>5</v>
      </c>
      <c r="K180" s="20">
        <f t="shared" si="31"/>
        <v>2</v>
      </c>
      <c r="L180" s="20">
        <f t="shared" si="32"/>
        <v>1</v>
      </c>
      <c r="M180" s="20">
        <f t="shared" si="33"/>
        <v>2</v>
      </c>
      <c r="N180" s="20">
        <f t="shared" si="34"/>
        <v>0</v>
      </c>
      <c r="O180" s="20">
        <f t="shared" si="35"/>
        <v>5</v>
      </c>
      <c r="P180" s="20">
        <f t="shared" si="36"/>
        <v>4</v>
      </c>
      <c r="Q180" s="20">
        <f t="shared" si="37"/>
        <v>9</v>
      </c>
      <c r="R180" s="33" t="str">
        <f t="shared" si="38"/>
        <v>E</v>
      </c>
      <c r="S180" s="33">
        <f t="shared" si="39"/>
        <v>0</v>
      </c>
      <c r="T180" s="33">
        <f t="shared" si="40"/>
        <v>0</v>
      </c>
      <c r="U180" s="22" t="s">
        <v>41</v>
      </c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</row>
    <row r="181" spans="1:36">
      <c r="A181" s="36" t="str">
        <f t="shared" si="29"/>
        <v>MLM5055</v>
      </c>
      <c r="B181" s="115" t="s">
        <v>91</v>
      </c>
      <c r="C181" s="115"/>
      <c r="D181" s="115"/>
      <c r="E181" s="115"/>
      <c r="F181" s="115"/>
      <c r="G181" s="115"/>
      <c r="H181" s="115"/>
      <c r="I181" s="116"/>
      <c r="J181" s="20">
        <f t="shared" si="30"/>
        <v>5</v>
      </c>
      <c r="K181" s="20">
        <f t="shared" si="31"/>
        <v>2</v>
      </c>
      <c r="L181" s="20">
        <f t="shared" si="32"/>
        <v>2</v>
      </c>
      <c r="M181" s="20">
        <f t="shared" si="33"/>
        <v>0</v>
      </c>
      <c r="N181" s="20">
        <f t="shared" si="34"/>
        <v>0</v>
      </c>
      <c r="O181" s="20">
        <f t="shared" si="35"/>
        <v>4</v>
      </c>
      <c r="P181" s="20">
        <f t="shared" si="36"/>
        <v>5</v>
      </c>
      <c r="Q181" s="20">
        <f t="shared" si="37"/>
        <v>9</v>
      </c>
      <c r="R181" s="33" t="str">
        <f t="shared" si="38"/>
        <v>E</v>
      </c>
      <c r="S181" s="33">
        <f t="shared" si="39"/>
        <v>0</v>
      </c>
      <c r="T181" s="33">
        <f t="shared" si="40"/>
        <v>0</v>
      </c>
      <c r="U181" s="22" t="s">
        <v>41</v>
      </c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</row>
    <row r="182" spans="1:36">
      <c r="A182" s="36" t="str">
        <f t="shared" si="29"/>
        <v>MLM5007</v>
      </c>
      <c r="B182" s="98" t="s">
        <v>93</v>
      </c>
      <c r="C182" s="98"/>
      <c r="D182" s="98"/>
      <c r="E182" s="98"/>
      <c r="F182" s="98"/>
      <c r="G182" s="98"/>
      <c r="H182" s="98"/>
      <c r="I182" s="98"/>
      <c r="J182" s="20">
        <f t="shared" si="30"/>
        <v>7</v>
      </c>
      <c r="K182" s="20">
        <f t="shared" si="31"/>
        <v>2</v>
      </c>
      <c r="L182" s="20">
        <f t="shared" si="32"/>
        <v>1</v>
      </c>
      <c r="M182" s="20">
        <f t="shared" si="33"/>
        <v>2</v>
      </c>
      <c r="N182" s="20">
        <f t="shared" si="34"/>
        <v>0</v>
      </c>
      <c r="O182" s="20">
        <f t="shared" si="35"/>
        <v>5</v>
      </c>
      <c r="P182" s="20">
        <f t="shared" si="36"/>
        <v>8</v>
      </c>
      <c r="Q182" s="20">
        <f t="shared" si="37"/>
        <v>13</v>
      </c>
      <c r="R182" s="33" t="str">
        <f t="shared" si="38"/>
        <v>E</v>
      </c>
      <c r="S182" s="33">
        <f t="shared" si="39"/>
        <v>0</v>
      </c>
      <c r="T182" s="33">
        <f t="shared" si="40"/>
        <v>0</v>
      </c>
      <c r="U182" s="22" t="s">
        <v>41</v>
      </c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</row>
    <row r="183" spans="1:36">
      <c r="A183" s="36" t="str">
        <f t="shared" si="29"/>
        <v>MLM5022</v>
      </c>
      <c r="B183" s="98" t="s">
        <v>97</v>
      </c>
      <c r="C183" s="98"/>
      <c r="D183" s="98"/>
      <c r="E183" s="98"/>
      <c r="F183" s="98"/>
      <c r="G183" s="98"/>
      <c r="H183" s="98"/>
      <c r="I183" s="98"/>
      <c r="J183" s="20">
        <f t="shared" si="30"/>
        <v>5</v>
      </c>
      <c r="K183" s="20">
        <f t="shared" si="31"/>
        <v>2</v>
      </c>
      <c r="L183" s="20">
        <f t="shared" si="32"/>
        <v>1</v>
      </c>
      <c r="M183" s="20">
        <f t="shared" si="33"/>
        <v>0</v>
      </c>
      <c r="N183" s="20">
        <f t="shared" si="34"/>
        <v>0</v>
      </c>
      <c r="O183" s="20">
        <f t="shared" si="35"/>
        <v>3</v>
      </c>
      <c r="P183" s="20">
        <f t="shared" si="36"/>
        <v>6</v>
      </c>
      <c r="Q183" s="20">
        <f t="shared" si="37"/>
        <v>9</v>
      </c>
      <c r="R183" s="33" t="str">
        <f t="shared" si="38"/>
        <v>E</v>
      </c>
      <c r="S183" s="33">
        <f t="shared" si="39"/>
        <v>0</v>
      </c>
      <c r="T183" s="33">
        <f t="shared" si="40"/>
        <v>0</v>
      </c>
      <c r="U183" s="22" t="s">
        <v>41</v>
      </c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</row>
    <row r="184" spans="1:36">
      <c r="A184" s="36" t="str">
        <f t="shared" si="29"/>
        <v>MLM5025</v>
      </c>
      <c r="B184" s="98" t="s">
        <v>101</v>
      </c>
      <c r="C184" s="98"/>
      <c r="D184" s="98"/>
      <c r="E184" s="98"/>
      <c r="F184" s="98"/>
      <c r="G184" s="98"/>
      <c r="H184" s="98"/>
      <c r="I184" s="98"/>
      <c r="J184" s="20">
        <f t="shared" si="30"/>
        <v>6</v>
      </c>
      <c r="K184" s="20">
        <f t="shared" si="31"/>
        <v>2</v>
      </c>
      <c r="L184" s="20">
        <f t="shared" si="32"/>
        <v>1</v>
      </c>
      <c r="M184" s="20">
        <f t="shared" si="33"/>
        <v>1</v>
      </c>
      <c r="N184" s="20">
        <f t="shared" si="34"/>
        <v>0</v>
      </c>
      <c r="O184" s="20">
        <f t="shared" si="35"/>
        <v>4</v>
      </c>
      <c r="P184" s="20">
        <f t="shared" si="36"/>
        <v>7</v>
      </c>
      <c r="Q184" s="20">
        <f t="shared" si="37"/>
        <v>11</v>
      </c>
      <c r="R184" s="33">
        <f t="shared" si="38"/>
        <v>0</v>
      </c>
      <c r="S184" s="33" t="str">
        <f t="shared" si="39"/>
        <v>C</v>
      </c>
      <c r="T184" s="33">
        <f t="shared" si="40"/>
        <v>0</v>
      </c>
      <c r="U184" s="22" t="s">
        <v>41</v>
      </c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</row>
    <row r="185" spans="1:36">
      <c r="A185" s="36" t="str">
        <f t="shared" si="29"/>
        <v>MLM5001</v>
      </c>
      <c r="B185" s="98" t="s">
        <v>105</v>
      </c>
      <c r="C185" s="98"/>
      <c r="D185" s="98"/>
      <c r="E185" s="98"/>
      <c r="F185" s="98"/>
      <c r="G185" s="98"/>
      <c r="H185" s="98"/>
      <c r="I185" s="98"/>
      <c r="J185" s="20">
        <f t="shared" si="30"/>
        <v>5</v>
      </c>
      <c r="K185" s="20">
        <f t="shared" si="31"/>
        <v>2</v>
      </c>
      <c r="L185" s="20">
        <f t="shared" si="32"/>
        <v>0</v>
      </c>
      <c r="M185" s="20">
        <f t="shared" si="33"/>
        <v>2</v>
      </c>
      <c r="N185" s="20">
        <f t="shared" si="34"/>
        <v>0</v>
      </c>
      <c r="O185" s="20">
        <f t="shared" si="35"/>
        <v>4</v>
      </c>
      <c r="P185" s="20">
        <f t="shared" si="36"/>
        <v>5</v>
      </c>
      <c r="Q185" s="20">
        <f t="shared" si="37"/>
        <v>9</v>
      </c>
      <c r="R185" s="33" t="str">
        <f t="shared" si="38"/>
        <v>E</v>
      </c>
      <c r="S185" s="33">
        <f t="shared" si="39"/>
        <v>0</v>
      </c>
      <c r="T185" s="33">
        <f t="shared" si="40"/>
        <v>0</v>
      </c>
      <c r="U185" s="22" t="s">
        <v>41</v>
      </c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</row>
    <row r="186" spans="1:36">
      <c r="A186" s="36" t="str">
        <f t="shared" si="29"/>
        <v>MLM5027</v>
      </c>
      <c r="B186" s="98" t="s">
        <v>107</v>
      </c>
      <c r="C186" s="98"/>
      <c r="D186" s="98"/>
      <c r="E186" s="98"/>
      <c r="F186" s="98"/>
      <c r="G186" s="98"/>
      <c r="H186" s="98"/>
      <c r="I186" s="98"/>
      <c r="J186" s="20">
        <f t="shared" si="30"/>
        <v>5</v>
      </c>
      <c r="K186" s="20">
        <f t="shared" si="31"/>
        <v>2</v>
      </c>
      <c r="L186" s="20">
        <f t="shared" si="32"/>
        <v>1</v>
      </c>
      <c r="M186" s="20">
        <f t="shared" si="33"/>
        <v>2</v>
      </c>
      <c r="N186" s="20">
        <f t="shared" si="34"/>
        <v>0</v>
      </c>
      <c r="O186" s="20">
        <f t="shared" si="35"/>
        <v>5</v>
      </c>
      <c r="P186" s="20">
        <f t="shared" si="36"/>
        <v>4</v>
      </c>
      <c r="Q186" s="20">
        <f t="shared" si="37"/>
        <v>9</v>
      </c>
      <c r="R186" s="33" t="str">
        <f t="shared" si="38"/>
        <v>E</v>
      </c>
      <c r="S186" s="33">
        <f t="shared" si="39"/>
        <v>0</v>
      </c>
      <c r="T186" s="33">
        <f t="shared" si="40"/>
        <v>0</v>
      </c>
      <c r="U186" s="22" t="s">
        <v>41</v>
      </c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</row>
    <row r="187" spans="1:36">
      <c r="A187" s="36" t="str">
        <f t="shared" si="29"/>
        <v>MLM5002</v>
      </c>
      <c r="B187" s="98" t="s">
        <v>127</v>
      </c>
      <c r="C187" s="98"/>
      <c r="D187" s="98"/>
      <c r="E187" s="98"/>
      <c r="F187" s="98"/>
      <c r="G187" s="98"/>
      <c r="H187" s="98"/>
      <c r="I187" s="98"/>
      <c r="J187" s="20">
        <f t="shared" si="30"/>
        <v>5</v>
      </c>
      <c r="K187" s="20">
        <f t="shared" si="31"/>
        <v>2</v>
      </c>
      <c r="L187" s="20">
        <f t="shared" si="32"/>
        <v>0</v>
      </c>
      <c r="M187" s="20">
        <f t="shared" si="33"/>
        <v>2</v>
      </c>
      <c r="N187" s="20">
        <f t="shared" si="34"/>
        <v>0</v>
      </c>
      <c r="O187" s="20">
        <f t="shared" si="35"/>
        <v>4</v>
      </c>
      <c r="P187" s="20">
        <f t="shared" si="36"/>
        <v>5</v>
      </c>
      <c r="Q187" s="20">
        <f t="shared" si="37"/>
        <v>9</v>
      </c>
      <c r="R187" s="33" t="str">
        <f t="shared" si="38"/>
        <v>E</v>
      </c>
      <c r="S187" s="33">
        <f t="shared" si="39"/>
        <v>0</v>
      </c>
      <c r="T187" s="33">
        <f t="shared" si="40"/>
        <v>0</v>
      </c>
      <c r="U187" s="22" t="s">
        <v>41</v>
      </c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</row>
    <row r="188" spans="1:36">
      <c r="A188" s="36" t="str">
        <f t="shared" si="29"/>
        <v>MLM5011</v>
      </c>
      <c r="B188" s="98" t="s">
        <v>138</v>
      </c>
      <c r="C188" s="98"/>
      <c r="D188" s="98"/>
      <c r="E188" s="98"/>
      <c r="F188" s="98"/>
      <c r="G188" s="98"/>
      <c r="H188" s="98"/>
      <c r="I188" s="98"/>
      <c r="J188" s="20">
        <f t="shared" si="30"/>
        <v>5</v>
      </c>
      <c r="K188" s="20">
        <f t="shared" si="31"/>
        <v>2</v>
      </c>
      <c r="L188" s="20">
        <f t="shared" si="32"/>
        <v>1</v>
      </c>
      <c r="M188" s="20">
        <f t="shared" si="33"/>
        <v>1</v>
      </c>
      <c r="N188" s="20">
        <f t="shared" si="34"/>
        <v>1</v>
      </c>
      <c r="O188" s="20">
        <f t="shared" si="35"/>
        <v>5</v>
      </c>
      <c r="P188" s="20">
        <f t="shared" si="36"/>
        <v>4</v>
      </c>
      <c r="Q188" s="20">
        <f t="shared" si="37"/>
        <v>9</v>
      </c>
      <c r="R188" s="33" t="str">
        <f t="shared" si="38"/>
        <v>E</v>
      </c>
      <c r="S188" s="33">
        <f t="shared" si="39"/>
        <v>0</v>
      </c>
      <c r="T188" s="33">
        <f t="shared" si="40"/>
        <v>0</v>
      </c>
      <c r="U188" s="22" t="s">
        <v>41</v>
      </c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</row>
    <row r="189" spans="1:36">
      <c r="A189" s="36" t="str">
        <f t="shared" si="29"/>
        <v>MLM5023</v>
      </c>
      <c r="B189" s="98" t="s">
        <v>139</v>
      </c>
      <c r="C189" s="98"/>
      <c r="D189" s="98"/>
      <c r="E189" s="98"/>
      <c r="F189" s="98"/>
      <c r="G189" s="98"/>
      <c r="H189" s="98"/>
      <c r="I189" s="98"/>
      <c r="J189" s="20">
        <f t="shared" si="30"/>
        <v>6</v>
      </c>
      <c r="K189" s="20">
        <f t="shared" si="31"/>
        <v>2</v>
      </c>
      <c r="L189" s="20">
        <f t="shared" si="32"/>
        <v>2</v>
      </c>
      <c r="M189" s="20">
        <f t="shared" si="33"/>
        <v>2</v>
      </c>
      <c r="N189" s="20">
        <f t="shared" si="34"/>
        <v>0</v>
      </c>
      <c r="O189" s="20">
        <f t="shared" si="35"/>
        <v>6</v>
      </c>
      <c r="P189" s="20">
        <f t="shared" si="36"/>
        <v>5</v>
      </c>
      <c r="Q189" s="20">
        <f t="shared" si="37"/>
        <v>11</v>
      </c>
      <c r="R189" s="33" t="str">
        <f t="shared" si="38"/>
        <v>E</v>
      </c>
      <c r="S189" s="33">
        <f t="shared" si="39"/>
        <v>0</v>
      </c>
      <c r="T189" s="33">
        <f t="shared" si="40"/>
        <v>0</v>
      </c>
      <c r="U189" s="22" t="s">
        <v>41</v>
      </c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</row>
    <row r="190" spans="1:36">
      <c r="A190" s="36" t="str">
        <f t="shared" si="29"/>
        <v>MLM5013</v>
      </c>
      <c r="B190" s="98" t="s">
        <v>140</v>
      </c>
      <c r="C190" s="98"/>
      <c r="D190" s="98"/>
      <c r="E190" s="98"/>
      <c r="F190" s="98"/>
      <c r="G190" s="98"/>
      <c r="H190" s="98"/>
      <c r="I190" s="98"/>
      <c r="J190" s="20">
        <f t="shared" si="30"/>
        <v>5</v>
      </c>
      <c r="K190" s="20">
        <f t="shared" si="31"/>
        <v>2</v>
      </c>
      <c r="L190" s="20">
        <f t="shared" si="32"/>
        <v>0</v>
      </c>
      <c r="M190" s="20">
        <f t="shared" si="33"/>
        <v>2</v>
      </c>
      <c r="N190" s="20">
        <f t="shared" si="34"/>
        <v>1</v>
      </c>
      <c r="O190" s="20">
        <f t="shared" si="35"/>
        <v>5</v>
      </c>
      <c r="P190" s="20">
        <f t="shared" si="36"/>
        <v>4</v>
      </c>
      <c r="Q190" s="20">
        <f t="shared" si="37"/>
        <v>9</v>
      </c>
      <c r="R190" s="33" t="str">
        <f t="shared" si="38"/>
        <v>E</v>
      </c>
      <c r="S190" s="33">
        <f t="shared" si="39"/>
        <v>0</v>
      </c>
      <c r="T190" s="33">
        <f t="shared" si="40"/>
        <v>0</v>
      </c>
      <c r="U190" s="22" t="s">
        <v>41</v>
      </c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</row>
    <row r="191" spans="1:36">
      <c r="A191" s="36" t="str">
        <f t="shared" si="29"/>
        <v>MLM5012</v>
      </c>
      <c r="B191" s="145" t="s">
        <v>141</v>
      </c>
      <c r="C191" s="145"/>
      <c r="D191" s="145"/>
      <c r="E191" s="145"/>
      <c r="F191" s="145"/>
      <c r="G191" s="145"/>
      <c r="H191" s="145"/>
      <c r="I191" s="145"/>
      <c r="J191" s="20">
        <f t="shared" si="30"/>
        <v>2</v>
      </c>
      <c r="K191" s="20">
        <f t="shared" si="31"/>
        <v>0</v>
      </c>
      <c r="L191" s="20">
        <f t="shared" si="32"/>
        <v>0</v>
      </c>
      <c r="M191" s="20">
        <f t="shared" si="33"/>
        <v>2</v>
      </c>
      <c r="N191" s="20">
        <f t="shared" si="34"/>
        <v>0</v>
      </c>
      <c r="O191" s="20">
        <f t="shared" si="35"/>
        <v>2</v>
      </c>
      <c r="P191" s="20">
        <f t="shared" si="36"/>
        <v>2</v>
      </c>
      <c r="Q191" s="20">
        <f t="shared" si="37"/>
        <v>4</v>
      </c>
      <c r="R191" s="33">
        <f t="shared" si="38"/>
        <v>0</v>
      </c>
      <c r="S191" s="33" t="str">
        <f t="shared" si="39"/>
        <v>C</v>
      </c>
      <c r="T191" s="33">
        <f t="shared" si="40"/>
        <v>0</v>
      </c>
      <c r="U191" s="22" t="s">
        <v>41</v>
      </c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</row>
    <row r="192" spans="1:36">
      <c r="A192" s="36" t="str">
        <f t="shared" si="29"/>
        <v>MLM0028</v>
      </c>
      <c r="B192" s="98" t="s">
        <v>142</v>
      </c>
      <c r="C192" s="98"/>
      <c r="D192" s="98"/>
      <c r="E192" s="98"/>
      <c r="F192" s="98"/>
      <c r="G192" s="98"/>
      <c r="H192" s="98"/>
      <c r="I192" s="98"/>
      <c r="J192" s="20">
        <f t="shared" si="30"/>
        <v>4</v>
      </c>
      <c r="K192" s="20">
        <f t="shared" si="31"/>
        <v>2</v>
      </c>
      <c r="L192" s="20">
        <f t="shared" si="32"/>
        <v>0</v>
      </c>
      <c r="M192" s="20">
        <f t="shared" si="33"/>
        <v>2</v>
      </c>
      <c r="N192" s="20">
        <f t="shared" si="34"/>
        <v>0</v>
      </c>
      <c r="O192" s="20">
        <f t="shared" si="35"/>
        <v>4</v>
      </c>
      <c r="P192" s="20">
        <f t="shared" si="36"/>
        <v>3</v>
      </c>
      <c r="Q192" s="20">
        <f t="shared" si="37"/>
        <v>7</v>
      </c>
      <c r="R192" s="33" t="str">
        <f t="shared" si="38"/>
        <v>E</v>
      </c>
      <c r="S192" s="33">
        <f t="shared" si="39"/>
        <v>0</v>
      </c>
      <c r="T192" s="33">
        <f t="shared" si="40"/>
        <v>0</v>
      </c>
      <c r="U192" s="22" t="s">
        <v>41</v>
      </c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</row>
    <row r="193" spans="1:36">
      <c r="A193" s="23" t="s">
        <v>29</v>
      </c>
      <c r="B193" s="117"/>
      <c r="C193" s="118"/>
      <c r="D193" s="118"/>
      <c r="E193" s="118"/>
      <c r="F193" s="118"/>
      <c r="G193" s="118"/>
      <c r="H193" s="118"/>
      <c r="I193" s="119"/>
      <c r="J193" s="25">
        <f>IF(ISNA(SUM(J179:J192)),"",SUM(J179:J192))</f>
        <v>69</v>
      </c>
      <c r="K193" s="25">
        <f t="shared" ref="K193:Q193" si="41">SUM(K179:K192)</f>
        <v>26</v>
      </c>
      <c r="L193" s="25">
        <f t="shared" si="41"/>
        <v>10</v>
      </c>
      <c r="M193" s="25">
        <f t="shared" si="41"/>
        <v>21</v>
      </c>
      <c r="N193" s="25">
        <f t="shared" si="41"/>
        <v>2</v>
      </c>
      <c r="O193" s="25">
        <f t="shared" si="41"/>
        <v>59</v>
      </c>
      <c r="P193" s="25">
        <f t="shared" si="41"/>
        <v>66</v>
      </c>
      <c r="Q193" s="25">
        <f t="shared" si="41"/>
        <v>125</v>
      </c>
      <c r="R193" s="23">
        <f>COUNTIF(R179:R192,"E")</f>
        <v>11</v>
      </c>
      <c r="S193" s="23">
        <f>COUNTIF(S179:S192,"C")</f>
        <v>3</v>
      </c>
      <c r="T193" s="23">
        <f>COUNTIF(T179:T192,"VP")</f>
        <v>0</v>
      </c>
      <c r="U193" s="22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</row>
    <row r="194" spans="1:36" ht="17.25" customHeight="1">
      <c r="A194" s="91" t="s">
        <v>74</v>
      </c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3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</row>
    <row r="195" spans="1:36">
      <c r="A195" s="36" t="str">
        <f>IF(ISNA(INDEX($A$37:$U$171,MATCH($B195,$B$37:$B$171,0),1)),"",INDEX($A$37:$U$171,MATCH($B195,$B$37:$B$171,0),1))</f>
        <v>MLM5014</v>
      </c>
      <c r="B195" s="98" t="s">
        <v>150</v>
      </c>
      <c r="C195" s="98"/>
      <c r="D195" s="98"/>
      <c r="E195" s="98"/>
      <c r="F195" s="98"/>
      <c r="G195" s="98"/>
      <c r="H195" s="98"/>
      <c r="I195" s="98"/>
      <c r="J195" s="20">
        <f>IF(ISNA(INDEX($A$37:$U$171,MATCH($B195,$B$37:$B$171,0),10)),"",INDEX($A$37:$U$171,MATCH($B195,$B$37:$B$171,0),10))</f>
        <v>6</v>
      </c>
      <c r="K195" s="20">
        <f>IF(ISNA(INDEX($A$37:$U$171,MATCH($B195,$B$37:$B$171,0),11)),"",INDEX($A$37:$U$171,MATCH($B195,$B$37:$B$171,0),11))</f>
        <v>2</v>
      </c>
      <c r="L195" s="20">
        <f>IF(ISNA(INDEX($A$37:$U$171,MATCH($B195,$B$37:$B$171,0),12)),"",INDEX($A$37:$U$171,MATCH($B195,$B$37:$B$171,0),12))</f>
        <v>1</v>
      </c>
      <c r="M195" s="20">
        <f>IF(ISNA(INDEX($A$37:$U$171,MATCH($B195,$B$37:$B$171,0),13)),"",INDEX($A$37:$U$171,MATCH($B195,$B$37:$B$171,0),13))</f>
        <v>1</v>
      </c>
      <c r="N195" s="20">
        <f>IF(ISNA(INDEX($A$37:$U$171,MATCH($B195,$B$37:$B$171,0),14)),"",INDEX($A$37:$U$171,MATCH($B195,$B$37:$B$171,0),14))</f>
        <v>1</v>
      </c>
      <c r="O195" s="20">
        <f>IF(ISNA(INDEX($A$37:$U$171,MATCH($B195,$B$37:$B$171,0),15)),"",INDEX($A$37:$U$171,MATCH($B195,$B$37:$B$171,0),15))</f>
        <v>5</v>
      </c>
      <c r="P195" s="20">
        <f>IF(ISNA(INDEX($A$37:$U$171,MATCH($B195,$B$37:$B$171,0),16)),"",INDEX($A$37:$U$171,MATCH($B195,$B$37:$B$171,0),16))</f>
        <v>8</v>
      </c>
      <c r="Q195" s="20">
        <f>IF(ISNA(INDEX($A$37:$U$171,MATCH($B195,$B$37:$B$171,0),17)),"",INDEX($A$37:$U$171,MATCH($B195,$B$37:$B$171,0),17))</f>
        <v>13</v>
      </c>
      <c r="R195" s="33" t="str">
        <f>IF(ISNA(INDEX($A$37:$U$171,MATCH($B195,$B$37:$B$171,0),18)),"",INDEX($A$37:$U$171,MATCH($B195,$B$37:$B$171,0),18))</f>
        <v>E</v>
      </c>
      <c r="S195" s="33">
        <f>IF(ISNA(INDEX($A$37:$U$171,MATCH($B195,$B$37:$B$171,0),19)),"",INDEX($A$37:$U$171,MATCH($B195,$B$37:$B$171,0),19))</f>
        <v>0</v>
      </c>
      <c r="T195" s="33">
        <f>IF(ISNA(INDEX($A$37:$U$171,MATCH($B195,$B$37:$B$171,0),20)),"",INDEX($A$37:$U$171,MATCH($B195,$B$37:$B$171,0),20))</f>
        <v>0</v>
      </c>
      <c r="U195" s="22" t="s">
        <v>41</v>
      </c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</row>
    <row r="196" spans="1:36">
      <c r="A196" s="23" t="s">
        <v>29</v>
      </c>
      <c r="B196" s="114"/>
      <c r="C196" s="114"/>
      <c r="D196" s="114"/>
      <c r="E196" s="114"/>
      <c r="F196" s="114"/>
      <c r="G196" s="114"/>
      <c r="H196" s="114"/>
      <c r="I196" s="114"/>
      <c r="J196" s="25">
        <f t="shared" ref="J196:Q196" si="42">SUM(J195:J195)</f>
        <v>6</v>
      </c>
      <c r="K196" s="25">
        <f t="shared" si="42"/>
        <v>2</v>
      </c>
      <c r="L196" s="25">
        <f t="shared" si="42"/>
        <v>1</v>
      </c>
      <c r="M196" s="25">
        <f t="shared" si="42"/>
        <v>1</v>
      </c>
      <c r="N196" s="25">
        <f t="shared" si="42"/>
        <v>1</v>
      </c>
      <c r="O196" s="25">
        <f t="shared" si="42"/>
        <v>5</v>
      </c>
      <c r="P196" s="25">
        <f t="shared" si="42"/>
        <v>8</v>
      </c>
      <c r="Q196" s="25">
        <f t="shared" si="42"/>
        <v>13</v>
      </c>
      <c r="R196" s="23">
        <f>COUNTIF(R195:R195,"E")</f>
        <v>1</v>
      </c>
      <c r="S196" s="23">
        <f>COUNTIF(S195:S195,"C")</f>
        <v>0</v>
      </c>
      <c r="T196" s="23">
        <f>COUNTIF(T195:T195,"VP")</f>
        <v>0</v>
      </c>
      <c r="U196" s="24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</row>
    <row r="197" spans="1:36" ht="27" customHeight="1">
      <c r="A197" s="142" t="s">
        <v>56</v>
      </c>
      <c r="B197" s="143"/>
      <c r="C197" s="143"/>
      <c r="D197" s="143"/>
      <c r="E197" s="143"/>
      <c r="F197" s="143"/>
      <c r="G197" s="143"/>
      <c r="H197" s="143"/>
      <c r="I197" s="144"/>
      <c r="J197" s="25">
        <f t="shared" ref="J197:T197" si="43">SUM(J193,J196)</f>
        <v>75</v>
      </c>
      <c r="K197" s="25">
        <f t="shared" si="43"/>
        <v>28</v>
      </c>
      <c r="L197" s="25">
        <f t="shared" si="43"/>
        <v>11</v>
      </c>
      <c r="M197" s="25">
        <f t="shared" si="43"/>
        <v>22</v>
      </c>
      <c r="N197" s="25">
        <f t="shared" si="43"/>
        <v>3</v>
      </c>
      <c r="O197" s="25">
        <f t="shared" si="43"/>
        <v>64</v>
      </c>
      <c r="P197" s="25">
        <f t="shared" si="43"/>
        <v>74</v>
      </c>
      <c r="Q197" s="25">
        <f t="shared" si="43"/>
        <v>138</v>
      </c>
      <c r="R197" s="25">
        <f t="shared" si="43"/>
        <v>12</v>
      </c>
      <c r="S197" s="25">
        <f t="shared" si="43"/>
        <v>3</v>
      </c>
      <c r="T197" s="25">
        <f t="shared" si="43"/>
        <v>0</v>
      </c>
      <c r="U197" s="54">
        <f>COUNTIF($A$178:$U$196,$U$179)/(COUNTIF($A$178:$U$196,$U$179)+COUNTIF($A$210:$U$227,$U$211)+COUNTIF($A$236:$U$250,$U$237)+COUNT($J$260:$J$264))</f>
        <v>0.33333333333333331</v>
      </c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</row>
    <row r="198" spans="1:36">
      <c r="A198" s="99" t="s">
        <v>57</v>
      </c>
      <c r="B198" s="100"/>
      <c r="C198" s="100"/>
      <c r="D198" s="100"/>
      <c r="E198" s="100"/>
      <c r="F198" s="100"/>
      <c r="G198" s="100"/>
      <c r="H198" s="100"/>
      <c r="I198" s="100"/>
      <c r="J198" s="101"/>
      <c r="K198" s="25">
        <f t="shared" ref="K198:Q198" si="44">K193*14+K196*12</f>
        <v>388</v>
      </c>
      <c r="L198" s="25">
        <f t="shared" si="44"/>
        <v>152</v>
      </c>
      <c r="M198" s="25">
        <f t="shared" si="44"/>
        <v>306</v>
      </c>
      <c r="N198" s="25">
        <f t="shared" si="44"/>
        <v>40</v>
      </c>
      <c r="O198" s="25">
        <f t="shared" si="44"/>
        <v>886</v>
      </c>
      <c r="P198" s="25">
        <f t="shared" si="44"/>
        <v>1020</v>
      </c>
      <c r="Q198" s="25">
        <f t="shared" si="44"/>
        <v>1906</v>
      </c>
      <c r="R198" s="105"/>
      <c r="S198" s="106"/>
      <c r="T198" s="106"/>
      <c r="U198" s="107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</row>
    <row r="199" spans="1:36">
      <c r="A199" s="102"/>
      <c r="B199" s="103"/>
      <c r="C199" s="103"/>
      <c r="D199" s="103"/>
      <c r="E199" s="103"/>
      <c r="F199" s="103"/>
      <c r="G199" s="103"/>
      <c r="H199" s="103"/>
      <c r="I199" s="103"/>
      <c r="J199" s="104"/>
      <c r="K199" s="204">
        <f>SUM(K198:N198)</f>
        <v>886</v>
      </c>
      <c r="L199" s="205"/>
      <c r="M199" s="205"/>
      <c r="N199" s="206"/>
      <c r="O199" s="111">
        <f>Q198</f>
        <v>1906</v>
      </c>
      <c r="P199" s="112"/>
      <c r="Q199" s="113"/>
      <c r="R199" s="108"/>
      <c r="S199" s="109"/>
      <c r="T199" s="109"/>
      <c r="U199" s="11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</row>
    <row r="200" spans="1:36"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</row>
    <row r="201" spans="1:36">
      <c r="B201" s="2"/>
      <c r="C201" s="2"/>
      <c r="D201" s="2"/>
      <c r="E201" s="2"/>
      <c r="F201" s="2"/>
      <c r="G201" s="2"/>
      <c r="M201" s="9"/>
      <c r="N201" s="9"/>
      <c r="O201" s="9"/>
      <c r="P201" s="9"/>
      <c r="Q201" s="9"/>
      <c r="R201" s="9"/>
      <c r="S201" s="9"/>
      <c r="T201" s="9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</row>
    <row r="202" spans="1:36">
      <c r="B202" s="9"/>
      <c r="C202" s="9"/>
      <c r="D202" s="9"/>
      <c r="E202" s="9"/>
      <c r="F202" s="9"/>
      <c r="G202" s="9"/>
      <c r="H202" s="18"/>
      <c r="I202" s="18"/>
      <c r="J202" s="18"/>
      <c r="M202" s="9"/>
      <c r="N202" s="9"/>
      <c r="O202" s="9"/>
      <c r="P202" s="9"/>
      <c r="Q202" s="9"/>
      <c r="R202" s="9"/>
      <c r="S202" s="9"/>
      <c r="T202" s="9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</row>
    <row r="203" spans="1:36"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</row>
    <row r="204" spans="1:36">
      <c r="B204" s="2"/>
      <c r="C204" s="2"/>
      <c r="D204" s="2"/>
      <c r="E204" s="2"/>
      <c r="F204" s="2"/>
      <c r="G204" s="2"/>
      <c r="M204" s="9"/>
      <c r="N204" s="9"/>
      <c r="O204" s="9"/>
      <c r="P204" s="9"/>
      <c r="Q204" s="9"/>
      <c r="R204" s="9"/>
      <c r="S204" s="9"/>
      <c r="T204" s="9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</row>
    <row r="205" spans="1:36">
      <c r="B205" s="9"/>
      <c r="C205" s="9"/>
      <c r="D205" s="9"/>
      <c r="E205" s="9"/>
      <c r="F205" s="9"/>
      <c r="G205" s="9"/>
      <c r="H205" s="18"/>
      <c r="I205" s="18"/>
      <c r="J205" s="18"/>
      <c r="M205" s="9"/>
      <c r="N205" s="9"/>
      <c r="O205" s="9"/>
      <c r="P205" s="9"/>
      <c r="Q205" s="9"/>
      <c r="R205" s="9"/>
      <c r="S205" s="9"/>
      <c r="T205" s="9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</row>
    <row r="206" spans="1:36" ht="31.5" customHeight="1"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</row>
    <row r="207" spans="1:36" ht="23.25" customHeight="1">
      <c r="A207" s="114" t="s">
        <v>235</v>
      </c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</row>
    <row r="208" spans="1:36" ht="26.25" customHeight="1">
      <c r="A208" s="114" t="s">
        <v>31</v>
      </c>
      <c r="B208" s="114" t="s">
        <v>30</v>
      </c>
      <c r="C208" s="114"/>
      <c r="D208" s="114"/>
      <c r="E208" s="114"/>
      <c r="F208" s="114"/>
      <c r="G208" s="114"/>
      <c r="H208" s="114"/>
      <c r="I208" s="114"/>
      <c r="J208" s="79" t="s">
        <v>45</v>
      </c>
      <c r="K208" s="72" t="s">
        <v>28</v>
      </c>
      <c r="L208" s="73"/>
      <c r="M208" s="73"/>
      <c r="N208" s="74"/>
      <c r="O208" s="79" t="s">
        <v>46</v>
      </c>
      <c r="P208" s="79"/>
      <c r="Q208" s="79"/>
      <c r="R208" s="79" t="s">
        <v>27</v>
      </c>
      <c r="S208" s="79"/>
      <c r="T208" s="79"/>
      <c r="U208" s="79" t="s">
        <v>26</v>
      </c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</row>
    <row r="209" spans="1:36">
      <c r="A209" s="114"/>
      <c r="B209" s="114"/>
      <c r="C209" s="114"/>
      <c r="D209" s="114"/>
      <c r="E209" s="114"/>
      <c r="F209" s="114"/>
      <c r="G209" s="114"/>
      <c r="H209" s="114"/>
      <c r="I209" s="114"/>
      <c r="J209" s="79"/>
      <c r="K209" s="34" t="s">
        <v>32</v>
      </c>
      <c r="L209" s="34" t="s">
        <v>33</v>
      </c>
      <c r="M209" s="34" t="s">
        <v>34</v>
      </c>
      <c r="N209" s="34"/>
      <c r="O209" s="34" t="s">
        <v>38</v>
      </c>
      <c r="P209" s="34" t="s">
        <v>9</v>
      </c>
      <c r="Q209" s="34" t="s">
        <v>35</v>
      </c>
      <c r="R209" s="34" t="s">
        <v>36</v>
      </c>
      <c r="S209" s="34" t="s">
        <v>32</v>
      </c>
      <c r="T209" s="34" t="s">
        <v>37</v>
      </c>
      <c r="U209" s="79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</row>
    <row r="210" spans="1:36" ht="18.75" customHeight="1">
      <c r="A210" s="91" t="s">
        <v>62</v>
      </c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3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</row>
    <row r="211" spans="1:36">
      <c r="A211" s="36" t="str">
        <f t="shared" ref="A211:A220" si="45">IF(ISNA(INDEX($A$37:$U$171,MATCH($B211,$B$37:$B$171,0),1)),"",INDEX($A$37:$U$171,MATCH($B211,$B$37:$B$171,0),1))</f>
        <v>MLM5005</v>
      </c>
      <c r="B211" s="115" t="s">
        <v>89</v>
      </c>
      <c r="C211" s="115"/>
      <c r="D211" s="115"/>
      <c r="E211" s="115"/>
      <c r="F211" s="115"/>
      <c r="G211" s="115"/>
      <c r="H211" s="115"/>
      <c r="I211" s="116"/>
      <c r="J211" s="20">
        <f t="shared" ref="J211:J220" si="46">IF(ISNA(INDEX($A$37:$U$171,MATCH($B211,$B$37:$B$171,0),10)),"",INDEX($A$37:$U$171,MATCH($B211,$B$37:$B$171,0),10))</f>
        <v>6</v>
      </c>
      <c r="K211" s="20">
        <f t="shared" ref="K211:K220" si="47">IF(ISNA(INDEX($A$37:$U$171,MATCH($B211,$B$37:$B$171,0),11)),"",INDEX($A$37:$U$171,MATCH($B211,$B$37:$B$171,0),11))</f>
        <v>2</v>
      </c>
      <c r="L211" s="20">
        <f t="shared" ref="L211:L220" si="48">IF(ISNA(INDEX($A$37:$U$171,MATCH($B211,$B$37:$B$171,0),12)),"",INDEX($A$37:$U$171,MATCH($B211,$B$37:$B$171,0),12))</f>
        <v>2</v>
      </c>
      <c r="M211" s="20">
        <f t="shared" ref="M211:M220" si="49">IF(ISNA(INDEX($A$37:$U$171,MATCH($B211,$B$37:$B$171,0),13)),"",INDEX($A$37:$U$171,MATCH($B211,$B$37:$B$171,0),13))</f>
        <v>2</v>
      </c>
      <c r="N211" s="20">
        <f t="shared" ref="N211:N220" si="50">IF(ISNA(INDEX($A$37:$U$171,MATCH($B211,$B$37:$B$171,0),14)),"",INDEX($A$37:$U$171,MATCH($B211,$B$37:$B$171,0),14))</f>
        <v>0</v>
      </c>
      <c r="O211" s="20">
        <f t="shared" ref="O211:O220" si="51">IF(ISNA(INDEX($A$37:$U$171,MATCH($B211,$B$37:$B$171,0),15)),"",INDEX($A$37:$U$171,MATCH($B211,$B$37:$B$171,0),15))</f>
        <v>6</v>
      </c>
      <c r="P211" s="20">
        <f t="shared" ref="P211:P220" si="52">IF(ISNA(INDEX($A$37:$U$171,MATCH($B211,$B$37:$B$171,0),16)),"",INDEX($A$37:$U$171,MATCH($B211,$B$37:$B$171,0),16))</f>
        <v>5</v>
      </c>
      <c r="Q211" s="20">
        <f t="shared" ref="Q211:Q220" si="53">IF(ISNA(INDEX($A$37:$U$171,MATCH($B211,$B$37:$B$171,0),17)),"",INDEX($A$37:$U$171,MATCH($B211,$B$37:$B$171,0),17))</f>
        <v>11</v>
      </c>
      <c r="R211" s="33" t="str">
        <f t="shared" ref="R211:R220" si="54">IF(ISNA(INDEX($A$37:$U$171,MATCH($B211,$B$37:$B$171,0),18)),"",INDEX($A$37:$U$171,MATCH($B211,$B$37:$B$171,0),18))</f>
        <v>E</v>
      </c>
      <c r="S211" s="33">
        <f t="shared" ref="S211:S220" si="55">IF(ISNA(INDEX($A$37:$U$171,MATCH($B211,$B$37:$B$171,0),19)),"",INDEX($A$37:$U$171,MATCH($B211,$B$37:$B$171,0),19))</f>
        <v>0</v>
      </c>
      <c r="T211" s="33">
        <f t="shared" ref="T211:T220" si="56">IF(ISNA(INDEX($A$37:$U$171,MATCH($B211,$B$37:$B$171,0),20)),"",INDEX($A$37:$U$171,MATCH($B211,$B$37:$B$171,0),20))</f>
        <v>0</v>
      </c>
      <c r="U211" s="19" t="s">
        <v>43</v>
      </c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</row>
    <row r="212" spans="1:36">
      <c r="A212" s="36" t="str">
        <f t="shared" si="45"/>
        <v>MLM5006</v>
      </c>
      <c r="B212" s="98" t="s">
        <v>95</v>
      </c>
      <c r="C212" s="98"/>
      <c r="D212" s="98"/>
      <c r="E212" s="98"/>
      <c r="F212" s="98"/>
      <c r="G212" s="98"/>
      <c r="H212" s="98"/>
      <c r="I212" s="98"/>
      <c r="J212" s="20">
        <f t="shared" si="46"/>
        <v>7</v>
      </c>
      <c r="K212" s="20">
        <f t="shared" si="47"/>
        <v>2</v>
      </c>
      <c r="L212" s="20">
        <f t="shared" si="48"/>
        <v>1</v>
      </c>
      <c r="M212" s="20">
        <f t="shared" si="49"/>
        <v>2</v>
      </c>
      <c r="N212" s="20">
        <f t="shared" si="50"/>
        <v>0</v>
      </c>
      <c r="O212" s="20">
        <f t="shared" si="51"/>
        <v>5</v>
      </c>
      <c r="P212" s="20">
        <f t="shared" si="52"/>
        <v>8</v>
      </c>
      <c r="Q212" s="20">
        <f t="shared" si="53"/>
        <v>13</v>
      </c>
      <c r="R212" s="33" t="str">
        <f t="shared" si="54"/>
        <v>E</v>
      </c>
      <c r="S212" s="33">
        <f t="shared" si="55"/>
        <v>0</v>
      </c>
      <c r="T212" s="33">
        <f t="shared" si="56"/>
        <v>0</v>
      </c>
      <c r="U212" s="19" t="s">
        <v>43</v>
      </c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</row>
    <row r="213" spans="1:36">
      <c r="A213" s="36" t="str">
        <f t="shared" si="45"/>
        <v>MLM5008</v>
      </c>
      <c r="B213" s="98" t="s">
        <v>103</v>
      </c>
      <c r="C213" s="98"/>
      <c r="D213" s="98"/>
      <c r="E213" s="98"/>
      <c r="F213" s="98"/>
      <c r="G213" s="98"/>
      <c r="H213" s="98"/>
      <c r="I213" s="98"/>
      <c r="J213" s="20">
        <f t="shared" si="46"/>
        <v>6</v>
      </c>
      <c r="K213" s="20">
        <f t="shared" si="47"/>
        <v>2</v>
      </c>
      <c r="L213" s="20">
        <f t="shared" si="48"/>
        <v>1</v>
      </c>
      <c r="M213" s="20">
        <f t="shared" si="49"/>
        <v>2</v>
      </c>
      <c r="N213" s="20">
        <f t="shared" si="50"/>
        <v>0</v>
      </c>
      <c r="O213" s="20">
        <f t="shared" si="51"/>
        <v>5</v>
      </c>
      <c r="P213" s="20">
        <f t="shared" si="52"/>
        <v>6</v>
      </c>
      <c r="Q213" s="20">
        <f t="shared" si="53"/>
        <v>11</v>
      </c>
      <c r="R213" s="33" t="str">
        <f t="shared" si="54"/>
        <v>E</v>
      </c>
      <c r="S213" s="33">
        <f t="shared" si="55"/>
        <v>0</v>
      </c>
      <c r="T213" s="33">
        <f t="shared" si="56"/>
        <v>0</v>
      </c>
      <c r="U213" s="19" t="s">
        <v>43</v>
      </c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</row>
    <row r="214" spans="1:36">
      <c r="A214" s="36" t="str">
        <f t="shared" si="45"/>
        <v>MLM5009</v>
      </c>
      <c r="B214" s="98" t="s">
        <v>109</v>
      </c>
      <c r="C214" s="98"/>
      <c r="D214" s="98"/>
      <c r="E214" s="98"/>
      <c r="F214" s="98"/>
      <c r="G214" s="98"/>
      <c r="H214" s="98"/>
      <c r="I214" s="98"/>
      <c r="J214" s="20">
        <f t="shared" si="46"/>
        <v>5</v>
      </c>
      <c r="K214" s="20">
        <f t="shared" si="47"/>
        <v>2</v>
      </c>
      <c r="L214" s="20">
        <f t="shared" si="48"/>
        <v>1</v>
      </c>
      <c r="M214" s="20">
        <f t="shared" si="49"/>
        <v>1</v>
      </c>
      <c r="N214" s="20">
        <f t="shared" si="50"/>
        <v>0</v>
      </c>
      <c r="O214" s="20">
        <f t="shared" si="51"/>
        <v>4</v>
      </c>
      <c r="P214" s="20">
        <f t="shared" si="52"/>
        <v>5</v>
      </c>
      <c r="Q214" s="20">
        <f t="shared" si="53"/>
        <v>9</v>
      </c>
      <c r="R214" s="33">
        <f t="shared" si="54"/>
        <v>0</v>
      </c>
      <c r="S214" s="33" t="str">
        <f t="shared" si="55"/>
        <v>C</v>
      </c>
      <c r="T214" s="33">
        <f t="shared" si="56"/>
        <v>0</v>
      </c>
      <c r="U214" s="19" t="s">
        <v>43</v>
      </c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</row>
    <row r="215" spans="1:36">
      <c r="A215" s="36" t="str">
        <f t="shared" si="45"/>
        <v>MLM5015</v>
      </c>
      <c r="B215" s="98" t="s">
        <v>124</v>
      </c>
      <c r="C215" s="98"/>
      <c r="D215" s="98"/>
      <c r="E215" s="98"/>
      <c r="F215" s="98"/>
      <c r="G215" s="98"/>
      <c r="H215" s="98"/>
      <c r="I215" s="98"/>
      <c r="J215" s="20">
        <f t="shared" si="46"/>
        <v>5</v>
      </c>
      <c r="K215" s="20">
        <f t="shared" si="47"/>
        <v>2</v>
      </c>
      <c r="L215" s="20">
        <f t="shared" si="48"/>
        <v>0</v>
      </c>
      <c r="M215" s="20">
        <f t="shared" si="49"/>
        <v>2</v>
      </c>
      <c r="N215" s="20">
        <f t="shared" si="50"/>
        <v>1</v>
      </c>
      <c r="O215" s="20">
        <f t="shared" si="51"/>
        <v>5</v>
      </c>
      <c r="P215" s="20">
        <f t="shared" si="52"/>
        <v>4</v>
      </c>
      <c r="Q215" s="20">
        <f t="shared" si="53"/>
        <v>9</v>
      </c>
      <c r="R215" s="33" t="str">
        <f t="shared" si="54"/>
        <v>E</v>
      </c>
      <c r="S215" s="33">
        <f t="shared" si="55"/>
        <v>0</v>
      </c>
      <c r="T215" s="33">
        <f t="shared" si="56"/>
        <v>0</v>
      </c>
      <c r="U215" s="19" t="s">
        <v>43</v>
      </c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</row>
    <row r="216" spans="1:36">
      <c r="A216" s="36" t="str">
        <f t="shared" si="45"/>
        <v>MLM5028</v>
      </c>
      <c r="B216" s="98" t="s">
        <v>125</v>
      </c>
      <c r="C216" s="98"/>
      <c r="D216" s="98"/>
      <c r="E216" s="98"/>
      <c r="F216" s="98"/>
      <c r="G216" s="98"/>
      <c r="H216" s="98"/>
      <c r="I216" s="98"/>
      <c r="J216" s="20">
        <f t="shared" si="46"/>
        <v>5</v>
      </c>
      <c r="K216" s="20">
        <f t="shared" si="47"/>
        <v>2</v>
      </c>
      <c r="L216" s="20">
        <f t="shared" si="48"/>
        <v>1</v>
      </c>
      <c r="M216" s="20">
        <f t="shared" si="49"/>
        <v>1</v>
      </c>
      <c r="N216" s="20">
        <f t="shared" si="50"/>
        <v>0</v>
      </c>
      <c r="O216" s="20">
        <f t="shared" si="51"/>
        <v>4</v>
      </c>
      <c r="P216" s="20">
        <f t="shared" si="52"/>
        <v>5</v>
      </c>
      <c r="Q216" s="20">
        <f t="shared" si="53"/>
        <v>9</v>
      </c>
      <c r="R216" s="33" t="str">
        <f t="shared" si="54"/>
        <v>E</v>
      </c>
      <c r="S216" s="33">
        <f t="shared" si="55"/>
        <v>0</v>
      </c>
      <c r="T216" s="33">
        <f t="shared" si="56"/>
        <v>0</v>
      </c>
      <c r="U216" s="19" t="s">
        <v>43</v>
      </c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</row>
    <row r="217" spans="1:36">
      <c r="A217" s="36" t="str">
        <f t="shared" si="45"/>
        <v>MLM5029</v>
      </c>
      <c r="B217" s="98" t="s">
        <v>126</v>
      </c>
      <c r="C217" s="98"/>
      <c r="D217" s="98"/>
      <c r="E217" s="98"/>
      <c r="F217" s="98"/>
      <c r="G217" s="98"/>
      <c r="H217" s="98"/>
      <c r="I217" s="98"/>
      <c r="J217" s="20">
        <f t="shared" si="46"/>
        <v>5</v>
      </c>
      <c r="K217" s="20">
        <f t="shared" si="47"/>
        <v>2</v>
      </c>
      <c r="L217" s="20">
        <f t="shared" si="48"/>
        <v>1</v>
      </c>
      <c r="M217" s="20">
        <f t="shared" si="49"/>
        <v>1</v>
      </c>
      <c r="N217" s="20">
        <f t="shared" si="50"/>
        <v>0</v>
      </c>
      <c r="O217" s="20">
        <f t="shared" si="51"/>
        <v>4</v>
      </c>
      <c r="P217" s="20">
        <f t="shared" si="52"/>
        <v>5</v>
      </c>
      <c r="Q217" s="20">
        <f t="shared" si="53"/>
        <v>9</v>
      </c>
      <c r="R217" s="33" t="str">
        <f t="shared" si="54"/>
        <v>E</v>
      </c>
      <c r="S217" s="33">
        <f t="shared" si="55"/>
        <v>0</v>
      </c>
      <c r="T217" s="33">
        <f t="shared" si="56"/>
        <v>0</v>
      </c>
      <c r="U217" s="19" t="s">
        <v>43</v>
      </c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</row>
    <row r="218" spans="1:36">
      <c r="A218" s="36" t="str">
        <f t="shared" si="45"/>
        <v>MLM5060</v>
      </c>
      <c r="B218" s="98" t="s">
        <v>129</v>
      </c>
      <c r="C218" s="98"/>
      <c r="D218" s="98"/>
      <c r="E218" s="98"/>
      <c r="F218" s="98"/>
      <c r="G218" s="98"/>
      <c r="H218" s="98"/>
      <c r="I218" s="98"/>
      <c r="J218" s="20">
        <f t="shared" si="46"/>
        <v>5</v>
      </c>
      <c r="K218" s="20">
        <f t="shared" si="47"/>
        <v>2</v>
      </c>
      <c r="L218" s="20">
        <f t="shared" si="48"/>
        <v>1</v>
      </c>
      <c r="M218" s="20">
        <f t="shared" si="49"/>
        <v>1</v>
      </c>
      <c r="N218" s="20">
        <f t="shared" si="50"/>
        <v>0</v>
      </c>
      <c r="O218" s="20">
        <f t="shared" si="51"/>
        <v>4</v>
      </c>
      <c r="P218" s="20">
        <f t="shared" si="52"/>
        <v>5</v>
      </c>
      <c r="Q218" s="20">
        <f t="shared" si="53"/>
        <v>9</v>
      </c>
      <c r="R218" s="33">
        <f t="shared" si="54"/>
        <v>0</v>
      </c>
      <c r="S218" s="33" t="str">
        <f t="shared" si="55"/>
        <v>C</v>
      </c>
      <c r="T218" s="33">
        <f t="shared" si="56"/>
        <v>0</v>
      </c>
      <c r="U218" s="19" t="s">
        <v>43</v>
      </c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</row>
    <row r="219" spans="1:36">
      <c r="A219" s="36" t="str">
        <f t="shared" si="45"/>
        <v>MLM7001</v>
      </c>
      <c r="B219" s="98" t="s">
        <v>130</v>
      </c>
      <c r="C219" s="98"/>
      <c r="D219" s="98"/>
      <c r="E219" s="98"/>
      <c r="F219" s="98"/>
      <c r="G219" s="98"/>
      <c r="H219" s="98"/>
      <c r="I219" s="98"/>
      <c r="J219" s="20">
        <f t="shared" si="46"/>
        <v>4</v>
      </c>
      <c r="K219" s="20">
        <f t="shared" si="47"/>
        <v>0</v>
      </c>
      <c r="L219" s="20">
        <f t="shared" si="48"/>
        <v>0</v>
      </c>
      <c r="M219" s="20">
        <f t="shared" si="49"/>
        <v>1</v>
      </c>
      <c r="N219" s="20">
        <f t="shared" si="50"/>
        <v>0</v>
      </c>
      <c r="O219" s="20">
        <f t="shared" si="51"/>
        <v>1</v>
      </c>
      <c r="P219" s="20">
        <f t="shared" si="52"/>
        <v>6</v>
      </c>
      <c r="Q219" s="20">
        <f t="shared" si="53"/>
        <v>7</v>
      </c>
      <c r="R219" s="33" t="str">
        <f t="shared" si="54"/>
        <v>E</v>
      </c>
      <c r="S219" s="33">
        <f t="shared" si="55"/>
        <v>0</v>
      </c>
      <c r="T219" s="33">
        <f t="shared" si="56"/>
        <v>0</v>
      </c>
      <c r="U219" s="19" t="s">
        <v>43</v>
      </c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</row>
    <row r="220" spans="1:36">
      <c r="A220" s="36" t="str">
        <f t="shared" si="45"/>
        <v>MLX7102</v>
      </c>
      <c r="B220" s="98" t="s">
        <v>143</v>
      </c>
      <c r="C220" s="98"/>
      <c r="D220" s="98"/>
      <c r="E220" s="98"/>
      <c r="F220" s="98"/>
      <c r="G220" s="98"/>
      <c r="H220" s="98"/>
      <c r="I220" s="98"/>
      <c r="J220" s="20">
        <f t="shared" si="46"/>
        <v>4</v>
      </c>
      <c r="K220" s="20">
        <f t="shared" si="47"/>
        <v>2</v>
      </c>
      <c r="L220" s="20">
        <f t="shared" si="48"/>
        <v>0</v>
      </c>
      <c r="M220" s="20">
        <f t="shared" si="49"/>
        <v>1</v>
      </c>
      <c r="N220" s="20">
        <f t="shared" si="50"/>
        <v>0</v>
      </c>
      <c r="O220" s="20">
        <f t="shared" si="51"/>
        <v>3</v>
      </c>
      <c r="P220" s="20">
        <f t="shared" si="52"/>
        <v>4</v>
      </c>
      <c r="Q220" s="20">
        <f t="shared" si="53"/>
        <v>7</v>
      </c>
      <c r="R220" s="33">
        <f t="shared" si="54"/>
        <v>0</v>
      </c>
      <c r="S220" s="33" t="str">
        <f t="shared" si="55"/>
        <v>C</v>
      </c>
      <c r="T220" s="33">
        <f t="shared" si="56"/>
        <v>0</v>
      </c>
      <c r="U220" s="19" t="s">
        <v>43</v>
      </c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</row>
    <row r="221" spans="1:36">
      <c r="A221" s="23" t="s">
        <v>29</v>
      </c>
      <c r="B221" s="117"/>
      <c r="C221" s="118"/>
      <c r="D221" s="118"/>
      <c r="E221" s="118"/>
      <c r="F221" s="118"/>
      <c r="G221" s="118"/>
      <c r="H221" s="118"/>
      <c r="I221" s="119"/>
      <c r="J221" s="25">
        <f t="shared" ref="J221:Q221" si="57">SUM(J211:J220)</f>
        <v>52</v>
      </c>
      <c r="K221" s="25">
        <f t="shared" si="57"/>
        <v>18</v>
      </c>
      <c r="L221" s="25">
        <f t="shared" si="57"/>
        <v>8</v>
      </c>
      <c r="M221" s="25">
        <f t="shared" si="57"/>
        <v>14</v>
      </c>
      <c r="N221" s="25">
        <f t="shared" si="57"/>
        <v>1</v>
      </c>
      <c r="O221" s="25">
        <f t="shared" si="57"/>
        <v>41</v>
      </c>
      <c r="P221" s="25">
        <f t="shared" si="57"/>
        <v>53</v>
      </c>
      <c r="Q221" s="25">
        <f t="shared" si="57"/>
        <v>94</v>
      </c>
      <c r="R221" s="23">
        <f>COUNTIF(R211:R220,"E")</f>
        <v>7</v>
      </c>
      <c r="S221" s="23">
        <f>COUNTIF(S211:S220,"C")</f>
        <v>3</v>
      </c>
      <c r="T221" s="23">
        <f>COUNTIF(T211:T220,"VP")</f>
        <v>0</v>
      </c>
      <c r="U221" s="19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</row>
    <row r="222" spans="1:36" ht="18" customHeight="1">
      <c r="A222" s="91" t="s">
        <v>75</v>
      </c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3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</row>
    <row r="223" spans="1:36">
      <c r="A223" s="36" t="str">
        <f>IF(ISNA(INDEX($A$37:$U$171,MATCH($B223,$B$37:$B$171,0),1)),"",INDEX($A$37:$U$171,MATCH($B223,$B$37:$B$171,0),1))</f>
        <v>MLM2001</v>
      </c>
      <c r="B223" s="98" t="s">
        <v>151</v>
      </c>
      <c r="C223" s="98"/>
      <c r="D223" s="98"/>
      <c r="E223" s="98"/>
      <c r="F223" s="98"/>
      <c r="G223" s="98"/>
      <c r="H223" s="98"/>
      <c r="I223" s="98"/>
      <c r="J223" s="20">
        <f>IF(ISNA(INDEX($A$37:$U$171,MATCH($B223,$B$37:$B$171,0),10)),"",INDEX($A$37:$U$171,MATCH($B223,$B$37:$B$171,0),10))</f>
        <v>3</v>
      </c>
      <c r="K223" s="20">
        <f>IF(ISNA(INDEX($A$37:$U$171,MATCH($B223,$B$37:$B$171,0),11)),"",INDEX($A$37:$U$171,MATCH($B223,$B$37:$B$171,0),11))</f>
        <v>0</v>
      </c>
      <c r="L223" s="20">
        <f>IF(ISNA(INDEX($A$37:$U$171,MATCH($B223,$B$37:$B$171,0),12)),"",INDEX($A$37:$U$171,MATCH($B223,$B$37:$B$171,0),12))</f>
        <v>0</v>
      </c>
      <c r="M223" s="20">
        <f>IF(ISNA(INDEX($A$37:$U$171,MATCH($B223,$B$37:$B$171,0),13)),"",INDEX($A$37:$U$171,MATCH($B223,$B$37:$B$171,0),13))</f>
        <v>0</v>
      </c>
      <c r="N223" s="20">
        <f>IF(ISNA(INDEX($A$37:$U$171,MATCH($B223,$B$37:$B$171,0),14)),"",INDEX($A$37:$U$171,MATCH($B223,$B$37:$B$171,0),14))</f>
        <v>2</v>
      </c>
      <c r="O223" s="20">
        <f>IF(ISNA(INDEX($A$37:$U$171,MATCH($B223,$B$37:$B$171,0),15)),"",INDEX($A$37:$U$171,MATCH($B223,$B$37:$B$171,0),15))</f>
        <v>2</v>
      </c>
      <c r="P223" s="20">
        <f>IF(ISNA(INDEX($A$37:$U$171,MATCH($B223,$B$37:$B$171,0),16)),"",INDEX($A$37:$U$171,MATCH($B223,$B$37:$B$171,0),16))</f>
        <v>4</v>
      </c>
      <c r="Q223" s="20">
        <f>IF(ISNA(INDEX($A$37:$U$171,MATCH($B223,$B$37:$B$171,0),17)),"",INDEX($A$37:$U$171,MATCH($B223,$B$37:$B$171,0),17))</f>
        <v>6</v>
      </c>
      <c r="R223" s="33">
        <f>IF(ISNA(INDEX($A$37:$U$171,MATCH($B223,$B$37:$B$171,0),18)),"",INDEX($A$37:$U$171,MATCH($B223,$B$37:$B$171,0),18))</f>
        <v>0</v>
      </c>
      <c r="S223" s="33" t="str">
        <f>IF(ISNA(INDEX($A$37:$U$171,MATCH($B223,$B$37:$B$171,0),19)),"",INDEX($A$37:$U$171,MATCH($B223,$B$37:$B$171,0),19))</f>
        <v>C</v>
      </c>
      <c r="T223" s="33">
        <f>IF(ISNA(INDEX($A$37:$U$171,MATCH($B223,$B$37:$B$171,0),20)),"",INDEX($A$37:$U$171,MATCH($B223,$B$37:$B$171,0),20))</f>
        <v>0</v>
      </c>
      <c r="U223" s="19" t="s">
        <v>43</v>
      </c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</row>
    <row r="224" spans="1:36">
      <c r="A224" s="36" t="str">
        <f>IF(ISNA(INDEX($A$37:$U$171,MATCH($B224,$B$37:$B$171,0),1)),"",INDEX($A$37:$U$171,MATCH($B224,$B$37:$B$171,0),1))</f>
        <v>MLX7103</v>
      </c>
      <c r="B224" s="98" t="s">
        <v>152</v>
      </c>
      <c r="C224" s="98"/>
      <c r="D224" s="98"/>
      <c r="E224" s="98"/>
      <c r="F224" s="98"/>
      <c r="G224" s="98"/>
      <c r="H224" s="98"/>
      <c r="I224" s="98"/>
      <c r="J224" s="20">
        <f>IF(ISNA(INDEX($A$37:$U$171,MATCH($B224,$B$37:$B$171,0),10)),"",INDEX($A$37:$U$171,MATCH($B224,$B$37:$B$171,0),10))</f>
        <v>6</v>
      </c>
      <c r="K224" s="20">
        <f>IF(ISNA(INDEX($A$37:$U$171,MATCH($B224,$B$37:$B$171,0),11)),"",INDEX($A$37:$U$171,MATCH($B224,$B$37:$B$171,0),11))</f>
        <v>2</v>
      </c>
      <c r="L224" s="20">
        <f>IF(ISNA(INDEX($A$37:$U$171,MATCH($B224,$B$37:$B$171,0),12)),"",INDEX($A$37:$U$171,MATCH($B224,$B$37:$B$171,0),12))</f>
        <v>0</v>
      </c>
      <c r="M224" s="20">
        <f>IF(ISNA(INDEX($A$37:$U$171,MATCH($B224,$B$37:$B$171,0),13)),"",INDEX($A$37:$U$171,MATCH($B224,$B$37:$B$171,0),13))</f>
        <v>1</v>
      </c>
      <c r="N224" s="20">
        <f>IF(ISNA(INDEX($A$37:$U$171,MATCH($B224,$B$37:$B$171,0),14)),"",INDEX($A$37:$U$171,MATCH($B224,$B$37:$B$171,0),14))</f>
        <v>1</v>
      </c>
      <c r="O224" s="20">
        <f>IF(ISNA(INDEX($A$37:$U$171,MATCH($B224,$B$37:$B$171,0),15)),"",INDEX($A$37:$U$171,MATCH($B224,$B$37:$B$171,0),15))</f>
        <v>4</v>
      </c>
      <c r="P224" s="20">
        <f>IF(ISNA(INDEX($A$37:$U$171,MATCH($B224,$B$37:$B$171,0),16)),"",INDEX($A$37:$U$171,MATCH($B224,$B$37:$B$171,0),16))</f>
        <v>9</v>
      </c>
      <c r="Q224" s="20">
        <f>IF(ISNA(INDEX($A$37:$U$171,MATCH($B224,$B$37:$B$171,0),17)),"",INDEX($A$37:$U$171,MATCH($B224,$B$37:$B$171,0),17))</f>
        <v>13</v>
      </c>
      <c r="R224" s="33" t="str">
        <f>IF(ISNA(INDEX($A$37:$U$171,MATCH($B224,$B$37:$B$171,0),18)),"",INDEX($A$37:$U$171,MATCH($B224,$B$37:$B$171,0),18))</f>
        <v>E</v>
      </c>
      <c r="S224" s="33">
        <f>IF(ISNA(INDEX($A$37:$U$171,MATCH($B224,$B$37:$B$171,0),19)),"",INDEX($A$37:$U$171,MATCH($B224,$B$37:$B$171,0),19))</f>
        <v>0</v>
      </c>
      <c r="T224" s="33">
        <f>IF(ISNA(INDEX($A$37:$U$171,MATCH($B224,$B$37:$B$171,0),20)),"",INDEX($A$37:$U$171,MATCH($B224,$B$37:$B$171,0),20))</f>
        <v>0</v>
      </c>
      <c r="U224" s="19" t="s">
        <v>43</v>
      </c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</row>
    <row r="225" spans="1:36">
      <c r="A225" s="36" t="str">
        <f>IF(ISNA(INDEX($A$37:$U$171,MATCH($B225,$B$37:$B$171,0),1)),"",INDEX($A$37:$U$171,MATCH($B225,$B$37:$B$171,0),1))</f>
        <v>MLX7104</v>
      </c>
      <c r="B225" s="98" t="s">
        <v>153</v>
      </c>
      <c r="C225" s="98"/>
      <c r="D225" s="98"/>
      <c r="E225" s="98"/>
      <c r="F225" s="98"/>
      <c r="G225" s="98"/>
      <c r="H225" s="98"/>
      <c r="I225" s="98"/>
      <c r="J225" s="20">
        <f>IF(ISNA(INDEX($A$37:$U$171,MATCH($B225,$B$37:$B$171,0),10)),"",INDEX($A$37:$U$171,MATCH($B225,$B$37:$B$171,0),10))</f>
        <v>6</v>
      </c>
      <c r="K225" s="20">
        <f>IF(ISNA(INDEX($A$37:$U$171,MATCH($B225,$B$37:$B$171,0),11)),"",INDEX($A$37:$U$171,MATCH($B225,$B$37:$B$171,0),11))</f>
        <v>2</v>
      </c>
      <c r="L225" s="20">
        <f>IF(ISNA(INDEX($A$37:$U$171,MATCH($B225,$B$37:$B$171,0),12)),"",INDEX($A$37:$U$171,MATCH($B225,$B$37:$B$171,0),12))</f>
        <v>0</v>
      </c>
      <c r="M225" s="20">
        <f>IF(ISNA(INDEX($A$37:$U$171,MATCH($B225,$B$37:$B$171,0),13)),"",INDEX($A$37:$U$171,MATCH($B225,$B$37:$B$171,0),13))</f>
        <v>1</v>
      </c>
      <c r="N225" s="20">
        <f>IF(ISNA(INDEX($A$37:$U$171,MATCH($B225,$B$37:$B$171,0),14)),"",INDEX($A$37:$U$171,MATCH($B225,$B$37:$B$171,0),14))</f>
        <v>0</v>
      </c>
      <c r="O225" s="20">
        <f>IF(ISNA(INDEX($A$37:$U$171,MATCH($B225,$B$37:$B$171,0),15)),"",INDEX($A$37:$U$171,MATCH($B225,$B$37:$B$171,0),15))</f>
        <v>3</v>
      </c>
      <c r="P225" s="20">
        <f>IF(ISNA(INDEX($A$37:$U$171,MATCH($B225,$B$37:$B$171,0),16)),"",INDEX($A$37:$U$171,MATCH($B225,$B$37:$B$171,0),16))</f>
        <v>10</v>
      </c>
      <c r="Q225" s="20">
        <f>IF(ISNA(INDEX($A$37:$U$171,MATCH($B225,$B$37:$B$171,0),17)),"",INDEX($A$37:$U$171,MATCH($B225,$B$37:$B$171,0),17))</f>
        <v>13</v>
      </c>
      <c r="R225" s="33">
        <f>IF(ISNA(INDEX($A$37:$U$171,MATCH($B225,$B$37:$B$171,0),18)),"",INDEX($A$37:$U$171,MATCH($B225,$B$37:$B$171,0),18))</f>
        <v>0</v>
      </c>
      <c r="S225" s="33" t="str">
        <f>IF(ISNA(INDEX($A$37:$U$171,MATCH($B225,$B$37:$B$171,0),19)),"",INDEX($A$37:$U$171,MATCH($B225,$B$37:$B$171,0),19))</f>
        <v>C</v>
      </c>
      <c r="T225" s="33">
        <f>IF(ISNA(INDEX($A$37:$U$171,MATCH($B225,$B$37:$B$171,0),20)),"",INDEX($A$37:$U$171,MATCH($B225,$B$37:$B$171,0),20))</f>
        <v>0</v>
      </c>
      <c r="U225" s="19" t="s">
        <v>43</v>
      </c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</row>
    <row r="226" spans="1:36">
      <c r="A226" s="36" t="str">
        <f>IF(ISNA(INDEX($A$37:$U$171,MATCH($B226,$B$37:$B$171,0),1)),"",INDEX($A$37:$U$171,MATCH($B226,$B$37:$B$171,0),1))</f>
        <v>MLX7105</v>
      </c>
      <c r="B226" s="98" t="s">
        <v>154</v>
      </c>
      <c r="C226" s="98"/>
      <c r="D226" s="98"/>
      <c r="E226" s="98"/>
      <c r="F226" s="98"/>
      <c r="G226" s="98"/>
      <c r="H226" s="98"/>
      <c r="I226" s="98"/>
      <c r="J226" s="20">
        <f>IF(ISNA(INDEX($A$37:$U$171,MATCH($B226,$B$37:$B$171,0),10)),"",INDEX($A$37:$U$171,MATCH($B226,$B$37:$B$171,0),10))</f>
        <v>6</v>
      </c>
      <c r="K226" s="20">
        <f>IF(ISNA(INDEX($A$37:$U$171,MATCH($B226,$B$37:$B$171,0),11)),"",INDEX($A$37:$U$171,MATCH($B226,$B$37:$B$171,0),11))</f>
        <v>2</v>
      </c>
      <c r="L226" s="20">
        <f>IF(ISNA(INDEX($A$37:$U$171,MATCH($B226,$B$37:$B$171,0),12)),"",INDEX($A$37:$U$171,MATCH($B226,$B$37:$B$171,0),12))</f>
        <v>0</v>
      </c>
      <c r="M226" s="20">
        <f>IF(ISNA(INDEX($A$37:$U$171,MATCH($B226,$B$37:$B$171,0),13)),"",INDEX($A$37:$U$171,MATCH($B226,$B$37:$B$171,0),13))</f>
        <v>1</v>
      </c>
      <c r="N226" s="20">
        <f>IF(ISNA(INDEX($A$37:$U$171,MATCH($B226,$B$37:$B$171,0),14)),"",INDEX($A$37:$U$171,MATCH($B226,$B$37:$B$171,0),14))</f>
        <v>0</v>
      </c>
      <c r="O226" s="20">
        <f>IF(ISNA(INDEX($A$37:$U$171,MATCH($B226,$B$37:$B$171,0),15)),"",INDEX($A$37:$U$171,MATCH($B226,$B$37:$B$171,0),15))</f>
        <v>3</v>
      </c>
      <c r="P226" s="20">
        <f>IF(ISNA(INDEX($A$37:$U$171,MATCH($B226,$B$37:$B$171,0),16)),"",INDEX($A$37:$U$171,MATCH($B226,$B$37:$B$171,0),16))</f>
        <v>10</v>
      </c>
      <c r="Q226" s="20">
        <f>IF(ISNA(INDEX($A$37:$U$171,MATCH($B226,$B$37:$B$171,0),17)),"",INDEX($A$37:$U$171,MATCH($B226,$B$37:$B$171,0),17))</f>
        <v>13</v>
      </c>
      <c r="R226" s="33" t="str">
        <f>IF(ISNA(INDEX($A$37:$U$171,MATCH($B226,$B$37:$B$171,0),18)),"",INDEX($A$37:$U$171,MATCH($B226,$B$37:$B$171,0),18))</f>
        <v>E</v>
      </c>
      <c r="S226" s="33">
        <f>IF(ISNA(INDEX($A$37:$U$171,MATCH($B226,$B$37:$B$171,0),19)),"",INDEX($A$37:$U$171,MATCH($B226,$B$37:$B$171,0),19))</f>
        <v>0</v>
      </c>
      <c r="T226" s="33">
        <f>IF(ISNA(INDEX($A$37:$U$171,MATCH($B226,$B$37:$B$171,0),20)),"",INDEX($A$37:$U$171,MATCH($B226,$B$37:$B$171,0),20))</f>
        <v>0</v>
      </c>
      <c r="U226" s="19" t="s">
        <v>43</v>
      </c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</row>
    <row r="227" spans="1:36">
      <c r="A227" s="23" t="s">
        <v>29</v>
      </c>
      <c r="B227" s="114"/>
      <c r="C227" s="114"/>
      <c r="D227" s="114"/>
      <c r="E227" s="114"/>
      <c r="F227" s="114"/>
      <c r="G227" s="114"/>
      <c r="H227" s="114"/>
      <c r="I227" s="114"/>
      <c r="J227" s="25">
        <f t="shared" ref="J227:Q227" si="58">SUM(J223:J226)</f>
        <v>21</v>
      </c>
      <c r="K227" s="25">
        <f t="shared" si="58"/>
        <v>6</v>
      </c>
      <c r="L227" s="25">
        <f t="shared" si="58"/>
        <v>0</v>
      </c>
      <c r="M227" s="25">
        <f t="shared" si="58"/>
        <v>3</v>
      </c>
      <c r="N227" s="25">
        <f t="shared" si="58"/>
        <v>3</v>
      </c>
      <c r="O227" s="25">
        <f t="shared" si="58"/>
        <v>12</v>
      </c>
      <c r="P227" s="25">
        <f t="shared" si="58"/>
        <v>33</v>
      </c>
      <c r="Q227" s="25">
        <f t="shared" si="58"/>
        <v>45</v>
      </c>
      <c r="R227" s="23">
        <f>COUNTIF(R223:R226,"E")</f>
        <v>2</v>
      </c>
      <c r="S227" s="23">
        <f>COUNTIF(S223:S226,"C")</f>
        <v>2</v>
      </c>
      <c r="T227" s="23">
        <f>COUNTIF(T223:T226,"VP")</f>
        <v>0</v>
      </c>
      <c r="U227" s="24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</row>
    <row r="228" spans="1:36" ht="25.5" customHeight="1">
      <c r="A228" s="142" t="s">
        <v>56</v>
      </c>
      <c r="B228" s="143"/>
      <c r="C228" s="143"/>
      <c r="D228" s="143"/>
      <c r="E228" s="143"/>
      <c r="F228" s="143"/>
      <c r="G228" s="143"/>
      <c r="H228" s="143"/>
      <c r="I228" s="144"/>
      <c r="J228" s="25">
        <f t="shared" ref="J228:T228" si="59">SUM(J221,J227)</f>
        <v>73</v>
      </c>
      <c r="K228" s="25">
        <f t="shared" si="59"/>
        <v>24</v>
      </c>
      <c r="L228" s="25">
        <f t="shared" si="59"/>
        <v>8</v>
      </c>
      <c r="M228" s="25">
        <f t="shared" si="59"/>
        <v>17</v>
      </c>
      <c r="N228" s="25">
        <f t="shared" si="59"/>
        <v>4</v>
      </c>
      <c r="O228" s="25">
        <f t="shared" si="59"/>
        <v>53</v>
      </c>
      <c r="P228" s="25">
        <f t="shared" si="59"/>
        <v>86</v>
      </c>
      <c r="Q228" s="25">
        <f t="shared" si="59"/>
        <v>139</v>
      </c>
      <c r="R228" s="25">
        <f t="shared" si="59"/>
        <v>9</v>
      </c>
      <c r="S228" s="25">
        <f t="shared" si="59"/>
        <v>5</v>
      </c>
      <c r="T228" s="25">
        <f t="shared" si="59"/>
        <v>0</v>
      </c>
      <c r="U228" s="54">
        <f>COUNTIF($A$210:$U$227,$U$211)/(COUNTIF($A$178:$U$196,$U$179)+COUNTIF($A$210:$U$227,$U$211)+COUNTIF($A$236:$U$250,$U$237)+COUNT($J$260:$J$264))</f>
        <v>0.31111111111111112</v>
      </c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</row>
    <row r="229" spans="1:36" ht="13.5" customHeight="1">
      <c r="A229" s="99" t="s">
        <v>57</v>
      </c>
      <c r="B229" s="100"/>
      <c r="C229" s="100"/>
      <c r="D229" s="100"/>
      <c r="E229" s="100"/>
      <c r="F229" s="100"/>
      <c r="G229" s="100"/>
      <c r="H229" s="100"/>
      <c r="I229" s="100"/>
      <c r="J229" s="101"/>
      <c r="K229" s="25">
        <f t="shared" ref="K229:Q229" si="60">K221*14+K227*12</f>
        <v>324</v>
      </c>
      <c r="L229" s="25">
        <f t="shared" si="60"/>
        <v>112</v>
      </c>
      <c r="M229" s="25">
        <f t="shared" si="60"/>
        <v>232</v>
      </c>
      <c r="N229" s="25">
        <f t="shared" si="60"/>
        <v>50</v>
      </c>
      <c r="O229" s="25">
        <f t="shared" si="60"/>
        <v>718</v>
      </c>
      <c r="P229" s="25">
        <f t="shared" si="60"/>
        <v>1138</v>
      </c>
      <c r="Q229" s="25">
        <f t="shared" si="60"/>
        <v>1856</v>
      </c>
      <c r="R229" s="105"/>
      <c r="S229" s="106"/>
      <c r="T229" s="106"/>
      <c r="U229" s="107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</row>
    <row r="230" spans="1:36" ht="16.5" customHeight="1">
      <c r="A230" s="102"/>
      <c r="B230" s="103"/>
      <c r="C230" s="103"/>
      <c r="D230" s="103"/>
      <c r="E230" s="103"/>
      <c r="F230" s="103"/>
      <c r="G230" s="103"/>
      <c r="H230" s="103"/>
      <c r="I230" s="103"/>
      <c r="J230" s="104"/>
      <c r="K230" s="204">
        <f>SUM(K229:N229)</f>
        <v>718</v>
      </c>
      <c r="L230" s="205"/>
      <c r="M230" s="205"/>
      <c r="N230" s="206"/>
      <c r="O230" s="111">
        <f>Q229</f>
        <v>1856</v>
      </c>
      <c r="P230" s="112"/>
      <c r="Q230" s="113"/>
      <c r="R230" s="108"/>
      <c r="S230" s="109"/>
      <c r="T230" s="109"/>
      <c r="U230" s="11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</row>
    <row r="231" spans="1:36" ht="16.5" customHeight="1"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</row>
    <row r="232" spans="1:36" ht="26.25" customHeight="1">
      <c r="B232" s="2"/>
      <c r="C232" s="2"/>
      <c r="D232" s="2"/>
      <c r="E232" s="2"/>
      <c r="F232" s="2"/>
      <c r="G232" s="2"/>
      <c r="M232" s="9"/>
      <c r="N232" s="9"/>
      <c r="O232" s="9"/>
      <c r="P232" s="9"/>
      <c r="Q232" s="9"/>
      <c r="R232" s="9"/>
      <c r="S232" s="9"/>
      <c r="T232" s="9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</row>
    <row r="233" spans="1:36" ht="19.5" customHeight="1">
      <c r="A233" s="114" t="s">
        <v>236</v>
      </c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</row>
    <row r="234" spans="1:36" ht="25.5" customHeight="1">
      <c r="A234" s="114" t="s">
        <v>31</v>
      </c>
      <c r="B234" s="114" t="s">
        <v>30</v>
      </c>
      <c r="C234" s="114"/>
      <c r="D234" s="114"/>
      <c r="E234" s="114"/>
      <c r="F234" s="114"/>
      <c r="G234" s="114"/>
      <c r="H234" s="114"/>
      <c r="I234" s="114"/>
      <c r="J234" s="79" t="s">
        <v>45</v>
      </c>
      <c r="K234" s="72" t="s">
        <v>28</v>
      </c>
      <c r="L234" s="73"/>
      <c r="M234" s="73"/>
      <c r="N234" s="74"/>
      <c r="O234" s="79" t="s">
        <v>46</v>
      </c>
      <c r="P234" s="79"/>
      <c r="Q234" s="79"/>
      <c r="R234" s="79" t="s">
        <v>27</v>
      </c>
      <c r="S234" s="79"/>
      <c r="T234" s="79"/>
      <c r="U234" s="79" t="s">
        <v>26</v>
      </c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</row>
    <row r="235" spans="1:36" ht="18" customHeight="1">
      <c r="A235" s="114"/>
      <c r="B235" s="114"/>
      <c r="C235" s="114"/>
      <c r="D235" s="114"/>
      <c r="E235" s="114"/>
      <c r="F235" s="114"/>
      <c r="G235" s="114"/>
      <c r="H235" s="114"/>
      <c r="I235" s="114"/>
      <c r="J235" s="79"/>
      <c r="K235" s="34" t="s">
        <v>32</v>
      </c>
      <c r="L235" s="34" t="s">
        <v>33</v>
      </c>
      <c r="M235" s="34" t="s">
        <v>34</v>
      </c>
      <c r="N235" s="34" t="s">
        <v>221</v>
      </c>
      <c r="O235" s="34" t="s">
        <v>38</v>
      </c>
      <c r="P235" s="34" t="s">
        <v>9</v>
      </c>
      <c r="Q235" s="34" t="s">
        <v>35</v>
      </c>
      <c r="R235" s="34" t="s">
        <v>36</v>
      </c>
      <c r="S235" s="34" t="s">
        <v>32</v>
      </c>
      <c r="T235" s="34" t="s">
        <v>37</v>
      </c>
      <c r="U235" s="79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</row>
    <row r="236" spans="1:36" ht="13.5" customHeight="1">
      <c r="A236" s="91" t="s">
        <v>62</v>
      </c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3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</row>
    <row r="237" spans="1:36">
      <c r="A237" s="36" t="str">
        <f t="shared" ref="A237:A246" si="61">IF(ISNA(INDEX($A$37:$U$171,MATCH($B237,$B$37:$B$171,0),1)),"",INDEX($A$37:$U$171,MATCH($B237,$B$37:$B$171,0),1))</f>
        <v>MLM0020</v>
      </c>
      <c r="B237" s="115" t="s">
        <v>81</v>
      </c>
      <c r="C237" s="115"/>
      <c r="D237" s="115"/>
      <c r="E237" s="115"/>
      <c r="F237" s="115"/>
      <c r="G237" s="115"/>
      <c r="H237" s="115"/>
      <c r="I237" s="116"/>
      <c r="J237" s="20">
        <f t="shared" ref="J237:J246" si="62">IF(ISNA(INDEX($A$37:$U$171,MATCH($B237,$B$37:$B$171,0),10)),"",INDEX($A$37:$U$171,MATCH($B237,$B$37:$B$171,0),10))</f>
        <v>5</v>
      </c>
      <c r="K237" s="20">
        <f t="shared" ref="K237:K246" si="63">IF(ISNA(INDEX($A$37:$U$171,MATCH($B237,$B$37:$B$171,0),11)),"",INDEX($A$37:$U$171,MATCH($B237,$B$37:$B$171,0),11))</f>
        <v>2</v>
      </c>
      <c r="L237" s="20">
        <f t="shared" ref="L237:L246" si="64">IF(ISNA(INDEX($A$37:$U$171,MATCH($B237,$B$37:$B$171,0),12)),"",INDEX($A$37:$U$171,MATCH($B237,$B$37:$B$171,0),12))</f>
        <v>2</v>
      </c>
      <c r="M237" s="20">
        <f t="shared" ref="M237:M246" si="65">IF(ISNA(INDEX($A$37:$U$171,MATCH($B237,$B$37:$B$171,0),13)),"",INDEX($A$37:$U$171,MATCH($B237,$B$37:$B$171,0),13))</f>
        <v>0</v>
      </c>
      <c r="N237" s="20">
        <f t="shared" ref="N237:N246" si="66">IF(ISNA(INDEX($A$37:$U$171,MATCH($B237,$B$37:$B$171,0),14)),"",INDEX($A$37:$U$171,MATCH($B237,$B$37:$B$171,0),14))</f>
        <v>0</v>
      </c>
      <c r="O237" s="20">
        <f t="shared" ref="O237:O246" si="67">IF(ISNA(INDEX($A$37:$U$171,MATCH($B237,$B$37:$B$171,0),15)),"",INDEX($A$37:$U$171,MATCH($B237,$B$37:$B$171,0),15))</f>
        <v>4</v>
      </c>
      <c r="P237" s="20">
        <f t="shared" ref="P237:P246" si="68">IF(ISNA(INDEX($A$37:$U$171,MATCH($B237,$B$37:$B$171,0),16)),"",INDEX($A$37:$U$171,MATCH($B237,$B$37:$B$171,0),16))</f>
        <v>5</v>
      </c>
      <c r="Q237" s="20">
        <f t="shared" ref="Q237:Q246" si="69">IF(ISNA(INDEX($A$37:$U$171,MATCH($B237,$B$37:$B$171,0),17)),"",INDEX($A$37:$U$171,MATCH($B237,$B$37:$B$171,0),17))</f>
        <v>9</v>
      </c>
      <c r="R237" s="33">
        <f t="shared" ref="R237:R246" si="70">IF(ISNA(INDEX($A$37:$U$171,MATCH($B237,$B$37:$B$171,0),18)),"",INDEX($A$37:$U$171,MATCH($B237,$B$37:$B$171,0),18))</f>
        <v>0</v>
      </c>
      <c r="S237" s="33">
        <f t="shared" ref="S237:S246" si="71">IF(ISNA(INDEX($A$37:$U$171,MATCH($B237,$B$37:$B$171,0),19)),"",INDEX($A$37:$U$171,MATCH($B237,$B$37:$B$171,0),19))</f>
        <v>0</v>
      </c>
      <c r="T237" s="33" t="str">
        <f t="shared" ref="T237:T246" si="72">IF(ISNA(INDEX($A$37:$U$171,MATCH($B237,$B$37:$B$171,0),20)),"",INDEX($A$37:$U$171,MATCH($B237,$B$37:$B$171,0),20))</f>
        <v>VP</v>
      </c>
      <c r="U237" s="19" t="s">
        <v>44</v>
      </c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</row>
    <row r="238" spans="1:36">
      <c r="A238" s="36" t="str">
        <f t="shared" si="61"/>
        <v>MLM0002</v>
      </c>
      <c r="B238" s="115" t="s">
        <v>83</v>
      </c>
      <c r="C238" s="115"/>
      <c r="D238" s="115"/>
      <c r="E238" s="115"/>
      <c r="F238" s="115"/>
      <c r="G238" s="115"/>
      <c r="H238" s="115"/>
      <c r="I238" s="116"/>
      <c r="J238" s="20">
        <f t="shared" si="62"/>
        <v>5</v>
      </c>
      <c r="K238" s="20">
        <f t="shared" si="63"/>
        <v>2</v>
      </c>
      <c r="L238" s="20">
        <f t="shared" si="64"/>
        <v>2</v>
      </c>
      <c r="M238" s="20">
        <f t="shared" si="65"/>
        <v>0</v>
      </c>
      <c r="N238" s="20">
        <f t="shared" si="66"/>
        <v>0</v>
      </c>
      <c r="O238" s="20">
        <f t="shared" si="67"/>
        <v>4</v>
      </c>
      <c r="P238" s="20">
        <f t="shared" si="68"/>
        <v>5</v>
      </c>
      <c r="Q238" s="20">
        <f t="shared" si="69"/>
        <v>9</v>
      </c>
      <c r="R238" s="33" t="str">
        <f t="shared" si="70"/>
        <v>E</v>
      </c>
      <c r="S238" s="33">
        <f t="shared" si="71"/>
        <v>0</v>
      </c>
      <c r="T238" s="33">
        <f t="shared" si="72"/>
        <v>0</v>
      </c>
      <c r="U238" s="19" t="s">
        <v>44</v>
      </c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</row>
    <row r="239" spans="1:36">
      <c r="A239" s="36" t="str">
        <f t="shared" si="61"/>
        <v>YLU0011</v>
      </c>
      <c r="B239" s="207" t="s">
        <v>77</v>
      </c>
      <c r="C239" s="148"/>
      <c r="D239" s="148"/>
      <c r="E239" s="148"/>
      <c r="F239" s="148"/>
      <c r="G239" s="148"/>
      <c r="H239" s="148"/>
      <c r="I239" s="149"/>
      <c r="J239" s="20">
        <f t="shared" si="62"/>
        <v>0</v>
      </c>
      <c r="K239" s="20">
        <f t="shared" si="63"/>
        <v>0</v>
      </c>
      <c r="L239" s="20">
        <f t="shared" si="64"/>
        <v>2</v>
      </c>
      <c r="M239" s="20">
        <f t="shared" si="65"/>
        <v>0</v>
      </c>
      <c r="N239" s="20">
        <f t="shared" si="66"/>
        <v>0</v>
      </c>
      <c r="O239" s="20">
        <f t="shared" si="67"/>
        <v>2</v>
      </c>
      <c r="P239" s="20">
        <f t="shared" si="68"/>
        <v>0</v>
      </c>
      <c r="Q239" s="20">
        <f t="shared" si="69"/>
        <v>2</v>
      </c>
      <c r="R239" s="33">
        <f t="shared" si="70"/>
        <v>0</v>
      </c>
      <c r="S239" s="33" t="str">
        <f t="shared" si="71"/>
        <v>C</v>
      </c>
      <c r="T239" s="33">
        <f t="shared" si="72"/>
        <v>0</v>
      </c>
      <c r="U239" s="19" t="s">
        <v>44</v>
      </c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</row>
    <row r="240" spans="1:36">
      <c r="A240" s="36" t="str">
        <f t="shared" si="61"/>
        <v>MLM0014</v>
      </c>
      <c r="B240" s="98" t="s">
        <v>99</v>
      </c>
      <c r="C240" s="98"/>
      <c r="D240" s="98"/>
      <c r="E240" s="98"/>
      <c r="F240" s="98"/>
      <c r="G240" s="98"/>
      <c r="H240" s="98"/>
      <c r="I240" s="98"/>
      <c r="J240" s="20">
        <f t="shared" si="62"/>
        <v>5</v>
      </c>
      <c r="K240" s="20">
        <f t="shared" si="63"/>
        <v>2</v>
      </c>
      <c r="L240" s="20">
        <f t="shared" si="64"/>
        <v>2</v>
      </c>
      <c r="M240" s="20">
        <f t="shared" si="65"/>
        <v>0</v>
      </c>
      <c r="N240" s="20">
        <f t="shared" si="66"/>
        <v>0</v>
      </c>
      <c r="O240" s="20">
        <f t="shared" si="67"/>
        <v>4</v>
      </c>
      <c r="P240" s="20">
        <f t="shared" si="68"/>
        <v>5</v>
      </c>
      <c r="Q240" s="20">
        <f t="shared" si="69"/>
        <v>9</v>
      </c>
      <c r="R240" s="33">
        <f t="shared" si="70"/>
        <v>0</v>
      </c>
      <c r="S240" s="33">
        <f t="shared" si="71"/>
        <v>0</v>
      </c>
      <c r="T240" s="33" t="str">
        <f t="shared" si="72"/>
        <v>VP</v>
      </c>
      <c r="U240" s="19" t="s">
        <v>44</v>
      </c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</row>
    <row r="241" spans="1:36">
      <c r="A241" s="36" t="str">
        <f t="shared" si="61"/>
        <v>YLU0012</v>
      </c>
      <c r="B241" s="117" t="s">
        <v>78</v>
      </c>
      <c r="C241" s="118"/>
      <c r="D241" s="118"/>
      <c r="E241" s="118"/>
      <c r="F241" s="118"/>
      <c r="G241" s="118"/>
      <c r="H241" s="118"/>
      <c r="I241" s="119"/>
      <c r="J241" s="20">
        <f t="shared" si="62"/>
        <v>0</v>
      </c>
      <c r="K241" s="20">
        <f t="shared" si="63"/>
        <v>0</v>
      </c>
      <c r="L241" s="20">
        <f t="shared" si="64"/>
        <v>2</v>
      </c>
      <c r="M241" s="20">
        <f t="shared" si="65"/>
        <v>0</v>
      </c>
      <c r="N241" s="20">
        <f t="shared" si="66"/>
        <v>0</v>
      </c>
      <c r="O241" s="20">
        <f t="shared" si="67"/>
        <v>2</v>
      </c>
      <c r="P241" s="20">
        <f t="shared" si="68"/>
        <v>0</v>
      </c>
      <c r="Q241" s="20">
        <f t="shared" si="69"/>
        <v>2</v>
      </c>
      <c r="R241" s="33">
        <f t="shared" si="70"/>
        <v>0</v>
      </c>
      <c r="S241" s="33" t="str">
        <f t="shared" si="71"/>
        <v>C</v>
      </c>
      <c r="T241" s="33">
        <f t="shared" si="72"/>
        <v>0</v>
      </c>
      <c r="U241" s="19" t="s">
        <v>44</v>
      </c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</row>
    <row r="242" spans="1:36">
      <c r="A242" s="36" t="str">
        <f t="shared" si="61"/>
        <v>MLM0031</v>
      </c>
      <c r="B242" s="98" t="s">
        <v>111</v>
      </c>
      <c r="C242" s="98"/>
      <c r="D242" s="98"/>
      <c r="E242" s="98"/>
      <c r="F242" s="98"/>
      <c r="G242" s="98"/>
      <c r="H242" s="98"/>
      <c r="I242" s="98"/>
      <c r="J242" s="20">
        <f t="shared" si="62"/>
        <v>5</v>
      </c>
      <c r="K242" s="20">
        <f t="shared" si="63"/>
        <v>2</v>
      </c>
      <c r="L242" s="20">
        <f t="shared" si="64"/>
        <v>1</v>
      </c>
      <c r="M242" s="20">
        <f t="shared" si="65"/>
        <v>2</v>
      </c>
      <c r="N242" s="20">
        <f t="shared" si="66"/>
        <v>0</v>
      </c>
      <c r="O242" s="20">
        <f t="shared" si="67"/>
        <v>5</v>
      </c>
      <c r="P242" s="20">
        <f t="shared" si="68"/>
        <v>4</v>
      </c>
      <c r="Q242" s="20">
        <f t="shared" si="69"/>
        <v>9</v>
      </c>
      <c r="R242" s="33" t="str">
        <f t="shared" si="70"/>
        <v>E</v>
      </c>
      <c r="S242" s="33">
        <f t="shared" si="71"/>
        <v>0</v>
      </c>
      <c r="T242" s="33">
        <f t="shared" si="72"/>
        <v>0</v>
      </c>
      <c r="U242" s="19" t="s">
        <v>44</v>
      </c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</row>
    <row r="243" spans="1:36">
      <c r="A243" s="36" t="str">
        <f t="shared" si="61"/>
        <v>MLX7101</v>
      </c>
      <c r="B243" s="98" t="s">
        <v>113</v>
      </c>
      <c r="C243" s="98"/>
      <c r="D243" s="98"/>
      <c r="E243" s="98"/>
      <c r="F243" s="98"/>
      <c r="G243" s="98"/>
      <c r="H243" s="98"/>
      <c r="I243" s="98"/>
      <c r="J243" s="20">
        <f t="shared" si="62"/>
        <v>4</v>
      </c>
      <c r="K243" s="20">
        <f t="shared" si="63"/>
        <v>2</v>
      </c>
      <c r="L243" s="20">
        <f t="shared" si="64"/>
        <v>0</v>
      </c>
      <c r="M243" s="20">
        <f t="shared" si="65"/>
        <v>1</v>
      </c>
      <c r="N243" s="20">
        <f t="shared" si="66"/>
        <v>0</v>
      </c>
      <c r="O243" s="20">
        <f t="shared" si="67"/>
        <v>3</v>
      </c>
      <c r="P243" s="20">
        <f t="shared" si="68"/>
        <v>4</v>
      </c>
      <c r="Q243" s="20">
        <f t="shared" si="69"/>
        <v>7</v>
      </c>
      <c r="R243" s="33">
        <f t="shared" si="70"/>
        <v>0</v>
      </c>
      <c r="S243" s="33" t="str">
        <f t="shared" si="71"/>
        <v>C</v>
      </c>
      <c r="T243" s="33">
        <f t="shared" si="72"/>
        <v>0</v>
      </c>
      <c r="U243" s="19" t="s">
        <v>44</v>
      </c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</row>
    <row r="244" spans="1:36">
      <c r="A244" s="36" t="str">
        <f t="shared" si="61"/>
        <v/>
      </c>
      <c r="B244" s="98" t="s">
        <v>115</v>
      </c>
      <c r="C244" s="98"/>
      <c r="D244" s="98"/>
      <c r="E244" s="98"/>
      <c r="F244" s="98"/>
      <c r="G244" s="98"/>
      <c r="H244" s="98"/>
      <c r="I244" s="98"/>
      <c r="J244" s="20" t="str">
        <f t="shared" si="62"/>
        <v/>
      </c>
      <c r="K244" s="20" t="str">
        <f t="shared" si="63"/>
        <v/>
      </c>
      <c r="L244" s="20" t="str">
        <f t="shared" si="64"/>
        <v/>
      </c>
      <c r="M244" s="20" t="str">
        <f t="shared" si="65"/>
        <v/>
      </c>
      <c r="N244" s="20" t="str">
        <f t="shared" si="66"/>
        <v/>
      </c>
      <c r="O244" s="20" t="str">
        <f t="shared" si="67"/>
        <v/>
      </c>
      <c r="P244" s="20" t="str">
        <f t="shared" si="68"/>
        <v/>
      </c>
      <c r="Q244" s="20" t="str">
        <f t="shared" si="69"/>
        <v/>
      </c>
      <c r="R244" s="33" t="str">
        <f t="shared" si="70"/>
        <v/>
      </c>
      <c r="S244" s="33" t="str">
        <f t="shared" si="71"/>
        <v/>
      </c>
      <c r="T244" s="33" t="str">
        <f t="shared" si="72"/>
        <v/>
      </c>
      <c r="U244" s="19" t="s">
        <v>44</v>
      </c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</row>
    <row r="245" spans="1:36">
      <c r="A245" s="36" t="str">
        <f t="shared" si="61"/>
        <v>MLM0010</v>
      </c>
      <c r="B245" s="98" t="s">
        <v>128</v>
      </c>
      <c r="C245" s="98"/>
      <c r="D245" s="98"/>
      <c r="E245" s="98"/>
      <c r="F245" s="98"/>
      <c r="G245" s="98"/>
      <c r="H245" s="98"/>
      <c r="I245" s="98"/>
      <c r="J245" s="20">
        <f t="shared" si="62"/>
        <v>5</v>
      </c>
      <c r="K245" s="20">
        <f t="shared" si="63"/>
        <v>2</v>
      </c>
      <c r="L245" s="20">
        <f t="shared" si="64"/>
        <v>1</v>
      </c>
      <c r="M245" s="20">
        <f t="shared" si="65"/>
        <v>1</v>
      </c>
      <c r="N245" s="20">
        <f t="shared" si="66"/>
        <v>0</v>
      </c>
      <c r="O245" s="20">
        <f t="shared" si="67"/>
        <v>4</v>
      </c>
      <c r="P245" s="20">
        <f t="shared" si="68"/>
        <v>5</v>
      </c>
      <c r="Q245" s="20">
        <f t="shared" si="69"/>
        <v>9</v>
      </c>
      <c r="R245" s="33" t="str">
        <f t="shared" si="70"/>
        <v>E</v>
      </c>
      <c r="S245" s="33">
        <f t="shared" si="71"/>
        <v>0</v>
      </c>
      <c r="T245" s="33">
        <f t="shared" si="72"/>
        <v>0</v>
      </c>
      <c r="U245" s="19" t="s">
        <v>44</v>
      </c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</row>
    <row r="246" spans="1:36">
      <c r="A246" s="36" t="str">
        <f t="shared" si="61"/>
        <v/>
      </c>
      <c r="B246" s="98" t="s">
        <v>131</v>
      </c>
      <c r="C246" s="98"/>
      <c r="D246" s="98"/>
      <c r="E246" s="98"/>
      <c r="F246" s="98"/>
      <c r="G246" s="98"/>
      <c r="H246" s="98"/>
      <c r="I246" s="98"/>
      <c r="J246" s="20" t="str">
        <f t="shared" si="62"/>
        <v/>
      </c>
      <c r="K246" s="20" t="str">
        <f t="shared" si="63"/>
        <v/>
      </c>
      <c r="L246" s="20" t="str">
        <f t="shared" si="64"/>
        <v/>
      </c>
      <c r="M246" s="20" t="str">
        <f t="shared" si="65"/>
        <v/>
      </c>
      <c r="N246" s="20" t="str">
        <f t="shared" si="66"/>
        <v/>
      </c>
      <c r="O246" s="20" t="str">
        <f t="shared" si="67"/>
        <v/>
      </c>
      <c r="P246" s="20" t="str">
        <f t="shared" si="68"/>
        <v/>
      </c>
      <c r="Q246" s="20" t="str">
        <f t="shared" si="69"/>
        <v/>
      </c>
      <c r="R246" s="33" t="str">
        <f t="shared" si="70"/>
        <v/>
      </c>
      <c r="S246" s="33" t="str">
        <f t="shared" si="71"/>
        <v/>
      </c>
      <c r="T246" s="33" t="str">
        <f t="shared" si="72"/>
        <v/>
      </c>
      <c r="U246" s="19" t="s">
        <v>44</v>
      </c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</row>
    <row r="247" spans="1:36">
      <c r="A247" s="23" t="s">
        <v>29</v>
      </c>
      <c r="B247" s="117"/>
      <c r="C247" s="118"/>
      <c r="D247" s="118"/>
      <c r="E247" s="118"/>
      <c r="F247" s="118"/>
      <c r="G247" s="118"/>
      <c r="H247" s="118"/>
      <c r="I247" s="119"/>
      <c r="J247" s="25">
        <f t="shared" ref="J247:Q247" si="73">SUM(J237:J246)</f>
        <v>29</v>
      </c>
      <c r="K247" s="25">
        <f t="shared" si="73"/>
        <v>12</v>
      </c>
      <c r="L247" s="25">
        <f t="shared" si="73"/>
        <v>12</v>
      </c>
      <c r="M247" s="25">
        <f t="shared" si="73"/>
        <v>4</v>
      </c>
      <c r="N247" s="25">
        <f t="shared" si="73"/>
        <v>0</v>
      </c>
      <c r="O247" s="25">
        <f t="shared" si="73"/>
        <v>28</v>
      </c>
      <c r="P247" s="25">
        <f t="shared" si="73"/>
        <v>28</v>
      </c>
      <c r="Q247" s="25">
        <f t="shared" si="73"/>
        <v>56</v>
      </c>
      <c r="R247" s="23">
        <f>COUNTIF(R237:R246,"E")</f>
        <v>3</v>
      </c>
      <c r="S247" s="23">
        <f>COUNTIF(S237:S246,"C")</f>
        <v>3</v>
      </c>
      <c r="T247" s="23">
        <f>COUNTIF(T237:T246,"VP")</f>
        <v>2</v>
      </c>
      <c r="U247" s="19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</row>
    <row r="248" spans="1:36" ht="13.5" customHeight="1">
      <c r="A248" s="91" t="s">
        <v>75</v>
      </c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3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</row>
    <row r="249" spans="1:36">
      <c r="A249" s="36" t="str">
        <f>IF(ISNA(INDEX($A$37:$U$171,MATCH($B249,$B$37:$B$171,0),1)),"",INDEX($A$37:$U$171,MATCH($B249,$B$37:$B$171,0),1))</f>
        <v>MLX7106</v>
      </c>
      <c r="B249" s="98" t="s">
        <v>155</v>
      </c>
      <c r="C249" s="98"/>
      <c r="D249" s="98"/>
      <c r="E249" s="98"/>
      <c r="F249" s="98"/>
      <c r="G249" s="98"/>
      <c r="H249" s="98"/>
      <c r="I249" s="98"/>
      <c r="J249" s="20">
        <f>IF(ISNA(INDEX($A$37:$U$171,MATCH($B249,$B$37:$B$171,0),10)),"",INDEX($A$37:$U$171,MATCH($B249,$B$37:$B$171,0),10))</f>
        <v>3</v>
      </c>
      <c r="K249" s="20">
        <f>IF(ISNA(INDEX($A$37:$U$171,MATCH($B249,$B$37:$B$171,0),11)),"",INDEX($A$37:$U$171,MATCH($B249,$B$37:$B$171,0),11))</f>
        <v>2</v>
      </c>
      <c r="L249" s="20">
        <f>IF(ISNA(INDEX($A$37:$U$171,MATCH($B249,$B$37:$B$171,0),12)),"",INDEX($A$37:$U$171,MATCH($B249,$B$37:$B$171,0),12))</f>
        <v>0</v>
      </c>
      <c r="M249" s="20">
        <f>IF(ISNA(INDEX($A$37:$U$171,MATCH($B249,$B$37:$B$171,0),13)),"",INDEX($A$37:$U$171,MATCH($B249,$B$37:$B$171,0),13))</f>
        <v>0</v>
      </c>
      <c r="N249" s="20">
        <f>IF(ISNA(INDEX($A$37:$U$171,MATCH($B249,$B$37:$B$171,0),14)),"",INDEX($A$37:$U$171,MATCH($B249,$B$37:$B$171,0),14))</f>
        <v>1</v>
      </c>
      <c r="O249" s="20">
        <f>IF(ISNA(INDEX($A$37:$U$171,MATCH($B249,$B$37:$B$171,0),15)),"",INDEX($A$37:$U$171,MATCH($B249,$B$37:$B$171,0),15))</f>
        <v>3</v>
      </c>
      <c r="P249" s="20">
        <f>IF(ISNA(INDEX($A$37:$U$171,MATCH($B249,$B$37:$B$171,0),16)),"",INDEX($A$37:$U$171,MATCH($B249,$B$37:$B$171,0),16))</f>
        <v>3</v>
      </c>
      <c r="Q249" s="20">
        <f>IF(ISNA(INDEX($A$37:$U$171,MATCH($B249,$B$37:$B$171,0),17)),"",INDEX($A$37:$U$171,MATCH($B249,$B$37:$B$171,0),17))</f>
        <v>6</v>
      </c>
      <c r="R249" s="33">
        <f>IF(ISNA(INDEX($A$37:$U$171,MATCH($B249,$B$37:$B$171,0),18)),"",INDEX($A$37:$U$171,MATCH($B249,$B$37:$B$171,0),18))</f>
        <v>0</v>
      </c>
      <c r="S249" s="33" t="str">
        <f>IF(ISNA(INDEX($A$37:$U$171,MATCH($B249,$B$37:$B$171,0),19)),"",INDEX($A$37:$U$171,MATCH($B249,$B$37:$B$171,0),19))</f>
        <v>C</v>
      </c>
      <c r="T249" s="33">
        <f>IF(ISNA(INDEX($A$37:$U$171,MATCH($B249,$B$37:$B$171,0),20)),"",INDEX($A$37:$U$171,MATCH($B249,$B$37:$B$171,0),20))</f>
        <v>0</v>
      </c>
      <c r="U249" s="19" t="s">
        <v>44</v>
      </c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</row>
    <row r="250" spans="1:36">
      <c r="A250" s="23" t="s">
        <v>29</v>
      </c>
      <c r="B250" s="114"/>
      <c r="C250" s="114"/>
      <c r="D250" s="114"/>
      <c r="E250" s="114"/>
      <c r="F250" s="114"/>
      <c r="G250" s="114"/>
      <c r="H250" s="114"/>
      <c r="I250" s="114"/>
      <c r="J250" s="25">
        <f t="shared" ref="J250:Q250" si="74">SUM(J249:J249)</f>
        <v>3</v>
      </c>
      <c r="K250" s="25">
        <f t="shared" si="74"/>
        <v>2</v>
      </c>
      <c r="L250" s="25">
        <f t="shared" si="74"/>
        <v>0</v>
      </c>
      <c r="M250" s="25">
        <f t="shared" si="74"/>
        <v>0</v>
      </c>
      <c r="N250" s="25">
        <f t="shared" si="74"/>
        <v>1</v>
      </c>
      <c r="O250" s="25">
        <f t="shared" si="74"/>
        <v>3</v>
      </c>
      <c r="P250" s="25">
        <f t="shared" si="74"/>
        <v>3</v>
      </c>
      <c r="Q250" s="25">
        <f t="shared" si="74"/>
        <v>6</v>
      </c>
      <c r="R250" s="23">
        <f>COUNTIF(R249:R249,"E")</f>
        <v>0</v>
      </c>
      <c r="S250" s="23">
        <f>COUNTIF(S249:S249,"C")</f>
        <v>1</v>
      </c>
      <c r="T250" s="23">
        <f>COUNTIF(T249:T249,"VP")</f>
        <v>0</v>
      </c>
      <c r="U250" s="24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</row>
    <row r="251" spans="1:36" ht="27.75" customHeight="1">
      <c r="A251" s="142" t="s">
        <v>56</v>
      </c>
      <c r="B251" s="143"/>
      <c r="C251" s="143"/>
      <c r="D251" s="143"/>
      <c r="E251" s="143"/>
      <c r="F251" s="143"/>
      <c r="G251" s="143"/>
      <c r="H251" s="143"/>
      <c r="I251" s="144"/>
      <c r="J251" s="25">
        <f t="shared" ref="J251:T251" si="75">SUM(J247,J250)</f>
        <v>32</v>
      </c>
      <c r="K251" s="25">
        <f t="shared" si="75"/>
        <v>14</v>
      </c>
      <c r="L251" s="25">
        <f t="shared" si="75"/>
        <v>12</v>
      </c>
      <c r="M251" s="25">
        <f t="shared" si="75"/>
        <v>4</v>
      </c>
      <c r="N251" s="25">
        <f t="shared" si="75"/>
        <v>1</v>
      </c>
      <c r="O251" s="25">
        <f t="shared" si="75"/>
        <v>31</v>
      </c>
      <c r="P251" s="25">
        <f t="shared" si="75"/>
        <v>31</v>
      </c>
      <c r="Q251" s="25">
        <f t="shared" si="75"/>
        <v>62</v>
      </c>
      <c r="R251" s="25">
        <f t="shared" si="75"/>
        <v>3</v>
      </c>
      <c r="S251" s="25">
        <f t="shared" si="75"/>
        <v>4</v>
      </c>
      <c r="T251" s="25">
        <f t="shared" si="75"/>
        <v>2</v>
      </c>
      <c r="U251" s="54">
        <f>COUNTIF($A$236:$U$250,$U$237)/(COUNTIF($A$178:$U$196,$U$179)+COUNTIF($A$210:$U$227,$U$211)+COUNTIF($A$236:$U$250,$U$237)+COUNT($J$260:$J$264))</f>
        <v>0.24444444444444444</v>
      </c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</row>
    <row r="252" spans="1:36" ht="14.25" customHeight="1">
      <c r="A252" s="99" t="s">
        <v>57</v>
      </c>
      <c r="B252" s="100"/>
      <c r="C252" s="100"/>
      <c r="D252" s="100"/>
      <c r="E252" s="100"/>
      <c r="F252" s="100"/>
      <c r="G252" s="100"/>
      <c r="H252" s="100"/>
      <c r="I252" s="100"/>
      <c r="J252" s="101"/>
      <c r="K252" s="25">
        <f t="shared" ref="K252:Q252" si="76">K247*14+K250*12</f>
        <v>192</v>
      </c>
      <c r="L252" s="25">
        <f t="shared" si="76"/>
        <v>168</v>
      </c>
      <c r="M252" s="25">
        <f t="shared" si="76"/>
        <v>56</v>
      </c>
      <c r="N252" s="25">
        <f t="shared" si="76"/>
        <v>12</v>
      </c>
      <c r="O252" s="25">
        <f t="shared" si="76"/>
        <v>428</v>
      </c>
      <c r="P252" s="25">
        <f t="shared" si="76"/>
        <v>428</v>
      </c>
      <c r="Q252" s="25">
        <f t="shared" si="76"/>
        <v>856</v>
      </c>
      <c r="R252" s="105"/>
      <c r="S252" s="106"/>
      <c r="T252" s="106"/>
      <c r="U252" s="107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</row>
    <row r="253" spans="1:36">
      <c r="A253" s="102"/>
      <c r="B253" s="103"/>
      <c r="C253" s="103"/>
      <c r="D253" s="103"/>
      <c r="E253" s="103"/>
      <c r="F253" s="103"/>
      <c r="G253" s="103"/>
      <c r="H253" s="103"/>
      <c r="I253" s="103"/>
      <c r="J253" s="104"/>
      <c r="K253" s="204">
        <f>SUM(K252:N252)</f>
        <v>428</v>
      </c>
      <c r="L253" s="205"/>
      <c r="M253" s="205"/>
      <c r="N253" s="206"/>
      <c r="O253" s="111">
        <f>Q252</f>
        <v>856</v>
      </c>
      <c r="P253" s="112"/>
      <c r="Q253" s="113"/>
      <c r="R253" s="108"/>
      <c r="S253" s="109"/>
      <c r="T253" s="109"/>
      <c r="U253" s="11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</row>
    <row r="254" spans="1:36" ht="12.75" customHeight="1"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</row>
    <row r="255" spans="1:36" ht="33" customHeight="1"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</row>
    <row r="256" spans="1:36" ht="21.75" customHeight="1">
      <c r="A256" s="160" t="s">
        <v>58</v>
      </c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2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</row>
    <row r="257" spans="1:36" ht="27.75" customHeight="1">
      <c r="A257" s="137" t="s">
        <v>31</v>
      </c>
      <c r="B257" s="131" t="s">
        <v>30</v>
      </c>
      <c r="C257" s="132"/>
      <c r="D257" s="132"/>
      <c r="E257" s="132"/>
      <c r="F257" s="132"/>
      <c r="G257" s="132"/>
      <c r="H257" s="132"/>
      <c r="I257" s="133"/>
      <c r="J257" s="171" t="s">
        <v>45</v>
      </c>
      <c r="K257" s="139" t="s">
        <v>28</v>
      </c>
      <c r="L257" s="140"/>
      <c r="M257" s="140"/>
      <c r="N257" s="141"/>
      <c r="O257" s="198" t="s">
        <v>46</v>
      </c>
      <c r="P257" s="199"/>
      <c r="Q257" s="199"/>
      <c r="R257" s="198" t="s">
        <v>27</v>
      </c>
      <c r="S257" s="198"/>
      <c r="T257" s="198"/>
      <c r="U257" s="198" t="s">
        <v>26</v>
      </c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</row>
    <row r="258" spans="1:36">
      <c r="A258" s="138"/>
      <c r="B258" s="134"/>
      <c r="C258" s="135"/>
      <c r="D258" s="135"/>
      <c r="E258" s="135"/>
      <c r="F258" s="135"/>
      <c r="G258" s="135"/>
      <c r="H258" s="135"/>
      <c r="I258" s="136"/>
      <c r="J258" s="158"/>
      <c r="K258" s="4" t="s">
        <v>32</v>
      </c>
      <c r="L258" s="4" t="s">
        <v>33</v>
      </c>
      <c r="M258" s="4" t="s">
        <v>34</v>
      </c>
      <c r="N258" s="4" t="s">
        <v>221</v>
      </c>
      <c r="O258" s="4" t="s">
        <v>38</v>
      </c>
      <c r="P258" s="4" t="s">
        <v>9</v>
      </c>
      <c r="Q258" s="4" t="s">
        <v>35</v>
      </c>
      <c r="R258" s="4" t="s">
        <v>36</v>
      </c>
      <c r="S258" s="4" t="s">
        <v>32</v>
      </c>
      <c r="T258" s="4" t="s">
        <v>37</v>
      </c>
      <c r="U258" s="198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</row>
    <row r="259" spans="1:36">
      <c r="A259" s="208" t="s">
        <v>62</v>
      </c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1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</row>
    <row r="260" spans="1:36">
      <c r="A260" s="41" t="s">
        <v>223</v>
      </c>
      <c r="B260" s="130" t="s">
        <v>224</v>
      </c>
      <c r="C260" s="130"/>
      <c r="D260" s="130"/>
      <c r="E260" s="130"/>
      <c r="F260" s="130"/>
      <c r="G260" s="130"/>
      <c r="H260" s="130"/>
      <c r="I260" s="130"/>
      <c r="J260" s="42">
        <v>3</v>
      </c>
      <c r="K260" s="42">
        <v>2</v>
      </c>
      <c r="L260" s="42">
        <v>1</v>
      </c>
      <c r="M260" s="42">
        <v>0</v>
      </c>
      <c r="N260" s="42">
        <v>0</v>
      </c>
      <c r="O260" s="20">
        <f>K260+L260+M260+N260</f>
        <v>3</v>
      </c>
      <c r="P260" s="20">
        <f>Q260-O260</f>
        <v>2</v>
      </c>
      <c r="Q260" s="20">
        <f>ROUND(PRODUCT(J260,25)/14,0)</f>
        <v>5</v>
      </c>
      <c r="R260" s="26"/>
      <c r="S260" s="12" t="s">
        <v>32</v>
      </c>
      <c r="T260" s="27"/>
      <c r="U260" s="12" t="s">
        <v>44</v>
      </c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</row>
    <row r="261" spans="1:36">
      <c r="A261" s="41" t="s">
        <v>195</v>
      </c>
      <c r="B261" s="130" t="s">
        <v>196</v>
      </c>
      <c r="C261" s="130"/>
      <c r="D261" s="130"/>
      <c r="E261" s="130"/>
      <c r="F261" s="130"/>
      <c r="G261" s="130"/>
      <c r="H261" s="130"/>
      <c r="I261" s="130"/>
      <c r="J261" s="42">
        <v>3</v>
      </c>
      <c r="K261" s="42">
        <v>0</v>
      </c>
      <c r="L261" s="42">
        <v>2</v>
      </c>
      <c r="M261" s="42">
        <v>0</v>
      </c>
      <c r="N261" s="42">
        <v>1</v>
      </c>
      <c r="O261" s="20">
        <f>K261+L261+M261+N261</f>
        <v>3</v>
      </c>
      <c r="P261" s="20">
        <f>Q261-O261</f>
        <v>2</v>
      </c>
      <c r="Q261" s="20">
        <f>ROUND(PRODUCT(J261,25)/14,0)</f>
        <v>5</v>
      </c>
      <c r="R261" s="26"/>
      <c r="S261" s="12" t="s">
        <v>32</v>
      </c>
      <c r="T261" s="27"/>
      <c r="U261" s="12" t="s">
        <v>44</v>
      </c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</row>
    <row r="262" spans="1:36">
      <c r="A262" s="41" t="s">
        <v>197</v>
      </c>
      <c r="B262" s="130" t="s">
        <v>199</v>
      </c>
      <c r="C262" s="130"/>
      <c r="D262" s="130"/>
      <c r="E262" s="130"/>
      <c r="F262" s="130"/>
      <c r="G262" s="130"/>
      <c r="H262" s="130"/>
      <c r="I262" s="130"/>
      <c r="J262" s="42">
        <v>3</v>
      </c>
      <c r="K262" s="42">
        <v>0</v>
      </c>
      <c r="L262" s="42">
        <v>0</v>
      </c>
      <c r="M262" s="42">
        <v>2</v>
      </c>
      <c r="N262" s="42">
        <v>0</v>
      </c>
      <c r="O262" s="20">
        <f>K262+L262+M262+N262</f>
        <v>2</v>
      </c>
      <c r="P262" s="20">
        <f>Q262-O262</f>
        <v>3</v>
      </c>
      <c r="Q262" s="20">
        <f>ROUND(PRODUCT(J262,25)/14,0)</f>
        <v>5</v>
      </c>
      <c r="R262" s="26"/>
      <c r="S262" s="12" t="s">
        <v>32</v>
      </c>
      <c r="T262" s="27"/>
      <c r="U262" s="12" t="s">
        <v>41</v>
      </c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</row>
    <row r="263" spans="1:36">
      <c r="A263" s="41" t="s">
        <v>198</v>
      </c>
      <c r="B263" s="130" t="s">
        <v>200</v>
      </c>
      <c r="C263" s="130"/>
      <c r="D263" s="130"/>
      <c r="E263" s="130"/>
      <c r="F263" s="130"/>
      <c r="G263" s="130"/>
      <c r="H263" s="130"/>
      <c r="I263" s="130"/>
      <c r="J263" s="42">
        <v>3</v>
      </c>
      <c r="K263" s="42">
        <v>0</v>
      </c>
      <c r="L263" s="42">
        <v>2</v>
      </c>
      <c r="M263" s="42">
        <v>0</v>
      </c>
      <c r="N263" s="42">
        <v>1</v>
      </c>
      <c r="O263" s="20">
        <f>K263+L263+M263+N263</f>
        <v>3</v>
      </c>
      <c r="P263" s="20">
        <f>Q263-O263</f>
        <v>2</v>
      </c>
      <c r="Q263" s="20">
        <f>ROUND(PRODUCT(J263,25)/14,0)</f>
        <v>5</v>
      </c>
      <c r="R263" s="26"/>
      <c r="S263" s="12" t="s">
        <v>32</v>
      </c>
      <c r="T263" s="27"/>
      <c r="U263" s="12" t="s">
        <v>44</v>
      </c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</row>
    <row r="264" spans="1:36">
      <c r="A264" s="41" t="s">
        <v>202</v>
      </c>
      <c r="B264" s="130" t="s">
        <v>201</v>
      </c>
      <c r="C264" s="130"/>
      <c r="D264" s="130"/>
      <c r="E264" s="130"/>
      <c r="F264" s="130"/>
      <c r="G264" s="130"/>
      <c r="H264" s="130"/>
      <c r="I264" s="130"/>
      <c r="J264" s="42">
        <v>3</v>
      </c>
      <c r="K264" s="42">
        <v>1</v>
      </c>
      <c r="L264" s="42">
        <v>0</v>
      </c>
      <c r="M264" s="42">
        <v>1</v>
      </c>
      <c r="N264" s="42">
        <v>0</v>
      </c>
      <c r="O264" s="20">
        <f>K264+L264+M264+N264</f>
        <v>2</v>
      </c>
      <c r="P264" s="20">
        <f>Q264-O264</f>
        <v>3</v>
      </c>
      <c r="Q264" s="20">
        <f>ROUND(PRODUCT(J264,25)/14,0)</f>
        <v>5</v>
      </c>
      <c r="R264" s="26"/>
      <c r="S264" s="12" t="s">
        <v>32</v>
      </c>
      <c r="T264" s="27"/>
      <c r="U264" s="12" t="s">
        <v>44</v>
      </c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</row>
    <row r="265" spans="1:36">
      <c r="A265" s="21" t="s">
        <v>29</v>
      </c>
      <c r="B265" s="211"/>
      <c r="C265" s="212"/>
      <c r="D265" s="212"/>
      <c r="E265" s="212"/>
      <c r="F265" s="212"/>
      <c r="G265" s="212"/>
      <c r="H265" s="212"/>
      <c r="I265" s="213"/>
      <c r="J265" s="35">
        <f t="shared" ref="J265:Q265" si="77">SUM(J260:J264)</f>
        <v>15</v>
      </c>
      <c r="K265" s="35">
        <f t="shared" si="77"/>
        <v>3</v>
      </c>
      <c r="L265" s="35">
        <f t="shared" si="77"/>
        <v>5</v>
      </c>
      <c r="M265" s="35">
        <f t="shared" si="77"/>
        <v>3</v>
      </c>
      <c r="N265" s="35">
        <f t="shared" si="77"/>
        <v>2</v>
      </c>
      <c r="O265" s="35">
        <f t="shared" si="77"/>
        <v>13</v>
      </c>
      <c r="P265" s="35">
        <f t="shared" si="77"/>
        <v>12</v>
      </c>
      <c r="Q265" s="35">
        <f t="shared" si="77"/>
        <v>25</v>
      </c>
      <c r="R265" s="23">
        <f>COUNTIF(R260:R264,"E")</f>
        <v>0</v>
      </c>
      <c r="S265" s="23">
        <f>COUNTIF(S260:S264,"C")</f>
        <v>5</v>
      </c>
      <c r="T265" s="23">
        <f>COUNTIF(T260:T261,"VP")</f>
        <v>0</v>
      </c>
      <c r="U265" s="19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</row>
    <row r="266" spans="1:36" ht="30.75" customHeight="1">
      <c r="A266" s="142" t="s">
        <v>56</v>
      </c>
      <c r="B266" s="143"/>
      <c r="C266" s="143"/>
      <c r="D266" s="143"/>
      <c r="E266" s="143"/>
      <c r="F266" s="143"/>
      <c r="G266" s="143"/>
      <c r="H266" s="143"/>
      <c r="I266" s="144"/>
      <c r="J266" s="25">
        <f t="shared" ref="J266:T266" si="78">J265</f>
        <v>15</v>
      </c>
      <c r="K266" s="25">
        <f t="shared" si="78"/>
        <v>3</v>
      </c>
      <c r="L266" s="25">
        <f t="shared" si="78"/>
        <v>5</v>
      </c>
      <c r="M266" s="25">
        <f t="shared" si="78"/>
        <v>3</v>
      </c>
      <c r="N266" s="25">
        <f t="shared" si="78"/>
        <v>2</v>
      </c>
      <c r="O266" s="25">
        <f t="shared" si="78"/>
        <v>13</v>
      </c>
      <c r="P266" s="25">
        <f t="shared" si="78"/>
        <v>12</v>
      </c>
      <c r="Q266" s="25">
        <f t="shared" si="78"/>
        <v>25</v>
      </c>
      <c r="R266" s="25">
        <f t="shared" si="78"/>
        <v>0</v>
      </c>
      <c r="S266" s="25">
        <f t="shared" si="78"/>
        <v>5</v>
      </c>
      <c r="T266" s="25">
        <f t="shared" si="78"/>
        <v>0</v>
      </c>
      <c r="U266" s="54">
        <f>COUNT($J$260:$J$264)/(COUNTIF($A$178:$U$196,$U$179)+COUNTIF($A$210:$U$227,$U$211)+COUNTIF($A$236:$U$250,$U$237)+COUNT($J$260:$J$264))</f>
        <v>0.1111111111111111</v>
      </c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</row>
    <row r="267" spans="1:36">
      <c r="A267" s="99" t="s">
        <v>57</v>
      </c>
      <c r="B267" s="100"/>
      <c r="C267" s="100"/>
      <c r="D267" s="100"/>
      <c r="E267" s="100"/>
      <c r="F267" s="100"/>
      <c r="G267" s="100"/>
      <c r="H267" s="100"/>
      <c r="I267" s="100"/>
      <c r="J267" s="101"/>
      <c r="K267" s="25">
        <f t="shared" ref="K267:Q267" si="79">K265*14</f>
        <v>42</v>
      </c>
      <c r="L267" s="25">
        <f t="shared" si="79"/>
        <v>70</v>
      </c>
      <c r="M267" s="25">
        <f t="shared" si="79"/>
        <v>42</v>
      </c>
      <c r="N267" s="25">
        <f t="shared" si="79"/>
        <v>28</v>
      </c>
      <c r="O267" s="25">
        <f t="shared" si="79"/>
        <v>182</v>
      </c>
      <c r="P267" s="25">
        <f t="shared" si="79"/>
        <v>168</v>
      </c>
      <c r="Q267" s="25">
        <f t="shared" si="79"/>
        <v>350</v>
      </c>
      <c r="R267" s="105"/>
      <c r="S267" s="106"/>
      <c r="T267" s="106"/>
      <c r="U267" s="107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</row>
    <row r="268" spans="1:36">
      <c r="A268" s="102"/>
      <c r="B268" s="103"/>
      <c r="C268" s="103"/>
      <c r="D268" s="103"/>
      <c r="E268" s="103"/>
      <c r="F268" s="103"/>
      <c r="G268" s="103"/>
      <c r="H268" s="103"/>
      <c r="I268" s="103"/>
      <c r="J268" s="104"/>
      <c r="K268" s="204">
        <f>SUM(K267:N267)</f>
        <v>182</v>
      </c>
      <c r="L268" s="205"/>
      <c r="M268" s="205"/>
      <c r="N268" s="206"/>
      <c r="O268" s="111">
        <f>Q267</f>
        <v>350</v>
      </c>
      <c r="P268" s="112"/>
      <c r="Q268" s="113"/>
      <c r="R268" s="108"/>
      <c r="S268" s="109"/>
      <c r="T268" s="109"/>
      <c r="U268" s="11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</row>
    <row r="269" spans="1:36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4"/>
      <c r="L269" s="14"/>
      <c r="M269" s="14"/>
      <c r="N269" s="14"/>
      <c r="O269" s="15"/>
      <c r="P269" s="15"/>
      <c r="Q269" s="15"/>
      <c r="R269" s="16"/>
      <c r="S269" s="16"/>
      <c r="T269" s="16"/>
      <c r="U269" s="16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</row>
    <row r="270" spans="1:36" ht="21" customHeight="1"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</row>
    <row r="271" spans="1:36">
      <c r="A271" s="189" t="s">
        <v>76</v>
      </c>
      <c r="B271" s="189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</row>
    <row r="272" spans="1:36">
      <c r="A272" s="79" t="s">
        <v>31</v>
      </c>
      <c r="B272" s="75" t="s">
        <v>65</v>
      </c>
      <c r="C272" s="81"/>
      <c r="D272" s="81"/>
      <c r="E272" s="81"/>
      <c r="F272" s="81"/>
      <c r="G272" s="76"/>
      <c r="H272" s="75" t="s">
        <v>68</v>
      </c>
      <c r="I272" s="76"/>
      <c r="J272" s="72" t="s">
        <v>69</v>
      </c>
      <c r="K272" s="73"/>
      <c r="L272" s="73"/>
      <c r="M272" s="73"/>
      <c r="N272" s="73"/>
      <c r="O272" s="73"/>
      <c r="P272" s="74"/>
      <c r="Q272" s="75" t="s">
        <v>55</v>
      </c>
      <c r="R272" s="76"/>
      <c r="S272" s="72" t="s">
        <v>70</v>
      </c>
      <c r="T272" s="73"/>
      <c r="U272" s="74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</row>
    <row r="273" spans="1:36" ht="15" customHeight="1">
      <c r="A273" s="79"/>
      <c r="B273" s="77"/>
      <c r="C273" s="82"/>
      <c r="D273" s="82"/>
      <c r="E273" s="82"/>
      <c r="F273" s="82"/>
      <c r="G273" s="78"/>
      <c r="H273" s="77"/>
      <c r="I273" s="78"/>
      <c r="J273" s="72" t="s">
        <v>38</v>
      </c>
      <c r="K273" s="74"/>
      <c r="L273" s="72" t="s">
        <v>9</v>
      </c>
      <c r="M273" s="74"/>
      <c r="N273" s="72" t="s">
        <v>35</v>
      </c>
      <c r="O273" s="73"/>
      <c r="P273" s="74"/>
      <c r="Q273" s="77"/>
      <c r="R273" s="78"/>
      <c r="S273" s="34" t="s">
        <v>71</v>
      </c>
      <c r="T273" s="34" t="s">
        <v>72</v>
      </c>
      <c r="U273" s="34" t="s">
        <v>73</v>
      </c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</row>
    <row r="274" spans="1:36" ht="15" customHeight="1">
      <c r="A274" s="34">
        <v>1</v>
      </c>
      <c r="B274" s="72" t="s">
        <v>66</v>
      </c>
      <c r="C274" s="73"/>
      <c r="D274" s="73"/>
      <c r="E274" s="73"/>
      <c r="F274" s="73"/>
      <c r="G274" s="74"/>
      <c r="H274" s="80">
        <f>J274</f>
        <v>129</v>
      </c>
      <c r="I274" s="80"/>
      <c r="J274" s="85">
        <f>O47+O58+O69+O80+O92+O103-J275</f>
        <v>129</v>
      </c>
      <c r="K274" s="86"/>
      <c r="L274" s="85">
        <f>P47+P58+P69+P80+P92+P103-L275</f>
        <v>151</v>
      </c>
      <c r="M274" s="86"/>
      <c r="N274" s="94">
        <f>SUM(J274:M274)</f>
        <v>280</v>
      </c>
      <c r="O274" s="95"/>
      <c r="P274" s="96"/>
      <c r="Q274" s="87">
        <f>H274/H276</f>
        <v>0.8716216216216216</v>
      </c>
      <c r="R274" s="88"/>
      <c r="S274" s="19">
        <f>J47+J58-S275</f>
        <v>60</v>
      </c>
      <c r="T274" s="19">
        <f>J69+J80-T275</f>
        <v>56</v>
      </c>
      <c r="U274" s="19">
        <f>J92+J103-U275</f>
        <v>35</v>
      </c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</row>
    <row r="275" spans="1:36" ht="15" customHeight="1">
      <c r="A275" s="34">
        <v>2</v>
      </c>
      <c r="B275" s="72" t="s">
        <v>67</v>
      </c>
      <c r="C275" s="73"/>
      <c r="D275" s="73"/>
      <c r="E275" s="73"/>
      <c r="F275" s="73"/>
      <c r="G275" s="74"/>
      <c r="H275" s="80">
        <f>J275</f>
        <v>19</v>
      </c>
      <c r="I275" s="80"/>
      <c r="J275" s="89">
        <f>O154</f>
        <v>19</v>
      </c>
      <c r="K275" s="90"/>
      <c r="L275" s="89">
        <f>P154</f>
        <v>40</v>
      </c>
      <c r="M275" s="90"/>
      <c r="N275" s="97">
        <f>SUM(J275:M275)</f>
        <v>59</v>
      </c>
      <c r="O275" s="95"/>
      <c r="P275" s="96"/>
      <c r="Q275" s="87">
        <f>H275/H276</f>
        <v>0.12837837837837837</v>
      </c>
      <c r="R275" s="88"/>
      <c r="S275" s="12">
        <v>0</v>
      </c>
      <c r="T275" s="12">
        <v>4</v>
      </c>
      <c r="U275" s="12">
        <v>25</v>
      </c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</row>
    <row r="276" spans="1:36" ht="15" customHeight="1">
      <c r="A276" s="72" t="s">
        <v>29</v>
      </c>
      <c r="B276" s="73"/>
      <c r="C276" s="73"/>
      <c r="D276" s="73"/>
      <c r="E276" s="73"/>
      <c r="F276" s="73"/>
      <c r="G276" s="74"/>
      <c r="H276" s="79">
        <f>SUM(H274:I275)</f>
        <v>148</v>
      </c>
      <c r="I276" s="79"/>
      <c r="J276" s="79">
        <f>SUM(J274:K275)</f>
        <v>148</v>
      </c>
      <c r="K276" s="79"/>
      <c r="L276" s="91">
        <f>SUM(L274:M275)</f>
        <v>191</v>
      </c>
      <c r="M276" s="93"/>
      <c r="N276" s="91">
        <f>SUM(N274:P275)</f>
        <v>339</v>
      </c>
      <c r="O276" s="92"/>
      <c r="P276" s="93"/>
      <c r="Q276" s="83">
        <f>SUM(Q274:R275)</f>
        <v>1</v>
      </c>
      <c r="R276" s="84"/>
      <c r="S276" s="23">
        <f>SUM(S274:S275)</f>
        <v>60</v>
      </c>
      <c r="T276" s="23">
        <f>SUM(T274:T275)</f>
        <v>60</v>
      </c>
      <c r="U276" s="23">
        <f>SUM(U274:U275)</f>
        <v>60</v>
      </c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</row>
    <row r="277" spans="1:36"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</row>
    <row r="278" spans="1:36"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</row>
    <row r="279" spans="1:36"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</row>
    <row r="280" spans="1:36"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</row>
    <row r="281" spans="1:36"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</row>
    <row r="282" spans="1:36"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</row>
    <row r="283" spans="1:36"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</row>
    <row r="284" spans="1:36"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</row>
    <row r="285" spans="1:36"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</row>
    <row r="286" spans="1:36">
      <c r="B286" s="2"/>
      <c r="C286" s="2"/>
      <c r="D286" s="2"/>
      <c r="E286" s="2"/>
      <c r="F286" s="2"/>
      <c r="G286" s="2"/>
      <c r="M286" s="9"/>
      <c r="N286" s="9"/>
      <c r="O286" s="9"/>
      <c r="P286" s="9"/>
      <c r="Q286" s="9"/>
      <c r="R286" s="9"/>
      <c r="S286" s="9"/>
      <c r="T286" s="9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</row>
    <row r="287" spans="1:36">
      <c r="B287" s="9"/>
      <c r="C287" s="9"/>
      <c r="D287" s="9"/>
      <c r="E287" s="9"/>
      <c r="F287" s="9"/>
      <c r="G287" s="9"/>
      <c r="H287" s="18"/>
      <c r="I287" s="18"/>
      <c r="J287" s="18"/>
      <c r="M287" s="9"/>
      <c r="N287" s="9"/>
      <c r="O287" s="9"/>
      <c r="P287" s="9"/>
      <c r="Q287" s="9"/>
      <c r="R287" s="9"/>
      <c r="S287" s="9"/>
      <c r="T287" s="9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</row>
    <row r="288" spans="1:36"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</row>
    <row r="289" spans="22:36"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</row>
    <row r="290" spans="22:36"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</row>
    <row r="291" spans="22:36"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</row>
    <row r="292" spans="22:36"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</row>
    <row r="293" spans="22:36"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</row>
    <row r="294" spans="22:36"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</row>
    <row r="295" spans="22:36"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</row>
    <row r="296" spans="22:36"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</row>
    <row r="297" spans="22:36"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</row>
    <row r="298" spans="22:36"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</row>
    <row r="299" spans="22:36"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</row>
    <row r="300" spans="22:36"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</row>
    <row r="301" spans="22:36"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</row>
    <row r="302" spans="22:36"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</row>
    <row r="303" spans="22:36"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</row>
    <row r="304" spans="22:36"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</row>
    <row r="305" spans="22:36"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</row>
    <row r="306" spans="22:36"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</row>
    <row r="307" spans="22:36"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</row>
    <row r="308" spans="22:36"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</row>
    <row r="309" spans="22:36"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</row>
    <row r="310" spans="22:36"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</row>
    <row r="311" spans="22:36"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</row>
    <row r="312" spans="22:36"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</row>
    <row r="313" spans="22:36"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</row>
    <row r="314" spans="22:36"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</row>
    <row r="315" spans="22:36"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</row>
    <row r="316" spans="22:36"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</row>
    <row r="317" spans="22:36"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</row>
    <row r="318" spans="22:36"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</row>
    <row r="319" spans="22:36"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</row>
    <row r="320" spans="22:36"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</row>
    <row r="321" spans="22:36"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</row>
    <row r="322" spans="22:36"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</row>
    <row r="323" spans="22:36"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</row>
    <row r="324" spans="22:36"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</row>
    <row r="325" spans="22:36"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</row>
    <row r="326" spans="22:36"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</row>
    <row r="327" spans="22:36"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</row>
    <row r="328" spans="22:36"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</row>
    <row r="329" spans="22:36"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</row>
    <row r="330" spans="22:36"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</row>
    <row r="331" spans="22:36"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</row>
    <row r="332" spans="22:36"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</row>
    <row r="333" spans="22:36"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</row>
    <row r="334" spans="22:36"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</row>
    <row r="335" spans="22:36"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</row>
    <row r="336" spans="22:36"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</row>
    <row r="337" spans="22:36"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</row>
    <row r="338" spans="22:36"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</row>
    <row r="339" spans="22:36"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</row>
    <row r="340" spans="22:36"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</row>
    <row r="341" spans="22:36"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</row>
    <row r="342" spans="22:36"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</row>
    <row r="343" spans="22:36"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</row>
    <row r="344" spans="22:36"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</row>
    <row r="345" spans="22:36"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</row>
    <row r="346" spans="22:36"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</row>
    <row r="347" spans="22:36"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</row>
    <row r="348" spans="22:36"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</row>
    <row r="349" spans="22:36"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</row>
    <row r="350" spans="22:36"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</row>
    <row r="351" spans="22:36"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</row>
    <row r="352" spans="22:36"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</row>
    <row r="353" spans="22:36"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</row>
    <row r="354" spans="22:36"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</row>
    <row r="355" spans="22:36"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</row>
    <row r="356" spans="22:36"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</row>
    <row r="357" spans="22:36"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</row>
    <row r="358" spans="22:36"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</row>
    <row r="359" spans="22:36"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</row>
    <row r="360" spans="22:36"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</row>
    <row r="361" spans="22:36"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</row>
    <row r="362" spans="22:36"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</row>
    <row r="363" spans="22:36"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</row>
    <row r="364" spans="22:36"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</row>
    <row r="365" spans="22:36"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</row>
    <row r="366" spans="22:36"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</row>
    <row r="367" spans="22:36"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</row>
    <row r="368" spans="22:36"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</row>
    <row r="369" spans="22:36"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</row>
    <row r="370" spans="22:36"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</row>
    <row r="371" spans="22:36"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</row>
    <row r="372" spans="22:36"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</row>
    <row r="373" spans="22:36"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</row>
    <row r="374" spans="22:36"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</row>
    <row r="375" spans="22:36"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</row>
    <row r="376" spans="22:36"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</row>
    <row r="377" spans="22:36"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</row>
    <row r="378" spans="22:36"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</row>
    <row r="379" spans="22:36"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</row>
    <row r="380" spans="22:36"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</row>
    <row r="381" spans="22:36"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</row>
    <row r="382" spans="22:36"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</row>
    <row r="383" spans="22:36"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</row>
    <row r="384" spans="22:36"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</row>
    <row r="385" spans="22:36"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</row>
    <row r="386" spans="22:36"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</row>
    <row r="387" spans="22:36"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</row>
    <row r="388" spans="22:36"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</row>
    <row r="389" spans="22:36"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</row>
    <row r="390" spans="22:36"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</row>
    <row r="391" spans="22:36"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</row>
    <row r="392" spans="22:36"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</row>
    <row r="393" spans="22:36"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</row>
    <row r="394" spans="22:36"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</row>
    <row r="395" spans="22:36"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</row>
    <row r="396" spans="22:36"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</row>
    <row r="397" spans="22:36"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</row>
    <row r="398" spans="22:36"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</row>
    <row r="399" spans="22:36"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</row>
    <row r="400" spans="22:36"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</row>
    <row r="401" spans="22:36"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</row>
    <row r="402" spans="22:36"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</row>
    <row r="403" spans="22:36"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</row>
    <row r="404" spans="22:36"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</row>
    <row r="405" spans="22:36"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</row>
    <row r="406" spans="22:36"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</row>
    <row r="407" spans="22:36"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</row>
    <row r="408" spans="22:36"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</row>
    <row r="409" spans="22:36"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</row>
    <row r="410" spans="22:36"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</row>
    <row r="411" spans="22:36"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</row>
    <row r="412" spans="22:36"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</row>
    <row r="413" spans="22:36"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</row>
    <row r="414" spans="22:36"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</row>
    <row r="415" spans="22:36"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</row>
    <row r="416" spans="22:36"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</row>
    <row r="417" spans="22:36"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</row>
    <row r="418" spans="22:36"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</row>
    <row r="419" spans="22:36"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</row>
    <row r="420" spans="22:36"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</row>
  </sheetData>
  <sheetProtection formatCells="0" formatRows="0" insertRows="0"/>
  <mergeCells count="354">
    <mergeCell ref="B57:I57"/>
    <mergeCell ref="B55:I55"/>
    <mergeCell ref="B136:I136"/>
    <mergeCell ref="B144:I144"/>
    <mergeCell ref="B100:I100"/>
    <mergeCell ref="B101:I101"/>
    <mergeCell ref="B86:I86"/>
    <mergeCell ref="B87:I87"/>
    <mergeCell ref="B91:I91"/>
    <mergeCell ref="B102:I102"/>
    <mergeCell ref="B88:I88"/>
    <mergeCell ref="B97:I97"/>
    <mergeCell ref="B92:I92"/>
    <mergeCell ref="B112:H112"/>
    <mergeCell ref="B90:I90"/>
    <mergeCell ref="B139:I139"/>
    <mergeCell ref="B131:I131"/>
    <mergeCell ref="B135:I135"/>
    <mergeCell ref="A129:U129"/>
    <mergeCell ref="A133:U133"/>
    <mergeCell ref="B143:I143"/>
    <mergeCell ref="B138:I138"/>
    <mergeCell ref="B140:I140"/>
    <mergeCell ref="R127:T127"/>
    <mergeCell ref="A256:U256"/>
    <mergeCell ref="A271:B271"/>
    <mergeCell ref="U257:U258"/>
    <mergeCell ref="O268:Q268"/>
    <mergeCell ref="O257:Q257"/>
    <mergeCell ref="R257:T257"/>
    <mergeCell ref="A266:I266"/>
    <mergeCell ref="B260:I260"/>
    <mergeCell ref="J257:J258"/>
    <mergeCell ref="B264:I264"/>
    <mergeCell ref="B257:I258"/>
    <mergeCell ref="A267:J268"/>
    <mergeCell ref="B261:I261"/>
    <mergeCell ref="B262:I262"/>
    <mergeCell ref="A259:U259"/>
    <mergeCell ref="R267:U268"/>
    <mergeCell ref="K268:N268"/>
    <mergeCell ref="B265:I265"/>
    <mergeCell ref="K257:N257"/>
    <mergeCell ref="B263:I263"/>
    <mergeCell ref="A257:A258"/>
    <mergeCell ref="A252:J253"/>
    <mergeCell ref="B249:I249"/>
    <mergeCell ref="R252:U253"/>
    <mergeCell ref="A145:U145"/>
    <mergeCell ref="A154:I154"/>
    <mergeCell ref="K234:N234"/>
    <mergeCell ref="K208:N208"/>
    <mergeCell ref="A233:U233"/>
    <mergeCell ref="B243:I243"/>
    <mergeCell ref="B244:I244"/>
    <mergeCell ref="K156:N156"/>
    <mergeCell ref="K199:N199"/>
    <mergeCell ref="K230:N230"/>
    <mergeCell ref="A251:I251"/>
    <mergeCell ref="B245:I245"/>
    <mergeCell ref="O253:Q253"/>
    <mergeCell ref="K253:N253"/>
    <mergeCell ref="U234:U235"/>
    <mergeCell ref="B247:I247"/>
    <mergeCell ref="A248:U248"/>
    <mergeCell ref="B250:I250"/>
    <mergeCell ref="B240:I240"/>
    <mergeCell ref="B241:I241"/>
    <mergeCell ref="B242:I242"/>
    <mergeCell ref="B246:I246"/>
    <mergeCell ref="R234:T234"/>
    <mergeCell ref="A234:A235"/>
    <mergeCell ref="B234:I235"/>
    <mergeCell ref="J234:J235"/>
    <mergeCell ref="A222:U222"/>
    <mergeCell ref="A236:U236"/>
    <mergeCell ref="R229:U230"/>
    <mergeCell ref="O234:Q234"/>
    <mergeCell ref="B239:I239"/>
    <mergeCell ref="A228:I228"/>
    <mergeCell ref="O230:Q230"/>
    <mergeCell ref="B224:I224"/>
    <mergeCell ref="A229:J230"/>
    <mergeCell ref="A207:U207"/>
    <mergeCell ref="J208:J209"/>
    <mergeCell ref="O208:Q208"/>
    <mergeCell ref="B216:I216"/>
    <mergeCell ref="B237:I237"/>
    <mergeCell ref="B238:I238"/>
    <mergeCell ref="B219:I219"/>
    <mergeCell ref="B225:I225"/>
    <mergeCell ref="B226:I226"/>
    <mergeCell ref="B227:I227"/>
    <mergeCell ref="B223:I223"/>
    <mergeCell ref="B220:I220"/>
    <mergeCell ref="B165:I165"/>
    <mergeCell ref="B166:I166"/>
    <mergeCell ref="A167:U167"/>
    <mergeCell ref="B168:I168"/>
    <mergeCell ref="A169:I169"/>
    <mergeCell ref="A170:J171"/>
    <mergeCell ref="R170:U171"/>
    <mergeCell ref="O171:Q171"/>
    <mergeCell ref="K171:N171"/>
    <mergeCell ref="B149:I149"/>
    <mergeCell ref="B147:I147"/>
    <mergeCell ref="B152:I152"/>
    <mergeCell ref="A164:U164"/>
    <mergeCell ref="B163:I163"/>
    <mergeCell ref="A158:U158"/>
    <mergeCell ref="J159:J160"/>
    <mergeCell ref="A161:U161"/>
    <mergeCell ref="A159:A160"/>
    <mergeCell ref="B159:I160"/>
    <mergeCell ref="O159:Q159"/>
    <mergeCell ref="R159:T159"/>
    <mergeCell ref="U159:U160"/>
    <mergeCell ref="K159:N159"/>
    <mergeCell ref="B162:I162"/>
    <mergeCell ref="O156:Q156"/>
    <mergeCell ref="R155:U156"/>
    <mergeCell ref="A150:U150"/>
    <mergeCell ref="A155:J156"/>
    <mergeCell ref="A137:U137"/>
    <mergeCell ref="B134:I134"/>
    <mergeCell ref="B130:I130"/>
    <mergeCell ref="B132:I132"/>
    <mergeCell ref="A141:U141"/>
    <mergeCell ref="B142:I142"/>
    <mergeCell ref="B103:I103"/>
    <mergeCell ref="A126:U126"/>
    <mergeCell ref="J127:J128"/>
    <mergeCell ref="K127:N127"/>
    <mergeCell ref="O127:Q127"/>
    <mergeCell ref="A127:A128"/>
    <mergeCell ref="U127:U128"/>
    <mergeCell ref="J95:J96"/>
    <mergeCell ref="U95:U96"/>
    <mergeCell ref="B98:I98"/>
    <mergeCell ref="K83:N83"/>
    <mergeCell ref="B89:I89"/>
    <mergeCell ref="B107:H107"/>
    <mergeCell ref="K107:N107"/>
    <mergeCell ref="R107:T107"/>
    <mergeCell ref="B108:H108"/>
    <mergeCell ref="O107:Q107"/>
    <mergeCell ref="O95:Q95"/>
    <mergeCell ref="A3:K3"/>
    <mergeCell ref="A7:K7"/>
    <mergeCell ref="P6:R6"/>
    <mergeCell ref="P7:R7"/>
    <mergeCell ref="K72:N72"/>
    <mergeCell ref="K61:N61"/>
    <mergeCell ref="B80:I80"/>
    <mergeCell ref="B85:I85"/>
    <mergeCell ref="A82:U82"/>
    <mergeCell ref="J83:J84"/>
    <mergeCell ref="O83:Q83"/>
    <mergeCell ref="R83:T83"/>
    <mergeCell ref="A83:A84"/>
    <mergeCell ref="B69:I69"/>
    <mergeCell ref="B72:I73"/>
    <mergeCell ref="A71:U71"/>
    <mergeCell ref="J72:J73"/>
    <mergeCell ref="O72:Q72"/>
    <mergeCell ref="R72:T72"/>
    <mergeCell ref="A72:A73"/>
    <mergeCell ref="U72:U73"/>
    <mergeCell ref="B65:I65"/>
    <mergeCell ref="U83:U84"/>
    <mergeCell ref="B83:I84"/>
    <mergeCell ref="J61:J62"/>
    <mergeCell ref="O22:U22"/>
    <mergeCell ref="M19:U19"/>
    <mergeCell ref="M21:U21"/>
    <mergeCell ref="B40:I40"/>
    <mergeCell ref="B41:I41"/>
    <mergeCell ref="B47:I47"/>
    <mergeCell ref="B45:I45"/>
    <mergeCell ref="B53:I53"/>
    <mergeCell ref="B43:I43"/>
    <mergeCell ref="B44:I44"/>
    <mergeCell ref="A49:U49"/>
    <mergeCell ref="R50:T50"/>
    <mergeCell ref="U50:U51"/>
    <mergeCell ref="B38:I39"/>
    <mergeCell ref="J38:J39"/>
    <mergeCell ref="A37:U37"/>
    <mergeCell ref="O24:U24"/>
    <mergeCell ref="M23:U23"/>
    <mergeCell ref="A28:G28"/>
    <mergeCell ref="U38:U39"/>
    <mergeCell ref="O38:Q38"/>
    <mergeCell ref="R38:T38"/>
    <mergeCell ref="A60:U60"/>
    <mergeCell ref="A2:K2"/>
    <mergeCell ref="A4:K4"/>
    <mergeCell ref="M2:U2"/>
    <mergeCell ref="A21:K21"/>
    <mergeCell ref="A22:K22"/>
    <mergeCell ref="I29:K29"/>
    <mergeCell ref="B29:C29"/>
    <mergeCell ref="K38:N38"/>
    <mergeCell ref="S4:U4"/>
    <mergeCell ref="H29:H30"/>
    <mergeCell ref="S5:U5"/>
    <mergeCell ref="S6:U6"/>
    <mergeCell ref="A5:K6"/>
    <mergeCell ref="A8:K8"/>
    <mergeCell ref="A9:K9"/>
    <mergeCell ref="A10:K10"/>
    <mergeCell ref="A38:A39"/>
    <mergeCell ref="P4:R4"/>
    <mergeCell ref="P5:R5"/>
    <mergeCell ref="M5:O5"/>
    <mergeCell ref="M7:O7"/>
    <mergeCell ref="M4:O4"/>
    <mergeCell ref="M6:O6"/>
    <mergeCell ref="A17:K17"/>
    <mergeCell ref="S7:U7"/>
    <mergeCell ref="M9:U12"/>
    <mergeCell ref="B182:I182"/>
    <mergeCell ref="K176:N176"/>
    <mergeCell ref="A14:K14"/>
    <mergeCell ref="A15:K15"/>
    <mergeCell ref="M14:U14"/>
    <mergeCell ref="A12:K12"/>
    <mergeCell ref="A13:K13"/>
    <mergeCell ref="A11:K11"/>
    <mergeCell ref="M16:U16"/>
    <mergeCell ref="M17:U17"/>
    <mergeCell ref="O18:U18"/>
    <mergeCell ref="B58:I58"/>
    <mergeCell ref="B68:I68"/>
    <mergeCell ref="M15:U15"/>
    <mergeCell ref="J50:J51"/>
    <mergeCell ref="A35:U35"/>
    <mergeCell ref="A20:K20"/>
    <mergeCell ref="A18:K18"/>
    <mergeCell ref="D29:F29"/>
    <mergeCell ref="B56:I56"/>
    <mergeCell ref="G29:G30"/>
    <mergeCell ref="O50:Q50"/>
    <mergeCell ref="A16:K16"/>
    <mergeCell ref="O20:U20"/>
    <mergeCell ref="B188:I188"/>
    <mergeCell ref="B189:I189"/>
    <mergeCell ref="B46:I46"/>
    <mergeCell ref="B42:I42"/>
    <mergeCell ref="B54:I54"/>
    <mergeCell ref="B52:I52"/>
    <mergeCell ref="B78:I78"/>
    <mergeCell ref="A23:K27"/>
    <mergeCell ref="M29:U33"/>
    <mergeCell ref="O61:Q61"/>
    <mergeCell ref="R61:T61"/>
    <mergeCell ref="U61:U62"/>
    <mergeCell ref="M26:U28"/>
    <mergeCell ref="B50:I51"/>
    <mergeCell ref="K50:N50"/>
    <mergeCell ref="A50:A51"/>
    <mergeCell ref="A61:A62"/>
    <mergeCell ref="B61:I62"/>
    <mergeCell ref="B64:I64"/>
    <mergeCell ref="A94:U94"/>
    <mergeCell ref="B99:I99"/>
    <mergeCell ref="B63:I63"/>
    <mergeCell ref="B180:I180"/>
    <mergeCell ref="B181:I181"/>
    <mergeCell ref="A178:U178"/>
    <mergeCell ref="U176:U177"/>
    <mergeCell ref="B183:I183"/>
    <mergeCell ref="A176:A177"/>
    <mergeCell ref="B176:I177"/>
    <mergeCell ref="R176:T176"/>
    <mergeCell ref="A197:I197"/>
    <mergeCell ref="A194:U194"/>
    <mergeCell ref="B190:I190"/>
    <mergeCell ref="B193:I193"/>
    <mergeCell ref="B191:I191"/>
    <mergeCell ref="B192:I192"/>
    <mergeCell ref="B196:I196"/>
    <mergeCell ref="B66:I66"/>
    <mergeCell ref="A174:U174"/>
    <mergeCell ref="J176:J177"/>
    <mergeCell ref="A175:U175"/>
    <mergeCell ref="O176:Q176"/>
    <mergeCell ref="B79:I79"/>
    <mergeCell ref="B76:I76"/>
    <mergeCell ref="B67:I67"/>
    <mergeCell ref="B179:I179"/>
    <mergeCell ref="A111:H111"/>
    <mergeCell ref="B74:I74"/>
    <mergeCell ref="B75:I75"/>
    <mergeCell ref="B77:I77"/>
    <mergeCell ref="A109:H109"/>
    <mergeCell ref="B110:H110"/>
    <mergeCell ref="B146:I146"/>
    <mergeCell ref="B148:I148"/>
    <mergeCell ref="B153:I153"/>
    <mergeCell ref="B151:I151"/>
    <mergeCell ref="B95:I96"/>
    <mergeCell ref="A95:A96"/>
    <mergeCell ref="K95:N95"/>
    <mergeCell ref="R95:T95"/>
    <mergeCell ref="B127:I128"/>
    <mergeCell ref="Q272:R273"/>
    <mergeCell ref="B184:I184"/>
    <mergeCell ref="S272:U272"/>
    <mergeCell ref="A198:J199"/>
    <mergeCell ref="R198:U199"/>
    <mergeCell ref="O199:Q199"/>
    <mergeCell ref="B213:I213"/>
    <mergeCell ref="B208:I209"/>
    <mergeCell ref="R208:T208"/>
    <mergeCell ref="B215:I215"/>
    <mergeCell ref="B218:I218"/>
    <mergeCell ref="B195:I195"/>
    <mergeCell ref="B185:I185"/>
    <mergeCell ref="B186:I186"/>
    <mergeCell ref="B187:I187"/>
    <mergeCell ref="L273:M273"/>
    <mergeCell ref="B211:I211"/>
    <mergeCell ref="B212:I212"/>
    <mergeCell ref="U208:U209"/>
    <mergeCell ref="B214:I214"/>
    <mergeCell ref="A210:U210"/>
    <mergeCell ref="B217:I217"/>
    <mergeCell ref="B221:I221"/>
    <mergeCell ref="A208:A209"/>
    <mergeCell ref="Q276:R276"/>
    <mergeCell ref="J274:K274"/>
    <mergeCell ref="L274:M274"/>
    <mergeCell ref="Q274:R274"/>
    <mergeCell ref="J275:K275"/>
    <mergeCell ref="L275:M275"/>
    <mergeCell ref="N276:P276"/>
    <mergeCell ref="Q275:R275"/>
    <mergeCell ref="J276:K276"/>
    <mergeCell ref="L276:M276"/>
    <mergeCell ref="N274:P274"/>
    <mergeCell ref="N275:P275"/>
    <mergeCell ref="A276:G276"/>
    <mergeCell ref="H272:I273"/>
    <mergeCell ref="A272:A273"/>
    <mergeCell ref="H274:I274"/>
    <mergeCell ref="B272:G273"/>
    <mergeCell ref="B274:G274"/>
    <mergeCell ref="B275:G275"/>
    <mergeCell ref="J272:P272"/>
    <mergeCell ref="H276:I276"/>
    <mergeCell ref="N273:P273"/>
    <mergeCell ref="H275:I275"/>
    <mergeCell ref="J273:K273"/>
  </mergeCells>
  <phoneticPr fontId="6" type="noConversion"/>
  <dataValidations disablePrompts="1" count="5">
    <dataValidation type="list" allowBlank="1" showInputMessage="1" showErrorMessage="1" sqref="S261:S264 S134:S136 S151:S153 S146:S149 S138:S140 S143:S144 S130:S132 S165:S166 S168 S163 S52:S57 S40:S46 S63:S68 S97:S102 S85:S91 S74:S79">
      <formula1>$S$39</formula1>
    </dataValidation>
    <dataValidation type="list" allowBlank="1" showInputMessage="1" showErrorMessage="1" sqref="R261:R264 R134:R136 R151:R153 R146:R149 R138:R140 R143:R144 R130:R132 R165:R166 R168 R163 R52:R57 R40:R46 R63:R68 R97:R102 R85:R91 R74:R79">
      <formula1>$R$39</formula1>
    </dataValidation>
    <dataValidation type="list" allowBlank="1" showInputMessage="1" showErrorMessage="1" sqref="T261:T264 T134:T136 T146:T149 T151:T153 T142:T144 T138:T140 T130:T132 T165:T166 T168 T163 T52:T57 T40:T46 T63:T68 T97:T102 T85:T91 T74:T79">
      <formula1>$T$39</formula1>
    </dataValidation>
    <dataValidation type="list" allowBlank="1" showInputMessage="1" showErrorMessage="1" sqref="U261:U264 U134:U136 U151:U153 U146:U149 U142:U144 U138:U140 U130:U132 U249 U223:U226 U168 U237:U246 U195 U179:U192 U211:U220 U163 U165:U166 U52:U57 U40:U46 U63:U68 U97:U102 U85:U91 U74:U79">
      <formula1>$P$36:$T$36</formula1>
    </dataValidation>
    <dataValidation type="list" allowBlank="1" showInputMessage="1" showErrorMessage="1" sqref="U265 U247 U221 U193">
      <formula1>$Q$36:$T$36</formula1>
    </dataValidation>
  </dataValidations>
  <pageMargins left="0.25" right="0.25" top="0.75" bottom="0.75" header="0.3" footer="0.3"/>
  <pageSetup paperSize="9" scale="98" orientation="landscape" blackAndWhite="1" r:id="rId1"/>
  <headerFooter>
    <oddFooter>&amp;LRECTOR,
Acad.Prof.univ.dr. Ioan Aurel POP&amp;CPag. &amp;P/&amp;N&amp;RDECAN,
Prof.univ.dr. Adrian Olimpiu  PETRUŞEL</oddFooter>
  </headerFooter>
  <rowBreaks count="6" manualBreakCount="6">
    <brk id="103" max="20" man="1"/>
    <brk id="156" max="16383" man="1"/>
    <brk id="172" max="16383" man="1"/>
    <brk id="205" max="16383" man="1"/>
    <brk id="231" max="16383" man="1"/>
    <brk id="254" max="16383" man="1"/>
  </rowBreaks>
  <ignoredErrors>
    <ignoredError sqref="R47" formula="1"/>
    <ignoredError sqref="P5:P7 S5:S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INFORMATICA-MAGHIARA</vt:lpstr>
      <vt:lpstr>'INFORMATICA-MAGHIARA'!Criteria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2015-11-19T23:22:04Z</dcterms:created>
  <dcterms:modified xsi:type="dcterms:W3CDTF">2015-11-19T23:22:06Z</dcterms:modified>
</cp:coreProperties>
</file>