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4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<sst xmlns="http://schemas.openxmlformats.org/spreadsheetml/2006/main" count="365" uniqueCount="139">
  <si>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</si>
  <si>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</si>
  <si>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</si>
  <si>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</si>
  <si>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</si>
  <si>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</si>
  <si>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</si>
  <si>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</si>
  <si>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</si>
  <si>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</si>
  <si>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</si>
  <si>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</si>
  <si>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</si>
  <si>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</si>
  <si>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</si>
  <si>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</si>
  <si>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</si>
  <si>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</si>
  <si>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</si>
  <si>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</si>
  <si>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</si>
  <si>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</si>
  <si>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</si>
  <si>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</si>
  <si>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</si>
  <si>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</si>
  <si>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</si>
  <si>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</si>
  <si>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</si>
  <si>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</si>
  <si>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</si>
  <si>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</si>
  <si>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</si>
  <si>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</si>
  <si>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</si>
  <si>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</si>
  <si>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</si>
  <si>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</si>
  <si>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</si>
  <si>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</si>
  <si>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</si>
  <si>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</si>
  <si>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</si>
  <si>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</si>
  <si>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</si>
  <si>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</si>
  <si>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</si>
  <si>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</si>
  <si>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</si>
  <si>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</si>
  <si>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</si>
  <si>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</si>
  <si>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</si>
  <si>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</si>
  <si>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</si>
  <si>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</si>
  <si>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</si>
  <si>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</si>
  <si>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</si>
  <si>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</si>
  <si>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</si>
  <si>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</si>
  <si>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</si>
  <si>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</si>
  <si>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</si>
  <si>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</si>
  <si>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</si>
  <si>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</si>
  <si>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</si>
  <si>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</si>
  <si>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</si>
  <si>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</si>
  <si>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</si>
  <si>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</si>
  <si>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</si>
  <si>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Curs opţional 1</t>
  </si>
  <si>
    <t>Curs opţional 2</t>
  </si>
  <si>
    <t>CURS OPȚIONAL 1 (An II, Semestrul 3)</t>
  </si>
  <si>
    <t>CURS OPȚIONAL 2 (An II, Semestrul 4)</t>
  </si>
  <si>
    <t>DISCIPLINE COMPLEMENTARE (DC)</t>
  </si>
  <si>
    <r>
      <t>FACULTATEA DE MATEMATIC</t>
    </r>
    <r>
      <rPr>
        <b/>
        <sz val="10"/>
        <color indexed="8"/>
        <rFont val="Calibri"/>
        <family val="2"/>
      </rPr>
      <t xml:space="preserve">Ă </t>
    </r>
    <r>
      <rPr>
        <b/>
        <sz val="10"/>
        <color indexed="8"/>
        <rFont val="Times New Roman"/>
        <family val="1"/>
      </rPr>
      <t>Ş</t>
    </r>
    <r>
      <rPr>
        <b/>
        <sz val="10"/>
        <color indexed="8"/>
        <rFont val="Calibri"/>
        <family val="2"/>
      </rPr>
      <t>I INFORMATICĂ</t>
    </r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</si>
  <si>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</si>
  <si>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</si>
  <si>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I. CERINŢE PENTRU OBŢINEREA DIPLOMEI DE MASTER</t>
  </si>
  <si>
    <t>MME3030</t>
  </si>
  <si>
    <t xml:space="preserve">Sem. 3: Se alege o disciplină din pachetul: </t>
  </si>
  <si>
    <t xml:space="preserve">Sem. 4: Se alege  o disciplină din pachetul: 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</si>
  <si>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</si>
  <si>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NOTA. Disciplina Finalizarea lucrarii de disertatie se desfasoara pe
parcursul semestrului si 2 saptamani comasate in finalul semestrului  (6
ore/zi, 5 zile/saptamana)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</si>
  <si>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disertaţie - 10 credite
</t>
    </r>
  </si>
  <si>
    <t>MMR9001</t>
  </si>
  <si>
    <t>MMR3401</t>
  </si>
  <si>
    <t xml:space="preserve">Modelare matematică </t>
  </si>
  <si>
    <t>Limba de predare: română</t>
  </si>
  <si>
    <t>Specializarea/Programul de studiu: Informatică didactică - în limba română</t>
  </si>
  <si>
    <t>PLAN DE ÎNVĂŢĂMÂNT  valabil începând din anul universitar 2015-2016</t>
  </si>
  <si>
    <t>MME8055</t>
  </si>
  <si>
    <t>E-learning</t>
  </si>
  <si>
    <t>MME8013</t>
  </si>
  <si>
    <t>Gestiunea proiectelor soft</t>
  </si>
  <si>
    <t>Paradigme de programare</t>
  </si>
  <si>
    <t>MME8028</t>
  </si>
  <si>
    <t>MME8065</t>
  </si>
  <si>
    <t>MME8023</t>
  </si>
  <si>
    <t>Calitatea sistemelor software</t>
  </si>
  <si>
    <t xml:space="preserve">Sisteme de gestiune a bazelor de date (pentru perfectionarea profesorilor) </t>
  </si>
  <si>
    <t xml:space="preserve">Programare orientata obiect (pentru perfectionarea profesorilor) </t>
  </si>
  <si>
    <t>Metodologia cercetării ştiinţifice de informatică</t>
  </si>
  <si>
    <t xml:space="preserve">Metode avansate de programare (pentru perfectionarea profesorilor) </t>
  </si>
  <si>
    <t>Proiect de cercetare stiintifica</t>
  </si>
  <si>
    <t>Programare Web (pentru perfectionarea profesorilor)</t>
  </si>
  <si>
    <t>Finalizarea lucrării de disertaţie</t>
  </si>
  <si>
    <t xml:space="preserve">Programarea aplicatiilor Microsoft Office (pentru perfectionarea profesorilor) </t>
  </si>
  <si>
    <t xml:space="preserve">Structuri de date si complexitatea algoritmilor (pentru perfectionarea profesorilor) </t>
  </si>
  <si>
    <t xml:space="preserve">Algoritmica si programare (pentru perfectionarea profesorilor) </t>
  </si>
  <si>
    <t>MME8030, MME8013, MME8028</t>
  </si>
  <si>
    <t>MME8055, MME8065, MME8023</t>
  </si>
  <si>
    <t>MMR8098</t>
  </si>
  <si>
    <t xml:space="preserve">MMR8099 </t>
  </si>
  <si>
    <t>MMR8100</t>
  </si>
  <si>
    <t>MMR8101</t>
  </si>
  <si>
    <t>MMR8102</t>
  </si>
  <si>
    <t>MMR8103</t>
  </si>
  <si>
    <t>MMR8104</t>
  </si>
  <si>
    <t>MMR8105</t>
  </si>
  <si>
    <t>MMR8106</t>
  </si>
  <si>
    <t>MMR8107</t>
  </si>
  <si>
    <t>MMR8108</t>
  </si>
  <si>
    <t>MMR8109</t>
  </si>
  <si>
    <t>MMR9013</t>
  </si>
  <si>
    <t>MMX9931</t>
  </si>
  <si>
    <t>MMX9932</t>
  </si>
  <si>
    <t>Proiectarea sistemelor software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</si>
  <si>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Tehnica Viena, Universitatea Alpen-Adria Klagenfurt Austria
Planul reflectă recomandările Association of Computing Machinery şi IEEE Computer Society</t>
    </r>
  </si>
  <si>
    <t xml:space="preserve">Metode si tehnici de programare (pentru perfectionarea profesorilor) </t>
  </si>
  <si>
    <t>Retele de calculatoare (pentru perfectionarea profesorilor)</t>
  </si>
  <si>
    <t>Algoritmi din teoria grafurilor (pentru perfectionarea profesorilor)</t>
  </si>
  <si>
    <t xml:space="preserve">Tehnologia informatiei (pentru perfectionarea profesorilor) </t>
  </si>
  <si>
    <t xml:space="preserve">Tehnologia comunicatiilor (pentru perfectionarea profesorilor)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</si>
</sst>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.8"/>
      <color indexed="63"/>
      <name val="Arial"/>
      <family val="2"/>
    </font>
    <font>
      <sz val="8.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2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2" fontId="1" fillId="22" borderId="11" xfId="0" applyNumberFormat="1" applyFont="1" applyFill="1" applyBorder="1" applyAlignment="1" applyProtection="1">
      <alignment horizontal="center" vertical="center"/>
      <protection locked="0"/>
    </xf>
    <xf numFmtId="0" fontId="1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1" xfId="0" applyNumberFormat="1" applyFont="1" applyFill="1" applyBorder="1" applyAlignment="1" applyProtection="1">
      <alignment horizontal="center" vertical="center"/>
      <protection locked="0"/>
    </xf>
    <xf numFmtId="1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" fontId="1" fillId="22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10" fontId="2" fillId="2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1" fillId="22" borderId="14" xfId="0" applyFont="1" applyFill="1" applyBorder="1" applyAlignment="1" applyProtection="1">
      <alignment horizontal="left" vertical="center"/>
      <protection locked="0"/>
    </xf>
    <xf numFmtId="0" fontId="1" fillId="22" borderId="15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top" wrapText="1"/>
    </xf>
    <xf numFmtId="1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1" fillId="22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10" fillId="0" borderId="14" xfId="0" applyNumberFormat="1" applyFont="1" applyBorder="1" applyAlignment="1" applyProtection="1">
      <alignment horizontal="center"/>
      <protection/>
    </xf>
    <xf numFmtId="1" fontId="10" fillId="0" borderId="15" xfId="0" applyNumberFormat="1" applyFont="1" applyBorder="1" applyAlignment="1" applyProtection="1">
      <alignment horizontal="center"/>
      <protection/>
    </xf>
    <xf numFmtId="1" fontId="1" fillId="22" borderId="14" xfId="0" applyNumberFormat="1" applyFont="1" applyFill="1" applyBorder="1" applyAlignment="1" applyProtection="1">
      <alignment horizontal="left" vertical="center"/>
      <protection locked="0"/>
    </xf>
    <xf numFmtId="1" fontId="1" fillId="22" borderId="15" xfId="0" applyNumberFormat="1" applyFont="1" applyFill="1" applyBorder="1" applyAlignment="1" applyProtection="1">
      <alignment horizontal="left" vertical="center"/>
      <protection locked="0"/>
    </xf>
    <xf numFmtId="1" fontId="1" fillId="2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1" fillId="0" borderId="20" xfId="0" applyNumberFormat="1" applyFont="1" applyBorder="1" applyAlignment="1" applyProtection="1">
      <alignment horizontal="center" vertical="center"/>
      <protection/>
    </xf>
    <xf numFmtId="2" fontId="1" fillId="0" borderId="21" xfId="0" applyNumberFormat="1" applyFont="1" applyBorder="1" applyAlignment="1" applyProtection="1">
      <alignment horizontal="center" vertical="center"/>
      <protection/>
    </xf>
    <xf numFmtId="2" fontId="1" fillId="0" borderId="22" xfId="0" applyNumberFormat="1" applyFont="1" applyBorder="1" applyAlignment="1" applyProtection="1">
      <alignment horizontal="center" vertical="center"/>
      <protection/>
    </xf>
    <xf numFmtId="2" fontId="1" fillId="0" borderId="23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1" fillId="22" borderId="24" xfId="0" applyFont="1" applyFill="1" applyBorder="1" applyAlignment="1" applyProtection="1">
      <alignment horizontal="left" vertical="center"/>
      <protection locked="0"/>
    </xf>
    <xf numFmtId="0" fontId="1" fillId="22" borderId="25" xfId="0" applyFont="1" applyFill="1" applyBorder="1" applyAlignment="1" applyProtection="1">
      <alignment horizontal="left" vertical="center"/>
      <protection locked="0"/>
    </xf>
    <xf numFmtId="0" fontId="1" fillId="22" borderId="14" xfId="0" applyFont="1" applyFill="1" applyBorder="1" applyAlignment="1" applyProtection="1">
      <alignment horizontal="left" vertical="center"/>
      <protection locked="0"/>
    </xf>
    <xf numFmtId="0" fontId="1" fillId="22" borderId="15" xfId="0" applyFont="1" applyFill="1" applyBorder="1" applyAlignment="1" applyProtection="1">
      <alignment horizontal="left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4" xfId="0" applyFont="1" applyFill="1" applyBorder="1" applyAlignment="1" applyProtection="1">
      <alignment horizontal="center" vertical="center" wrapText="1"/>
      <protection locked="0"/>
    </xf>
    <xf numFmtId="0" fontId="1" fillId="22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" fillId="22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22" borderId="10" xfId="0" applyFont="1" applyFill="1" applyBorder="1" applyAlignment="1" applyProtection="1">
      <alignment horizontal="center" vertical="center"/>
      <protection locked="0"/>
    </xf>
    <xf numFmtId="0" fontId="1" fillId="22" borderId="14" xfId="0" applyFont="1" applyFill="1" applyBorder="1" applyAlignment="1" applyProtection="1">
      <alignment horizontal="center" vertical="center"/>
      <protection locked="0"/>
    </xf>
    <xf numFmtId="0" fontId="1" fillId="22" borderId="15" xfId="0" applyFont="1" applyFill="1" applyBorder="1" applyAlignment="1" applyProtection="1">
      <alignment horizontal="center" vertical="center"/>
      <protection locked="0"/>
    </xf>
    <xf numFmtId="9" fontId="1" fillId="0" borderId="10" xfId="0" applyNumberFormat="1" applyFont="1" applyBorder="1" applyAlignment="1" applyProtection="1">
      <alignment horizontal="center"/>
      <protection/>
    </xf>
    <xf numFmtId="9" fontId="1" fillId="0" borderId="15" xfId="0" applyNumberFormat="1" applyFont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  <xf numFmtId="9" fontId="2" fillId="0" borderId="15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"/>
  <sheetViews>
    <sheetView tabSelected="1" view="pageLayout" workbookViewId="0" topLeftCell="A164">
      <selection activeCell="L189" sqref="L189:N189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30.42187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5.8515625" style="1" customWidth="1"/>
    <col min="21" max="21" width="9.28125" style="1" customWidth="1"/>
    <col min="22" max="16384" width="9.140625" style="1" customWidth="1"/>
  </cols>
  <sheetData>
    <row r="1" spans="1:20" ht="15.75" customHeight="1">
      <c r="A1" s="150" t="s">
        <v>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49" t="s">
        <v>20</v>
      </c>
      <c r="N1" s="149"/>
      <c r="O1" s="149"/>
      <c r="P1" s="149"/>
      <c r="Q1" s="149"/>
      <c r="R1" s="149"/>
      <c r="S1" s="149"/>
      <c r="T1" s="149"/>
    </row>
    <row r="2" spans="1:11" ht="6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20" ht="18" customHeight="1">
      <c r="A3" s="147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M3" s="144"/>
      <c r="N3" s="145"/>
      <c r="O3" s="130" t="s">
        <v>36</v>
      </c>
      <c r="P3" s="132"/>
      <c r="Q3" s="131"/>
      <c r="R3" s="130" t="s">
        <v>37</v>
      </c>
      <c r="S3" s="132"/>
      <c r="T3" s="131"/>
    </row>
    <row r="4" spans="1:20" ht="17.25" customHeight="1">
      <c r="A4" s="147" t="s">
        <v>80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M4" s="137" t="s">
        <v>15</v>
      </c>
      <c r="N4" s="138"/>
      <c r="O4" s="141">
        <v>16</v>
      </c>
      <c r="P4" s="142"/>
      <c r="Q4" s="143"/>
      <c r="R4" s="141">
        <v>16</v>
      </c>
      <c r="S4" s="142"/>
      <c r="T4" s="143"/>
    </row>
    <row r="5" spans="1:20" ht="16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M5" s="137" t="s">
        <v>16</v>
      </c>
      <c r="N5" s="138"/>
      <c r="O5" s="141">
        <v>15</v>
      </c>
      <c r="P5" s="142"/>
      <c r="Q5" s="143"/>
      <c r="R5" s="141">
        <v>17</v>
      </c>
      <c r="S5" s="142"/>
      <c r="T5" s="143"/>
    </row>
    <row r="6" spans="1:20" ht="15" customHeight="1">
      <c r="A6" s="152" t="s">
        <v>81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M6" s="148"/>
      <c r="N6" s="148"/>
      <c r="O6" s="146"/>
      <c r="P6" s="146"/>
      <c r="Q6" s="146"/>
      <c r="R6" s="146"/>
      <c r="S6" s="146"/>
      <c r="T6" s="146"/>
    </row>
    <row r="7" spans="1:11" ht="18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20" ht="18.75" customHeight="1">
      <c r="A8" s="124" t="s">
        <v>93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M8" s="151" t="s">
        <v>89</v>
      </c>
      <c r="N8" s="151"/>
      <c r="O8" s="151"/>
      <c r="P8" s="151"/>
      <c r="Q8" s="151"/>
      <c r="R8" s="151"/>
      <c r="S8" s="151"/>
      <c r="T8" s="151"/>
    </row>
    <row r="9" spans="1:20" ht="15" customHeight="1">
      <c r="A9" s="124" t="s">
        <v>82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M9" s="151"/>
      <c r="N9" s="151"/>
      <c r="O9" s="151"/>
      <c r="P9" s="151"/>
      <c r="Q9" s="151"/>
      <c r="R9" s="151"/>
      <c r="S9" s="151"/>
      <c r="T9" s="151"/>
    </row>
    <row r="10" spans="1:20" ht="16.5" customHeight="1">
      <c r="A10" s="124" t="s">
        <v>67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M10" s="151"/>
      <c r="N10" s="151"/>
      <c r="O10" s="151"/>
      <c r="P10" s="151"/>
      <c r="Q10" s="151"/>
      <c r="R10" s="151"/>
      <c r="S10" s="151"/>
      <c r="T10" s="151"/>
    </row>
    <row r="11" spans="1:20" ht="12.75">
      <c r="A11" s="124" t="s">
        <v>18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M11" s="151"/>
      <c r="N11" s="151"/>
      <c r="O11" s="151"/>
      <c r="P11" s="151"/>
      <c r="Q11" s="151"/>
      <c r="R11" s="151"/>
      <c r="S11" s="151"/>
      <c r="T11" s="151"/>
    </row>
    <row r="12" spans="1:18" ht="10.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M12" s="2"/>
      <c r="N12" s="2"/>
      <c r="O12" s="2"/>
      <c r="P12" s="2"/>
      <c r="Q12" s="2"/>
      <c r="R12" s="2"/>
    </row>
    <row r="13" spans="1:20" ht="12.75">
      <c r="A13" s="139" t="s">
        <v>83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M13" s="140" t="s">
        <v>21</v>
      </c>
      <c r="N13" s="140"/>
      <c r="O13" s="140"/>
      <c r="P13" s="140"/>
      <c r="Q13" s="140"/>
      <c r="R13" s="140"/>
      <c r="S13" s="140"/>
      <c r="T13" s="140"/>
    </row>
    <row r="14" spans="1:20" ht="12.75">
      <c r="A14" s="139" t="s">
        <v>68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M14" s="122" t="s">
        <v>85</v>
      </c>
      <c r="N14" s="122"/>
      <c r="O14" s="122"/>
      <c r="P14" s="122"/>
      <c r="Q14" s="122"/>
      <c r="R14" s="122"/>
      <c r="S14" s="122"/>
      <c r="T14" s="122"/>
    </row>
    <row r="15" spans="1:20" ht="12.75" customHeight="1">
      <c r="A15" s="124" t="s">
        <v>73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M15" s="122" t="s">
        <v>115</v>
      </c>
      <c r="N15" s="122"/>
      <c r="O15" s="122"/>
      <c r="P15" s="122"/>
      <c r="Q15" s="122"/>
      <c r="R15" s="122"/>
      <c r="S15" s="122"/>
      <c r="T15" s="122"/>
    </row>
    <row r="16" spans="1:20" ht="12.75">
      <c r="A16" s="124" t="s">
        <v>74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M16" s="122" t="s">
        <v>86</v>
      </c>
      <c r="N16" s="122"/>
      <c r="O16" s="122"/>
      <c r="P16" s="122"/>
      <c r="Q16" s="122"/>
      <c r="R16" s="122"/>
      <c r="S16" s="122"/>
      <c r="T16" s="122"/>
    </row>
    <row r="17" spans="1:20" ht="12.75">
      <c r="A17" s="124" t="s">
        <v>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M17" s="123" t="s">
        <v>116</v>
      </c>
      <c r="N17" s="123"/>
      <c r="O17" s="123"/>
      <c r="P17" s="123"/>
      <c r="Q17" s="123"/>
      <c r="R17" s="123"/>
      <c r="S17" s="123"/>
      <c r="T17" s="123"/>
    </row>
    <row r="18" spans="1:20" ht="14.25" customHeight="1">
      <c r="A18" s="124" t="s">
        <v>87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M18" s="123"/>
      <c r="N18" s="123"/>
      <c r="O18" s="123"/>
      <c r="P18" s="123"/>
      <c r="Q18" s="123"/>
      <c r="R18" s="123"/>
      <c r="S18" s="123"/>
      <c r="T18" s="123"/>
    </row>
    <row r="19" spans="1:20" ht="12.75">
      <c r="A19" s="125" t="s">
        <v>88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M19" s="123"/>
      <c r="N19" s="123"/>
      <c r="O19" s="123"/>
      <c r="P19" s="123"/>
      <c r="Q19" s="123"/>
      <c r="R19" s="123"/>
      <c r="S19" s="123"/>
      <c r="T19" s="123"/>
    </row>
    <row r="20" spans="1:20" ht="12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M21" s="38"/>
      <c r="N21" s="38"/>
      <c r="O21" s="38"/>
      <c r="P21" s="38"/>
      <c r="Q21" s="38"/>
      <c r="R21" s="38"/>
      <c r="S21" s="38"/>
      <c r="T21" s="38"/>
    </row>
    <row r="22" spans="1:18" ht="7.5" customHeight="1">
      <c r="A22" s="125" t="s">
        <v>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M22" s="2"/>
      <c r="N22" s="2"/>
      <c r="O22" s="2"/>
      <c r="P22" s="2"/>
      <c r="Q22" s="2"/>
      <c r="R22" s="2"/>
    </row>
    <row r="23" spans="1:20" ht="1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M23" s="133"/>
      <c r="N23" s="133"/>
      <c r="O23" s="133"/>
      <c r="P23" s="133"/>
      <c r="Q23" s="133"/>
      <c r="R23" s="133"/>
      <c r="S23" s="133"/>
      <c r="T23" s="133"/>
    </row>
    <row r="24" spans="1:20" ht="1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M24" s="133"/>
      <c r="N24" s="133"/>
      <c r="O24" s="133"/>
      <c r="P24" s="133"/>
      <c r="Q24" s="133"/>
      <c r="R24" s="133"/>
      <c r="S24" s="133"/>
      <c r="T24" s="133"/>
    </row>
    <row r="25" spans="1:20" ht="13.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M25" s="133"/>
      <c r="N25" s="133"/>
      <c r="O25" s="133"/>
      <c r="P25" s="133"/>
      <c r="Q25" s="133"/>
      <c r="R25" s="133"/>
      <c r="S25" s="133"/>
      <c r="T25" s="133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126" t="s">
        <v>17</v>
      </c>
      <c r="B27" s="126"/>
      <c r="C27" s="126"/>
      <c r="D27" s="126"/>
      <c r="E27" s="126"/>
      <c r="F27" s="126"/>
      <c r="G27" s="126"/>
      <c r="M27" s="134" t="s">
        <v>133</v>
      </c>
      <c r="N27" s="134"/>
      <c r="O27" s="134"/>
      <c r="P27" s="134"/>
      <c r="Q27" s="134"/>
      <c r="R27" s="134"/>
      <c r="S27" s="134"/>
      <c r="T27" s="134"/>
    </row>
    <row r="28" spans="1:20" ht="26.25" customHeight="1">
      <c r="A28" s="4"/>
      <c r="B28" s="130" t="s">
        <v>3</v>
      </c>
      <c r="C28" s="131"/>
      <c r="D28" s="130" t="s">
        <v>4</v>
      </c>
      <c r="E28" s="132"/>
      <c r="F28" s="131"/>
      <c r="G28" s="112" t="s">
        <v>19</v>
      </c>
      <c r="H28" s="112" t="s">
        <v>11</v>
      </c>
      <c r="I28" s="130" t="s">
        <v>5</v>
      </c>
      <c r="J28" s="132"/>
      <c r="K28" s="131"/>
      <c r="M28" s="134"/>
      <c r="N28" s="134"/>
      <c r="O28" s="134"/>
      <c r="P28" s="134"/>
      <c r="Q28" s="134"/>
      <c r="R28" s="134"/>
      <c r="S28" s="134"/>
      <c r="T28" s="134"/>
    </row>
    <row r="29" spans="1:20" ht="14.25" customHeight="1">
      <c r="A29" s="4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113"/>
      <c r="H29" s="113"/>
      <c r="I29" s="5" t="s">
        <v>12</v>
      </c>
      <c r="J29" s="5" t="s">
        <v>13</v>
      </c>
      <c r="K29" s="5" t="s">
        <v>14</v>
      </c>
      <c r="M29" s="134"/>
      <c r="N29" s="134"/>
      <c r="O29" s="134"/>
      <c r="P29" s="134"/>
      <c r="Q29" s="134"/>
      <c r="R29" s="134"/>
      <c r="S29" s="134"/>
      <c r="T29" s="134"/>
    </row>
    <row r="30" spans="1:20" ht="17.25" customHeight="1">
      <c r="A30" s="6" t="s">
        <v>15</v>
      </c>
      <c r="B30" s="7">
        <v>14</v>
      </c>
      <c r="C30" s="7">
        <v>14</v>
      </c>
      <c r="D30" s="47">
        <v>3</v>
      </c>
      <c r="E30" s="47">
        <v>3</v>
      </c>
      <c r="F30" s="47">
        <v>2</v>
      </c>
      <c r="G30" s="47"/>
      <c r="H30" s="47">
        <v>0</v>
      </c>
      <c r="I30" s="47">
        <v>3</v>
      </c>
      <c r="J30" s="47">
        <v>1</v>
      </c>
      <c r="K30" s="47">
        <v>12</v>
      </c>
      <c r="L30" s="53"/>
      <c r="M30" s="134"/>
      <c r="N30" s="134"/>
      <c r="O30" s="134"/>
      <c r="P30" s="134"/>
      <c r="Q30" s="134"/>
      <c r="R30" s="134"/>
      <c r="S30" s="134"/>
      <c r="T30" s="134"/>
    </row>
    <row r="31" spans="1:20" ht="15" customHeight="1">
      <c r="A31" s="6" t="s">
        <v>16</v>
      </c>
      <c r="B31" s="7">
        <v>14</v>
      </c>
      <c r="C31" s="7">
        <v>12</v>
      </c>
      <c r="D31" s="47">
        <v>3</v>
      </c>
      <c r="E31" s="47">
        <v>3</v>
      </c>
      <c r="F31" s="47">
        <v>2</v>
      </c>
      <c r="G31" s="48">
        <v>2</v>
      </c>
      <c r="H31" s="47">
        <v>0</v>
      </c>
      <c r="I31" s="47">
        <v>3</v>
      </c>
      <c r="J31" s="47">
        <v>1</v>
      </c>
      <c r="K31" s="47">
        <v>12</v>
      </c>
      <c r="L31" s="53"/>
      <c r="M31" s="134"/>
      <c r="N31" s="134"/>
      <c r="O31" s="134"/>
      <c r="P31" s="134"/>
      <c r="Q31" s="134"/>
      <c r="R31" s="134"/>
      <c r="S31" s="134"/>
      <c r="T31" s="134"/>
    </row>
    <row r="32" spans="1:20" ht="15.75" customHeight="1">
      <c r="A32" s="34"/>
      <c r="B32" s="32"/>
      <c r="C32" s="32"/>
      <c r="D32" s="45"/>
      <c r="E32" s="45"/>
      <c r="F32" s="45"/>
      <c r="G32" s="45"/>
      <c r="H32" s="45"/>
      <c r="I32" s="45"/>
      <c r="J32" s="45"/>
      <c r="K32" s="46"/>
      <c r="L32" s="53"/>
      <c r="M32" s="134"/>
      <c r="N32" s="134"/>
      <c r="O32" s="134"/>
      <c r="P32" s="134"/>
      <c r="Q32" s="134"/>
      <c r="R32" s="134"/>
      <c r="S32" s="134"/>
      <c r="T32" s="134"/>
    </row>
    <row r="33" spans="1:20" ht="21" customHeight="1">
      <c r="A33" s="33"/>
      <c r="B33" s="33"/>
      <c r="C33" s="33"/>
      <c r="D33" s="33"/>
      <c r="E33" s="33"/>
      <c r="F33" s="33"/>
      <c r="G33" s="33"/>
      <c r="M33" s="134"/>
      <c r="N33" s="134"/>
      <c r="O33" s="134"/>
      <c r="P33" s="134"/>
      <c r="Q33" s="134"/>
      <c r="R33" s="134"/>
      <c r="S33" s="134"/>
      <c r="T33" s="134"/>
    </row>
    <row r="34" spans="1:20" ht="21" customHeight="1">
      <c r="A34" s="33"/>
      <c r="B34" s="33"/>
      <c r="C34" s="33"/>
      <c r="D34" s="33"/>
      <c r="E34" s="33"/>
      <c r="F34" s="33"/>
      <c r="G34" s="33"/>
      <c r="M34" s="52"/>
      <c r="N34" s="52"/>
      <c r="O34" s="52"/>
      <c r="P34" s="52"/>
      <c r="Q34" s="52"/>
      <c r="R34" s="52"/>
      <c r="S34" s="52"/>
      <c r="T34" s="52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1:21" ht="12.75" customHeight="1">
      <c r="A36" s="135" t="s">
        <v>22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5:21" ht="12.75" customHeight="1" hidden="1">
      <c r="O37" s="9"/>
      <c r="P37" s="10" t="s">
        <v>38</v>
      </c>
      <c r="Q37" s="10" t="s">
        <v>39</v>
      </c>
      <c r="R37" s="10" t="s">
        <v>40</v>
      </c>
      <c r="S37" s="10" t="s">
        <v>41</v>
      </c>
      <c r="T37" s="10" t="s">
        <v>55</v>
      </c>
      <c r="U37" s="10"/>
    </row>
    <row r="38" spans="1:21" ht="12.75" customHeight="1">
      <c r="A38" s="114" t="s">
        <v>44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12.75" customHeight="1">
      <c r="A39" s="114" t="s">
        <v>28</v>
      </c>
      <c r="B39" s="107" t="s">
        <v>27</v>
      </c>
      <c r="C39" s="107"/>
      <c r="D39" s="107"/>
      <c r="E39" s="107"/>
      <c r="F39" s="107"/>
      <c r="G39" s="107"/>
      <c r="H39" s="107"/>
      <c r="I39" s="108"/>
      <c r="J39" s="112" t="s">
        <v>42</v>
      </c>
      <c r="K39" s="117" t="s">
        <v>25</v>
      </c>
      <c r="L39" s="118"/>
      <c r="M39" s="118"/>
      <c r="N39" s="119"/>
      <c r="O39" s="117" t="s">
        <v>43</v>
      </c>
      <c r="P39" s="120"/>
      <c r="Q39" s="121"/>
      <c r="R39" s="117" t="s">
        <v>24</v>
      </c>
      <c r="S39" s="118"/>
      <c r="T39" s="119"/>
      <c r="U39" s="115" t="s">
        <v>23</v>
      </c>
    </row>
    <row r="40" spans="1:21" ht="12.75" customHeight="1">
      <c r="A40" s="114"/>
      <c r="B40" s="110"/>
      <c r="C40" s="110"/>
      <c r="D40" s="110"/>
      <c r="E40" s="110"/>
      <c r="F40" s="110"/>
      <c r="G40" s="110"/>
      <c r="H40" s="110"/>
      <c r="I40" s="111"/>
      <c r="J40" s="113"/>
      <c r="K40" s="5" t="s">
        <v>29</v>
      </c>
      <c r="L40" s="5" t="s">
        <v>30</v>
      </c>
      <c r="M40" s="5" t="s">
        <v>31</v>
      </c>
      <c r="N40" s="5" t="s">
        <v>72</v>
      </c>
      <c r="O40" s="5" t="s">
        <v>35</v>
      </c>
      <c r="P40" s="5" t="s">
        <v>8</v>
      </c>
      <c r="Q40" s="5" t="s">
        <v>32</v>
      </c>
      <c r="R40" s="5" t="s">
        <v>33</v>
      </c>
      <c r="S40" s="5" t="s">
        <v>29</v>
      </c>
      <c r="T40" s="5" t="s">
        <v>34</v>
      </c>
      <c r="U40" s="113"/>
    </row>
    <row r="41" spans="1:21" ht="12.75" customHeight="1">
      <c r="A41" s="62" t="s">
        <v>117</v>
      </c>
      <c r="B41" s="116" t="s">
        <v>114</v>
      </c>
      <c r="C41" s="98"/>
      <c r="D41" s="98"/>
      <c r="E41" s="98"/>
      <c r="F41" s="98"/>
      <c r="G41" s="98"/>
      <c r="H41" s="98"/>
      <c r="I41" s="99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8">
        <f>K41+L41+M41+N41</f>
        <v>4</v>
      </c>
      <c r="P41" s="19">
        <f>Q41-O41</f>
        <v>10</v>
      </c>
      <c r="Q41" s="19">
        <f>ROUND(PRODUCT(J41,25)/14,0)</f>
        <v>14</v>
      </c>
      <c r="R41" s="24" t="s">
        <v>33</v>
      </c>
      <c r="S41" s="11"/>
      <c r="T41" s="25"/>
      <c r="U41" s="11" t="s">
        <v>38</v>
      </c>
    </row>
    <row r="42" spans="1:21" ht="12.75" customHeight="1">
      <c r="A42" s="49" t="s">
        <v>118</v>
      </c>
      <c r="B42" s="98" t="s">
        <v>137</v>
      </c>
      <c r="C42" s="98"/>
      <c r="D42" s="98"/>
      <c r="E42" s="98"/>
      <c r="F42" s="98"/>
      <c r="G42" s="98"/>
      <c r="H42" s="98"/>
      <c r="I42" s="99"/>
      <c r="J42" s="11">
        <v>7</v>
      </c>
      <c r="K42" s="11">
        <v>2</v>
      </c>
      <c r="L42" s="11">
        <v>1</v>
      </c>
      <c r="M42" s="11">
        <v>0</v>
      </c>
      <c r="N42" s="11">
        <v>1</v>
      </c>
      <c r="O42" s="18">
        <f>K42+L42+M42+N42</f>
        <v>4</v>
      </c>
      <c r="P42" s="19">
        <f>Q42-O42</f>
        <v>9</v>
      </c>
      <c r="Q42" s="19">
        <f>ROUND(PRODUCT(J42,25)/14,0)</f>
        <v>13</v>
      </c>
      <c r="R42" s="24" t="s">
        <v>33</v>
      </c>
      <c r="S42" s="11"/>
      <c r="T42" s="25"/>
      <c r="U42" s="11" t="s">
        <v>38</v>
      </c>
    </row>
    <row r="43" spans="1:21" ht="12.75" customHeight="1">
      <c r="A43" s="63" t="s">
        <v>119</v>
      </c>
      <c r="B43" s="116" t="s">
        <v>105</v>
      </c>
      <c r="C43" s="98"/>
      <c r="D43" s="98"/>
      <c r="E43" s="98"/>
      <c r="F43" s="98"/>
      <c r="G43" s="98"/>
      <c r="H43" s="98"/>
      <c r="I43" s="99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>Q43-O43</f>
        <v>10</v>
      </c>
      <c r="Q43" s="19">
        <f>ROUND(PRODUCT(J43,25)/14,0)</f>
        <v>14</v>
      </c>
      <c r="R43" s="24" t="s">
        <v>33</v>
      </c>
      <c r="S43" s="11"/>
      <c r="T43" s="25"/>
      <c r="U43" s="11" t="s">
        <v>38</v>
      </c>
    </row>
    <row r="44" spans="1:21" ht="12.75" customHeight="1">
      <c r="A44" s="63" t="s">
        <v>120</v>
      </c>
      <c r="B44" s="116" t="s">
        <v>113</v>
      </c>
      <c r="C44" s="98"/>
      <c r="D44" s="98"/>
      <c r="E44" s="98"/>
      <c r="F44" s="98"/>
      <c r="G44" s="98"/>
      <c r="H44" s="98"/>
      <c r="I44" s="99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8">
        <f>K44+L44+M44+N44</f>
        <v>4</v>
      </c>
      <c r="P44" s="19">
        <f>Q44-O44</f>
        <v>9</v>
      </c>
      <c r="Q44" s="19">
        <f>ROUND(PRODUCT(J44,25)/14,0)</f>
        <v>13</v>
      </c>
      <c r="R44" s="24" t="s">
        <v>33</v>
      </c>
      <c r="S44" s="11"/>
      <c r="T44" s="25"/>
      <c r="U44" s="11" t="s">
        <v>38</v>
      </c>
    </row>
    <row r="45" spans="1:21" ht="12.75" customHeight="1">
      <c r="A45" s="61" t="s">
        <v>26</v>
      </c>
      <c r="B45" s="127"/>
      <c r="C45" s="128"/>
      <c r="D45" s="128"/>
      <c r="E45" s="128"/>
      <c r="F45" s="128"/>
      <c r="G45" s="128"/>
      <c r="H45" s="128"/>
      <c r="I45" s="129"/>
      <c r="J45" s="21">
        <f aca="true" t="shared" si="0" ref="J45:Q45">SUM(J41:J44)</f>
        <v>30</v>
      </c>
      <c r="K45" s="21">
        <f t="shared" si="0"/>
        <v>8</v>
      </c>
      <c r="L45" s="21">
        <f t="shared" si="0"/>
        <v>4</v>
      </c>
      <c r="M45" s="21">
        <f t="shared" si="0"/>
        <v>0</v>
      </c>
      <c r="N45" s="21">
        <f t="shared" si="0"/>
        <v>4</v>
      </c>
      <c r="O45" s="21">
        <f t="shared" si="0"/>
        <v>16</v>
      </c>
      <c r="P45" s="21">
        <f t="shared" si="0"/>
        <v>38</v>
      </c>
      <c r="Q45" s="21">
        <f t="shared" si="0"/>
        <v>54</v>
      </c>
      <c r="R45" s="21">
        <f>COUNTIF(R41:R44,"E")</f>
        <v>4</v>
      </c>
      <c r="S45" s="21">
        <f>COUNTIF(S41:S44,"C")</f>
        <v>0</v>
      </c>
      <c r="T45" s="21">
        <f>COUNTIF(T41:T44,"VP")</f>
        <v>0</v>
      </c>
      <c r="U45" s="22"/>
    </row>
    <row r="46" ht="12.75" customHeight="1"/>
    <row r="47" spans="1:21" ht="12.75" customHeight="1">
      <c r="A47" s="114" t="s">
        <v>45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2.75" customHeight="1">
      <c r="A48" s="114" t="s">
        <v>28</v>
      </c>
      <c r="B48" s="107" t="s">
        <v>27</v>
      </c>
      <c r="C48" s="107"/>
      <c r="D48" s="107"/>
      <c r="E48" s="107"/>
      <c r="F48" s="107"/>
      <c r="G48" s="107"/>
      <c r="H48" s="107"/>
      <c r="I48" s="108"/>
      <c r="J48" s="112" t="s">
        <v>42</v>
      </c>
      <c r="K48" s="117" t="s">
        <v>25</v>
      </c>
      <c r="L48" s="118"/>
      <c r="M48" s="118"/>
      <c r="N48" s="119"/>
      <c r="O48" s="117" t="s">
        <v>43</v>
      </c>
      <c r="P48" s="120"/>
      <c r="Q48" s="121"/>
      <c r="R48" s="117" t="s">
        <v>24</v>
      </c>
      <c r="S48" s="118"/>
      <c r="T48" s="119"/>
      <c r="U48" s="115" t="s">
        <v>23</v>
      </c>
    </row>
    <row r="49" spans="1:21" ht="12.75" customHeight="1">
      <c r="A49" s="114"/>
      <c r="B49" s="110"/>
      <c r="C49" s="110"/>
      <c r="D49" s="110"/>
      <c r="E49" s="110"/>
      <c r="F49" s="110"/>
      <c r="G49" s="110"/>
      <c r="H49" s="110"/>
      <c r="I49" s="111"/>
      <c r="J49" s="113"/>
      <c r="K49" s="5" t="s">
        <v>29</v>
      </c>
      <c r="L49" s="5" t="s">
        <v>30</v>
      </c>
      <c r="M49" s="5" t="s">
        <v>31</v>
      </c>
      <c r="N49" s="5" t="s">
        <v>72</v>
      </c>
      <c r="O49" s="5" t="s">
        <v>35</v>
      </c>
      <c r="P49" s="5" t="s">
        <v>8</v>
      </c>
      <c r="Q49" s="5" t="s">
        <v>32</v>
      </c>
      <c r="R49" s="5" t="s">
        <v>33</v>
      </c>
      <c r="S49" s="5" t="s">
        <v>29</v>
      </c>
      <c r="T49" s="5" t="s">
        <v>34</v>
      </c>
      <c r="U49" s="113"/>
    </row>
    <row r="50" spans="1:21" ht="12.75" customHeight="1">
      <c r="A50" s="62" t="s">
        <v>121</v>
      </c>
      <c r="B50" s="96" t="s">
        <v>134</v>
      </c>
      <c r="C50" s="96"/>
      <c r="D50" s="96"/>
      <c r="E50" s="96"/>
      <c r="F50" s="96"/>
      <c r="G50" s="96"/>
      <c r="H50" s="96"/>
      <c r="I50" s="97"/>
      <c r="J50" s="11">
        <v>7</v>
      </c>
      <c r="K50" s="11">
        <v>2</v>
      </c>
      <c r="L50" s="11">
        <v>1</v>
      </c>
      <c r="M50" s="11">
        <v>0</v>
      </c>
      <c r="N50" s="11">
        <v>1</v>
      </c>
      <c r="O50" s="18">
        <f>K50+L50+M50+N50</f>
        <v>4</v>
      </c>
      <c r="P50" s="19">
        <f>Q50-O50</f>
        <v>9</v>
      </c>
      <c r="Q50" s="19">
        <f>ROUND(PRODUCT(J50,25)/14,0)</f>
        <v>13</v>
      </c>
      <c r="R50" s="24" t="s">
        <v>33</v>
      </c>
      <c r="S50" s="11"/>
      <c r="T50" s="25"/>
      <c r="U50" s="11" t="s">
        <v>38</v>
      </c>
    </row>
    <row r="51" spans="1:21" ht="12.75" customHeight="1">
      <c r="A51" s="62" t="s">
        <v>122</v>
      </c>
      <c r="B51" s="116" t="s">
        <v>138</v>
      </c>
      <c r="C51" s="98"/>
      <c r="D51" s="98"/>
      <c r="E51" s="98"/>
      <c r="F51" s="98"/>
      <c r="G51" s="98"/>
      <c r="H51" s="98"/>
      <c r="I51" s="99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8">
        <f>K51+L51+M51+N51</f>
        <v>4</v>
      </c>
      <c r="P51" s="19">
        <f>Q51-O51</f>
        <v>10</v>
      </c>
      <c r="Q51" s="19">
        <f>ROUND(PRODUCT(J51,25)/14,0)</f>
        <v>14</v>
      </c>
      <c r="R51" s="24" t="s">
        <v>33</v>
      </c>
      <c r="S51" s="11"/>
      <c r="T51" s="25"/>
      <c r="U51" s="11" t="s">
        <v>41</v>
      </c>
    </row>
    <row r="52" spans="1:21" ht="12.75" customHeight="1">
      <c r="A52" s="62" t="s">
        <v>123</v>
      </c>
      <c r="B52" s="116" t="s">
        <v>106</v>
      </c>
      <c r="C52" s="98"/>
      <c r="D52" s="98"/>
      <c r="E52" s="98"/>
      <c r="F52" s="98"/>
      <c r="G52" s="98"/>
      <c r="H52" s="98"/>
      <c r="I52" s="99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8">
        <f>K52+L52+M52+N52</f>
        <v>4</v>
      </c>
      <c r="P52" s="19">
        <f>Q52-O52</f>
        <v>9</v>
      </c>
      <c r="Q52" s="19">
        <f>ROUND(PRODUCT(J52,25)/14,0)</f>
        <v>13</v>
      </c>
      <c r="R52" s="24" t="s">
        <v>33</v>
      </c>
      <c r="S52" s="11"/>
      <c r="T52" s="25"/>
      <c r="U52" s="11" t="s">
        <v>41</v>
      </c>
    </row>
    <row r="53" spans="1:21" ht="12.75" customHeight="1">
      <c r="A53" s="62" t="s">
        <v>124</v>
      </c>
      <c r="B53" s="116" t="s">
        <v>136</v>
      </c>
      <c r="C53" s="98"/>
      <c r="D53" s="98"/>
      <c r="E53" s="98"/>
      <c r="F53" s="98"/>
      <c r="G53" s="98"/>
      <c r="H53" s="98"/>
      <c r="I53" s="99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8">
        <f>K53+L53+M53+N53</f>
        <v>4</v>
      </c>
      <c r="P53" s="19">
        <f>Q53-O53</f>
        <v>10</v>
      </c>
      <c r="Q53" s="19">
        <f>ROUND(PRODUCT(J53,25)/14,0)</f>
        <v>14</v>
      </c>
      <c r="R53" s="24" t="s">
        <v>33</v>
      </c>
      <c r="S53" s="11"/>
      <c r="T53" s="25"/>
      <c r="U53" s="11" t="s">
        <v>38</v>
      </c>
    </row>
    <row r="54" spans="1:21" ht="12.75" customHeight="1">
      <c r="A54" s="21" t="s">
        <v>26</v>
      </c>
      <c r="B54" s="128"/>
      <c r="C54" s="128"/>
      <c r="D54" s="128"/>
      <c r="E54" s="128"/>
      <c r="F54" s="128"/>
      <c r="G54" s="128"/>
      <c r="H54" s="128"/>
      <c r="I54" s="129"/>
      <c r="J54" s="21">
        <f aca="true" t="shared" si="1" ref="J54:Q54">SUM(J50:J53)</f>
        <v>30</v>
      </c>
      <c r="K54" s="21">
        <f t="shared" si="1"/>
        <v>8</v>
      </c>
      <c r="L54" s="21">
        <f t="shared" si="1"/>
        <v>4</v>
      </c>
      <c r="M54" s="21">
        <f t="shared" si="1"/>
        <v>0</v>
      </c>
      <c r="N54" s="21">
        <f t="shared" si="1"/>
        <v>4</v>
      </c>
      <c r="O54" s="21">
        <f t="shared" si="1"/>
        <v>16</v>
      </c>
      <c r="P54" s="21">
        <f t="shared" si="1"/>
        <v>38</v>
      </c>
      <c r="Q54" s="21">
        <f t="shared" si="1"/>
        <v>54</v>
      </c>
      <c r="R54" s="21">
        <f>COUNTIF(R50:R53,"E")</f>
        <v>4</v>
      </c>
      <c r="S54" s="21">
        <f>COUNTIF(S50:S53,"C")</f>
        <v>0</v>
      </c>
      <c r="T54" s="21">
        <f>COUNTIF(T50:T53,"VP")</f>
        <v>0</v>
      </c>
      <c r="U54" s="22"/>
    </row>
    <row r="55" ht="12.75" customHeight="1"/>
    <row r="56" spans="1:21" ht="12.75" customHeight="1">
      <c r="A56" s="114" t="s">
        <v>46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2.75" customHeight="1">
      <c r="A57" s="114" t="s">
        <v>28</v>
      </c>
      <c r="B57" s="107" t="s">
        <v>27</v>
      </c>
      <c r="C57" s="107"/>
      <c r="D57" s="107"/>
      <c r="E57" s="107"/>
      <c r="F57" s="107"/>
      <c r="G57" s="107"/>
      <c r="H57" s="107"/>
      <c r="I57" s="108"/>
      <c r="J57" s="112" t="s">
        <v>42</v>
      </c>
      <c r="K57" s="117" t="s">
        <v>25</v>
      </c>
      <c r="L57" s="118"/>
      <c r="M57" s="118"/>
      <c r="N57" s="119"/>
      <c r="O57" s="117" t="s">
        <v>43</v>
      </c>
      <c r="P57" s="120"/>
      <c r="Q57" s="121"/>
      <c r="R57" s="117" t="s">
        <v>24</v>
      </c>
      <c r="S57" s="118"/>
      <c r="T57" s="119"/>
      <c r="U57" s="115" t="s">
        <v>23</v>
      </c>
    </row>
    <row r="58" spans="1:21" ht="12.75" customHeight="1">
      <c r="A58" s="114"/>
      <c r="B58" s="110"/>
      <c r="C58" s="110"/>
      <c r="D58" s="110"/>
      <c r="E58" s="110"/>
      <c r="F58" s="110"/>
      <c r="G58" s="110"/>
      <c r="H58" s="110"/>
      <c r="I58" s="111"/>
      <c r="J58" s="113"/>
      <c r="K58" s="5" t="s">
        <v>29</v>
      </c>
      <c r="L58" s="5" t="s">
        <v>30</v>
      </c>
      <c r="M58" s="5" t="s">
        <v>31</v>
      </c>
      <c r="N58" s="5" t="s">
        <v>72</v>
      </c>
      <c r="O58" s="5" t="s">
        <v>35</v>
      </c>
      <c r="P58" s="5" t="s">
        <v>8</v>
      </c>
      <c r="Q58" s="5" t="s">
        <v>32</v>
      </c>
      <c r="R58" s="5" t="s">
        <v>33</v>
      </c>
      <c r="S58" s="5" t="s">
        <v>29</v>
      </c>
      <c r="T58" s="5" t="s">
        <v>34</v>
      </c>
      <c r="U58" s="113"/>
    </row>
    <row r="59" spans="1:21" ht="12.75" customHeight="1">
      <c r="A59" s="49" t="s">
        <v>90</v>
      </c>
      <c r="B59" s="116" t="s">
        <v>107</v>
      </c>
      <c r="C59" s="98"/>
      <c r="D59" s="98"/>
      <c r="E59" s="98"/>
      <c r="F59" s="98"/>
      <c r="G59" s="98"/>
      <c r="H59" s="98"/>
      <c r="I59" s="99"/>
      <c r="J59" s="11">
        <v>6</v>
      </c>
      <c r="K59" s="11">
        <v>2</v>
      </c>
      <c r="L59" s="11">
        <v>1</v>
      </c>
      <c r="M59" s="11">
        <v>0</v>
      </c>
      <c r="N59" s="11">
        <v>1</v>
      </c>
      <c r="O59" s="18">
        <f>K59+L59+M59+N59</f>
        <v>4</v>
      </c>
      <c r="P59" s="19">
        <f>Q59-O59</f>
        <v>7</v>
      </c>
      <c r="Q59" s="19">
        <f>ROUND(PRODUCT(J59,25)/14,0)</f>
        <v>11</v>
      </c>
      <c r="R59" s="24"/>
      <c r="S59" s="11" t="s">
        <v>29</v>
      </c>
      <c r="T59" s="25"/>
      <c r="U59" s="11" t="s">
        <v>38</v>
      </c>
    </row>
    <row r="60" spans="1:21" ht="12.75" customHeight="1">
      <c r="A60" s="62" t="s">
        <v>125</v>
      </c>
      <c r="B60" s="60" t="s">
        <v>108</v>
      </c>
      <c r="C60" s="54"/>
      <c r="D60" s="54"/>
      <c r="E60" s="54"/>
      <c r="F60" s="54"/>
      <c r="G60" s="54"/>
      <c r="H60" s="54"/>
      <c r="I60" s="55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8">
        <f>K60+L60+M60+N60</f>
        <v>4</v>
      </c>
      <c r="P60" s="19">
        <f>Q60-O60</f>
        <v>10</v>
      </c>
      <c r="Q60" s="19">
        <f>ROUND(PRODUCT(J60,25)/14,0)</f>
        <v>14</v>
      </c>
      <c r="R60" s="24" t="s">
        <v>33</v>
      </c>
      <c r="S60" s="11"/>
      <c r="T60" s="25"/>
      <c r="U60" s="11" t="s">
        <v>38</v>
      </c>
    </row>
    <row r="61" spans="1:21" ht="12.75" customHeight="1">
      <c r="A61" s="62" t="s">
        <v>126</v>
      </c>
      <c r="B61" s="116" t="s">
        <v>112</v>
      </c>
      <c r="C61" s="98"/>
      <c r="D61" s="98"/>
      <c r="E61" s="98"/>
      <c r="F61" s="98"/>
      <c r="G61" s="98"/>
      <c r="H61" s="98"/>
      <c r="I61" s="99"/>
      <c r="J61" s="11">
        <v>8</v>
      </c>
      <c r="K61" s="11">
        <v>2</v>
      </c>
      <c r="L61" s="11">
        <v>1</v>
      </c>
      <c r="M61" s="11">
        <v>0</v>
      </c>
      <c r="N61" s="11">
        <v>0</v>
      </c>
      <c r="O61" s="18">
        <f>K61+L61+M61+N61</f>
        <v>3</v>
      </c>
      <c r="P61" s="19">
        <f>Q61-O61</f>
        <v>11</v>
      </c>
      <c r="Q61" s="19">
        <f>ROUND(PRODUCT(J61,25)/14,0)</f>
        <v>14</v>
      </c>
      <c r="R61" s="24" t="s">
        <v>33</v>
      </c>
      <c r="S61" s="11"/>
      <c r="T61" s="25"/>
      <c r="U61" s="11" t="s">
        <v>41</v>
      </c>
    </row>
    <row r="62" spans="1:21" ht="12.75" customHeight="1">
      <c r="A62" s="62" t="s">
        <v>130</v>
      </c>
      <c r="B62" s="116" t="s">
        <v>75</v>
      </c>
      <c r="C62" s="98"/>
      <c r="D62" s="98"/>
      <c r="E62" s="98"/>
      <c r="F62" s="98"/>
      <c r="G62" s="98"/>
      <c r="H62" s="98"/>
      <c r="I62" s="99"/>
      <c r="J62" s="11">
        <v>8</v>
      </c>
      <c r="K62" s="11">
        <v>2</v>
      </c>
      <c r="L62" s="11">
        <v>1</v>
      </c>
      <c r="M62" s="11">
        <v>0</v>
      </c>
      <c r="N62" s="11">
        <v>1</v>
      </c>
      <c r="O62" s="18">
        <f>K62+L62+M62+N62</f>
        <v>4</v>
      </c>
      <c r="P62" s="19">
        <f>Q62-O62</f>
        <v>10</v>
      </c>
      <c r="Q62" s="19">
        <f>ROUND(PRODUCT(J62,25)/14,0)</f>
        <v>14</v>
      </c>
      <c r="R62" s="24" t="s">
        <v>33</v>
      </c>
      <c r="S62" s="11"/>
      <c r="T62" s="25"/>
      <c r="U62" s="11" t="s">
        <v>40</v>
      </c>
    </row>
    <row r="63" spans="1:21" ht="12.75" customHeight="1">
      <c r="A63" s="61" t="s">
        <v>26</v>
      </c>
      <c r="B63" s="127"/>
      <c r="C63" s="128"/>
      <c r="D63" s="128"/>
      <c r="E63" s="128"/>
      <c r="F63" s="128"/>
      <c r="G63" s="128"/>
      <c r="H63" s="128"/>
      <c r="I63" s="129"/>
      <c r="J63" s="21">
        <f aca="true" t="shared" si="2" ref="J63:Q63">SUM(J59:J62)</f>
        <v>30</v>
      </c>
      <c r="K63" s="21">
        <f t="shared" si="2"/>
        <v>8</v>
      </c>
      <c r="L63" s="21">
        <f t="shared" si="2"/>
        <v>4</v>
      </c>
      <c r="M63" s="21">
        <f t="shared" si="2"/>
        <v>0</v>
      </c>
      <c r="N63" s="21">
        <f t="shared" si="2"/>
        <v>3</v>
      </c>
      <c r="O63" s="21">
        <f t="shared" si="2"/>
        <v>15</v>
      </c>
      <c r="P63" s="21">
        <f t="shared" si="2"/>
        <v>38</v>
      </c>
      <c r="Q63" s="21">
        <f t="shared" si="2"/>
        <v>53</v>
      </c>
      <c r="R63" s="21">
        <f>COUNTIF(R59:R62,"E")</f>
        <v>3</v>
      </c>
      <c r="S63" s="21">
        <f>COUNTIF(S59:S62,"C")</f>
        <v>1</v>
      </c>
      <c r="T63" s="21">
        <f>COUNTIF(T59:T62,"VP")</f>
        <v>0</v>
      </c>
      <c r="U63" s="22"/>
    </row>
    <row r="64" ht="12.75" customHeight="1"/>
    <row r="65" spans="1:21" ht="12.75" customHeight="1">
      <c r="A65" s="114" t="s">
        <v>47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2.75" customHeight="1">
      <c r="A66" s="114" t="s">
        <v>28</v>
      </c>
      <c r="B66" s="107" t="s">
        <v>27</v>
      </c>
      <c r="C66" s="107"/>
      <c r="D66" s="107"/>
      <c r="E66" s="107"/>
      <c r="F66" s="107"/>
      <c r="G66" s="107"/>
      <c r="H66" s="107"/>
      <c r="I66" s="108"/>
      <c r="J66" s="112" t="s">
        <v>42</v>
      </c>
      <c r="K66" s="117" t="s">
        <v>25</v>
      </c>
      <c r="L66" s="118"/>
      <c r="M66" s="118"/>
      <c r="N66" s="119"/>
      <c r="O66" s="117" t="s">
        <v>43</v>
      </c>
      <c r="P66" s="120"/>
      <c r="Q66" s="121"/>
      <c r="R66" s="117" t="s">
        <v>24</v>
      </c>
      <c r="S66" s="118"/>
      <c r="T66" s="119"/>
      <c r="U66" s="115" t="s">
        <v>23</v>
      </c>
    </row>
    <row r="67" spans="1:21" ht="12.75" customHeight="1">
      <c r="A67" s="114"/>
      <c r="B67" s="110"/>
      <c r="C67" s="110"/>
      <c r="D67" s="110"/>
      <c r="E67" s="110"/>
      <c r="F67" s="110"/>
      <c r="G67" s="110"/>
      <c r="H67" s="110"/>
      <c r="I67" s="111"/>
      <c r="J67" s="113"/>
      <c r="K67" s="5" t="s">
        <v>29</v>
      </c>
      <c r="L67" s="5" t="s">
        <v>30</v>
      </c>
      <c r="M67" s="5" t="s">
        <v>31</v>
      </c>
      <c r="N67" s="5" t="s">
        <v>72</v>
      </c>
      <c r="O67" s="5" t="s">
        <v>35</v>
      </c>
      <c r="P67" s="5" t="s">
        <v>8</v>
      </c>
      <c r="Q67" s="5" t="s">
        <v>32</v>
      </c>
      <c r="R67" s="5" t="s">
        <v>33</v>
      </c>
      <c r="S67" s="5" t="s">
        <v>29</v>
      </c>
      <c r="T67" s="5" t="s">
        <v>34</v>
      </c>
      <c r="U67" s="113"/>
    </row>
    <row r="68" spans="1:21" ht="12.75" customHeight="1">
      <c r="A68" s="62" t="s">
        <v>129</v>
      </c>
      <c r="B68" s="116" t="s">
        <v>109</v>
      </c>
      <c r="C68" s="98"/>
      <c r="D68" s="98"/>
      <c r="E68" s="98"/>
      <c r="F68" s="98"/>
      <c r="G68" s="98"/>
      <c r="H68" s="98"/>
      <c r="I68" s="99"/>
      <c r="J68" s="11">
        <v>4</v>
      </c>
      <c r="K68" s="11">
        <v>0</v>
      </c>
      <c r="L68" s="11">
        <v>0</v>
      </c>
      <c r="M68" s="11">
        <v>1</v>
      </c>
      <c r="N68" s="11">
        <v>2</v>
      </c>
      <c r="O68" s="18">
        <f>K68+L68+M68+N68</f>
        <v>3</v>
      </c>
      <c r="P68" s="19">
        <f>Q68-O68</f>
        <v>5</v>
      </c>
      <c r="Q68" s="19">
        <f>ROUND(PRODUCT(J68,25)/12,0)</f>
        <v>8</v>
      </c>
      <c r="R68" s="24"/>
      <c r="S68" s="11" t="s">
        <v>29</v>
      </c>
      <c r="T68" s="25"/>
      <c r="U68" s="11" t="s">
        <v>40</v>
      </c>
    </row>
    <row r="69" spans="1:21" ht="12.75" customHeight="1">
      <c r="A69" s="62" t="s">
        <v>127</v>
      </c>
      <c r="B69" s="116" t="s">
        <v>135</v>
      </c>
      <c r="C69" s="98"/>
      <c r="D69" s="98"/>
      <c r="E69" s="98"/>
      <c r="F69" s="98"/>
      <c r="G69" s="98"/>
      <c r="H69" s="98"/>
      <c r="I69" s="99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18">
        <f>K69+L69+M69+N69</f>
        <v>4</v>
      </c>
      <c r="P69" s="19">
        <f>Q69-O69</f>
        <v>11</v>
      </c>
      <c r="Q69" s="19">
        <f>ROUND(PRODUCT(J69,25)/12,0)</f>
        <v>15</v>
      </c>
      <c r="R69" s="24" t="s">
        <v>33</v>
      </c>
      <c r="S69" s="11"/>
      <c r="T69" s="25"/>
      <c r="U69" s="11" t="s">
        <v>41</v>
      </c>
    </row>
    <row r="70" spans="1:21" ht="12.75" customHeight="1">
      <c r="A70" s="62" t="s">
        <v>128</v>
      </c>
      <c r="B70" s="116" t="s">
        <v>110</v>
      </c>
      <c r="C70" s="98"/>
      <c r="D70" s="98"/>
      <c r="E70" s="98"/>
      <c r="F70" s="98"/>
      <c r="G70" s="98"/>
      <c r="H70" s="98"/>
      <c r="I70" s="99"/>
      <c r="J70" s="11">
        <v>7</v>
      </c>
      <c r="K70" s="11">
        <v>2</v>
      </c>
      <c r="L70" s="11">
        <v>1</v>
      </c>
      <c r="M70" s="11">
        <v>0</v>
      </c>
      <c r="N70" s="11">
        <v>1</v>
      </c>
      <c r="O70" s="18">
        <f>K70+L70+M70+N70</f>
        <v>4</v>
      </c>
      <c r="P70" s="19">
        <f>Q70-O70</f>
        <v>11</v>
      </c>
      <c r="Q70" s="19">
        <f>ROUND(PRODUCT(J70,25)/12,0)</f>
        <v>15</v>
      </c>
      <c r="R70" s="24" t="s">
        <v>33</v>
      </c>
      <c r="S70" s="11"/>
      <c r="T70" s="25"/>
      <c r="U70" s="11" t="s">
        <v>40</v>
      </c>
    </row>
    <row r="71" spans="1:22" ht="12.75" customHeight="1">
      <c r="A71" s="49" t="s">
        <v>91</v>
      </c>
      <c r="B71" s="116" t="s">
        <v>111</v>
      </c>
      <c r="C71" s="98"/>
      <c r="D71" s="98"/>
      <c r="E71" s="98"/>
      <c r="F71" s="98"/>
      <c r="G71" s="98"/>
      <c r="H71" s="98"/>
      <c r="I71" s="99"/>
      <c r="J71" s="11">
        <v>4</v>
      </c>
      <c r="K71" s="11">
        <v>0</v>
      </c>
      <c r="L71" s="11">
        <v>0</v>
      </c>
      <c r="M71" s="11">
        <v>0</v>
      </c>
      <c r="N71" s="11">
        <v>2</v>
      </c>
      <c r="O71" s="18">
        <f>K71+L71+M71+N71</f>
        <v>2</v>
      </c>
      <c r="P71" s="19">
        <f>Q71-O71</f>
        <v>6</v>
      </c>
      <c r="Q71" s="19">
        <f>ROUND(PRODUCT(J71,25)/12,0)</f>
        <v>8</v>
      </c>
      <c r="R71" s="24"/>
      <c r="S71" s="11" t="s">
        <v>29</v>
      </c>
      <c r="T71" s="25"/>
      <c r="U71" s="11" t="s">
        <v>40</v>
      </c>
      <c r="V71" s="40"/>
    </row>
    <row r="72" spans="1:21" ht="12.75" customHeight="1">
      <c r="A72" s="62" t="s">
        <v>131</v>
      </c>
      <c r="B72" s="116" t="s">
        <v>76</v>
      </c>
      <c r="C72" s="98"/>
      <c r="D72" s="98"/>
      <c r="E72" s="98"/>
      <c r="F72" s="98"/>
      <c r="G72" s="98"/>
      <c r="H72" s="98"/>
      <c r="I72" s="99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18">
        <f>K72+L72+M72+N72</f>
        <v>4</v>
      </c>
      <c r="P72" s="19">
        <f>Q72-O72</f>
        <v>13</v>
      </c>
      <c r="Q72" s="19">
        <f>ROUND(PRODUCT(J72,25)/12,0)</f>
        <v>17</v>
      </c>
      <c r="R72" s="24" t="s">
        <v>33</v>
      </c>
      <c r="S72" s="11"/>
      <c r="T72" s="25"/>
      <c r="U72" s="11" t="s">
        <v>40</v>
      </c>
    </row>
    <row r="73" spans="1:21" ht="12.75" customHeight="1">
      <c r="A73" s="21" t="s">
        <v>26</v>
      </c>
      <c r="B73" s="128"/>
      <c r="C73" s="128"/>
      <c r="D73" s="128"/>
      <c r="E73" s="128"/>
      <c r="F73" s="128"/>
      <c r="G73" s="128"/>
      <c r="H73" s="128"/>
      <c r="I73" s="129"/>
      <c r="J73" s="21">
        <f aca="true" t="shared" si="3" ref="J73:Q73">SUM(J68:J72)</f>
        <v>30</v>
      </c>
      <c r="K73" s="21">
        <f t="shared" si="3"/>
        <v>6</v>
      </c>
      <c r="L73" s="21">
        <f t="shared" si="3"/>
        <v>3</v>
      </c>
      <c r="M73" s="21">
        <f t="shared" si="3"/>
        <v>1</v>
      </c>
      <c r="N73" s="21">
        <v>7</v>
      </c>
      <c r="O73" s="21">
        <f t="shared" si="3"/>
        <v>17</v>
      </c>
      <c r="P73" s="21">
        <f t="shared" si="3"/>
        <v>46</v>
      </c>
      <c r="Q73" s="21">
        <f t="shared" si="3"/>
        <v>63</v>
      </c>
      <c r="R73" s="21">
        <f>COUNTIF(R68:R72,"E")</f>
        <v>3</v>
      </c>
      <c r="S73" s="21">
        <f>COUNTIF(S68:S72,"C")</f>
        <v>2</v>
      </c>
      <c r="T73" s="21">
        <f>COUNTIF(T68:T72,"VP")</f>
        <v>0</v>
      </c>
      <c r="U73" s="22"/>
    </row>
    <row r="74" spans="1:21" ht="12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1"/>
    </row>
    <row r="75" ht="12.75" customHeight="1"/>
    <row r="76" spans="1:21" ht="12.75" customHeight="1">
      <c r="A76" s="136" t="s">
        <v>48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1:21" ht="12.75" customHeight="1">
      <c r="A77" s="104" t="s">
        <v>28</v>
      </c>
      <c r="B77" s="106" t="s">
        <v>27</v>
      </c>
      <c r="C77" s="107"/>
      <c r="D77" s="107"/>
      <c r="E77" s="107"/>
      <c r="F77" s="107"/>
      <c r="G77" s="107"/>
      <c r="H77" s="107"/>
      <c r="I77" s="108"/>
      <c r="J77" s="112" t="s">
        <v>42</v>
      </c>
      <c r="K77" s="73" t="s">
        <v>25</v>
      </c>
      <c r="L77" s="73"/>
      <c r="M77" s="73"/>
      <c r="N77" s="73"/>
      <c r="O77" s="73" t="s">
        <v>43</v>
      </c>
      <c r="P77" s="153"/>
      <c r="Q77" s="153"/>
      <c r="R77" s="73" t="s">
        <v>24</v>
      </c>
      <c r="S77" s="73"/>
      <c r="T77" s="73"/>
      <c r="U77" s="73" t="s">
        <v>23</v>
      </c>
    </row>
    <row r="78" spans="1:21" ht="12.75" customHeight="1">
      <c r="A78" s="105"/>
      <c r="B78" s="109"/>
      <c r="C78" s="110"/>
      <c r="D78" s="110"/>
      <c r="E78" s="110"/>
      <c r="F78" s="110"/>
      <c r="G78" s="110"/>
      <c r="H78" s="110"/>
      <c r="I78" s="111"/>
      <c r="J78" s="113"/>
      <c r="K78" s="5" t="s">
        <v>29</v>
      </c>
      <c r="L78" s="5" t="s">
        <v>30</v>
      </c>
      <c r="M78" s="5" t="s">
        <v>31</v>
      </c>
      <c r="N78" s="5" t="s">
        <v>72</v>
      </c>
      <c r="O78" s="5" t="s">
        <v>35</v>
      </c>
      <c r="P78" s="5" t="s">
        <v>8</v>
      </c>
      <c r="Q78" s="5" t="s">
        <v>32</v>
      </c>
      <c r="R78" s="5" t="s">
        <v>33</v>
      </c>
      <c r="S78" s="5" t="s">
        <v>29</v>
      </c>
      <c r="T78" s="5" t="s">
        <v>34</v>
      </c>
      <c r="U78" s="73"/>
    </row>
    <row r="79" spans="1:21" ht="12.75" customHeight="1">
      <c r="A79" s="101" t="s">
        <v>77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3"/>
    </row>
    <row r="80" spans="1:21" ht="12.75" customHeight="1">
      <c r="A80" s="49" t="s">
        <v>84</v>
      </c>
      <c r="B80" s="70" t="s">
        <v>92</v>
      </c>
      <c r="C80" s="70"/>
      <c r="D80" s="70"/>
      <c r="E80" s="70"/>
      <c r="F80" s="70"/>
      <c r="G80" s="70"/>
      <c r="H80" s="70"/>
      <c r="I80" s="71"/>
      <c r="J80" s="11">
        <v>8</v>
      </c>
      <c r="K80" s="11">
        <v>2</v>
      </c>
      <c r="L80" s="11">
        <v>1</v>
      </c>
      <c r="M80" s="11">
        <v>0</v>
      </c>
      <c r="N80" s="11">
        <v>1</v>
      </c>
      <c r="O80" s="19">
        <f>K80+L80+M80+N80</f>
        <v>4</v>
      </c>
      <c r="P80" s="19">
        <f>Q80-O80</f>
        <v>10</v>
      </c>
      <c r="Q80" s="19">
        <f>ROUND(PRODUCT(J80,25)/14,0)</f>
        <v>14</v>
      </c>
      <c r="R80" s="26" t="s">
        <v>33</v>
      </c>
      <c r="S80" s="26"/>
      <c r="T80" s="27"/>
      <c r="U80" s="11" t="s">
        <v>40</v>
      </c>
    </row>
    <row r="81" spans="1:21" ht="12.75" customHeight="1">
      <c r="A81" s="56" t="s">
        <v>98</v>
      </c>
      <c r="B81" s="70" t="s">
        <v>99</v>
      </c>
      <c r="C81" s="70"/>
      <c r="D81" s="70"/>
      <c r="E81" s="70"/>
      <c r="F81" s="70"/>
      <c r="G81" s="70"/>
      <c r="H81" s="70"/>
      <c r="I81" s="71"/>
      <c r="J81" s="11">
        <v>8</v>
      </c>
      <c r="K81" s="11">
        <v>2</v>
      </c>
      <c r="L81" s="11">
        <v>1</v>
      </c>
      <c r="M81" s="11">
        <v>0</v>
      </c>
      <c r="N81" s="11">
        <v>1</v>
      </c>
      <c r="O81" s="19">
        <f>K81+L81+M81+N81</f>
        <v>4</v>
      </c>
      <c r="P81" s="19">
        <f>Q81-O81</f>
        <v>10</v>
      </c>
      <c r="Q81" s="19">
        <f>ROUND(PRODUCT(J81,25)/14,0)</f>
        <v>14</v>
      </c>
      <c r="R81" s="26" t="s">
        <v>33</v>
      </c>
      <c r="S81" s="26"/>
      <c r="T81" s="27"/>
      <c r="U81" s="11" t="s">
        <v>40</v>
      </c>
    </row>
    <row r="82" spans="1:21" ht="12.75" customHeight="1" thickBot="1">
      <c r="A82" s="57" t="s">
        <v>101</v>
      </c>
      <c r="B82" s="98" t="s">
        <v>100</v>
      </c>
      <c r="C82" s="98"/>
      <c r="D82" s="98"/>
      <c r="E82" s="98"/>
      <c r="F82" s="98"/>
      <c r="G82" s="98"/>
      <c r="H82" s="98"/>
      <c r="I82" s="99"/>
      <c r="J82" s="11">
        <v>8</v>
      </c>
      <c r="K82" s="11">
        <v>2</v>
      </c>
      <c r="L82" s="11">
        <v>1</v>
      </c>
      <c r="M82" s="11">
        <v>0</v>
      </c>
      <c r="N82" s="11">
        <v>1</v>
      </c>
      <c r="O82" s="19">
        <f>K82+L82+M82+N82</f>
        <v>4</v>
      </c>
      <c r="P82" s="19">
        <f>Q82-O82</f>
        <v>10</v>
      </c>
      <c r="Q82" s="19">
        <f>ROUND(PRODUCT(J82,25)/14,0)</f>
        <v>14</v>
      </c>
      <c r="R82" s="26" t="s">
        <v>33</v>
      </c>
      <c r="S82" s="26"/>
      <c r="T82" s="27"/>
      <c r="U82" s="11" t="s">
        <v>40</v>
      </c>
    </row>
    <row r="83" spans="1:21" ht="12.75" customHeight="1">
      <c r="A83" s="100" t="s">
        <v>78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5"/>
    </row>
    <row r="84" spans="1:21" ht="12.75" customHeight="1">
      <c r="A84" s="49" t="s">
        <v>96</v>
      </c>
      <c r="B84" s="70" t="s">
        <v>97</v>
      </c>
      <c r="C84" s="70"/>
      <c r="D84" s="70"/>
      <c r="E84" s="70"/>
      <c r="F84" s="70"/>
      <c r="G84" s="70"/>
      <c r="H84" s="70"/>
      <c r="I84" s="71"/>
      <c r="J84" s="11">
        <v>8</v>
      </c>
      <c r="K84" s="11">
        <v>2</v>
      </c>
      <c r="L84" s="11">
        <v>1</v>
      </c>
      <c r="M84" s="11">
        <v>0</v>
      </c>
      <c r="N84" s="11">
        <v>1</v>
      </c>
      <c r="O84" s="19">
        <f>K84+L84+M84+N84</f>
        <v>4</v>
      </c>
      <c r="P84" s="19">
        <f>Q84-O84</f>
        <v>10</v>
      </c>
      <c r="Q84" s="19">
        <f>ROUND(PRODUCT(J84,25)/14,0)</f>
        <v>14</v>
      </c>
      <c r="R84" s="26" t="s">
        <v>33</v>
      </c>
      <c r="S84" s="26"/>
      <c r="T84" s="27"/>
      <c r="U84" s="11" t="s">
        <v>40</v>
      </c>
    </row>
    <row r="85" spans="1:21" ht="12.75" customHeight="1" thickBot="1">
      <c r="A85" s="57" t="s">
        <v>102</v>
      </c>
      <c r="B85" s="70" t="s">
        <v>132</v>
      </c>
      <c r="C85" s="70"/>
      <c r="D85" s="70"/>
      <c r="E85" s="70"/>
      <c r="F85" s="70"/>
      <c r="G85" s="70"/>
      <c r="H85" s="70"/>
      <c r="I85" s="71"/>
      <c r="J85" s="11">
        <v>8</v>
      </c>
      <c r="K85" s="11">
        <v>2</v>
      </c>
      <c r="L85" s="11">
        <v>1</v>
      </c>
      <c r="M85" s="11">
        <v>0</v>
      </c>
      <c r="N85" s="11">
        <v>1</v>
      </c>
      <c r="O85" s="19">
        <f>K85+L85+M85+N85</f>
        <v>4</v>
      </c>
      <c r="P85" s="19">
        <f>Q85-O85</f>
        <v>10</v>
      </c>
      <c r="Q85" s="19">
        <f>ROUND(PRODUCT(J85,25)/14,0)</f>
        <v>14</v>
      </c>
      <c r="R85" s="26" t="s">
        <v>33</v>
      </c>
      <c r="S85" s="26"/>
      <c r="T85" s="27"/>
      <c r="U85" s="11" t="s">
        <v>40</v>
      </c>
    </row>
    <row r="86" spans="1:21" ht="12.75" customHeight="1">
      <c r="A86" s="49" t="s">
        <v>103</v>
      </c>
      <c r="B86" s="70" t="s">
        <v>104</v>
      </c>
      <c r="C86" s="70"/>
      <c r="D86" s="70"/>
      <c r="E86" s="70"/>
      <c r="F86" s="70"/>
      <c r="G86" s="70"/>
      <c r="H86" s="70"/>
      <c r="I86" s="71"/>
      <c r="J86" s="11">
        <v>8</v>
      </c>
      <c r="K86" s="11">
        <v>2</v>
      </c>
      <c r="L86" s="11">
        <v>1</v>
      </c>
      <c r="M86" s="11">
        <v>0</v>
      </c>
      <c r="N86" s="11">
        <v>1</v>
      </c>
      <c r="O86" s="19">
        <f>K86+L86+M86+N86</f>
        <v>4</v>
      </c>
      <c r="P86" s="19">
        <f>Q86-O86</f>
        <v>10</v>
      </c>
      <c r="Q86" s="19">
        <f>ROUND(PRODUCT(J86,25)/14,0)</f>
        <v>14</v>
      </c>
      <c r="R86" s="26" t="s">
        <v>33</v>
      </c>
      <c r="S86" s="26"/>
      <c r="T86" s="27"/>
      <c r="U86" s="11" t="s">
        <v>40</v>
      </c>
    </row>
    <row r="87" spans="1:21" ht="12.75" customHeight="1">
      <c r="A87" s="93" t="s">
        <v>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</row>
    <row r="88" spans="1:21" ht="12.75" customHeight="1">
      <c r="A88" s="30"/>
      <c r="B88" s="92"/>
      <c r="C88" s="70"/>
      <c r="D88" s="70"/>
      <c r="E88" s="70"/>
      <c r="F88" s="70"/>
      <c r="G88" s="70"/>
      <c r="H88" s="70"/>
      <c r="I88" s="71"/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19">
        <f>K88+L88+M88+N88</f>
        <v>0</v>
      </c>
      <c r="P88" s="19">
        <f>Q88-O88</f>
        <v>0</v>
      </c>
      <c r="Q88" s="19">
        <f>ROUND(PRODUCT(J88,25)/14,0)</f>
        <v>0</v>
      </c>
      <c r="R88" s="26"/>
      <c r="S88" s="26"/>
      <c r="T88" s="27"/>
      <c r="U88" s="11"/>
    </row>
    <row r="89" spans="1:21" ht="12.75" customHeight="1">
      <c r="A89" s="64" t="s">
        <v>50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6"/>
    </row>
    <row r="90" spans="1:21" ht="12.75" customHeight="1">
      <c r="A90" s="30"/>
      <c r="B90" s="72"/>
      <c r="C90" s="72"/>
      <c r="D90" s="72"/>
      <c r="E90" s="72"/>
      <c r="F90" s="72"/>
      <c r="G90" s="72"/>
      <c r="H90" s="72"/>
      <c r="I90" s="72"/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19">
        <f>K90+L90+M90+N90</f>
        <v>0</v>
      </c>
      <c r="P90" s="19">
        <f>Q90-O90</f>
        <v>0</v>
      </c>
      <c r="Q90" s="19">
        <f>ROUND(PRODUCT(J90,25)/12,0)</f>
        <v>0</v>
      </c>
      <c r="R90" s="26"/>
      <c r="S90" s="26"/>
      <c r="T90" s="27"/>
      <c r="U90" s="11"/>
    </row>
    <row r="91" spans="1:21" ht="12.75" customHeight="1">
      <c r="A91" s="83" t="s">
        <v>52</v>
      </c>
      <c r="B91" s="84"/>
      <c r="C91" s="84"/>
      <c r="D91" s="84"/>
      <c r="E91" s="84"/>
      <c r="F91" s="84"/>
      <c r="G91" s="84"/>
      <c r="H91" s="84"/>
      <c r="I91" s="85"/>
      <c r="J91" s="23">
        <f aca="true" t="shared" si="4" ref="J91:Q91">SUM(J80,J84,J88,J90)</f>
        <v>16</v>
      </c>
      <c r="K91" s="23">
        <f t="shared" si="4"/>
        <v>4</v>
      </c>
      <c r="L91" s="23">
        <f t="shared" si="4"/>
        <v>2</v>
      </c>
      <c r="M91" s="23">
        <f t="shared" si="4"/>
        <v>0</v>
      </c>
      <c r="N91" s="23">
        <f t="shared" si="4"/>
        <v>2</v>
      </c>
      <c r="O91" s="23">
        <f t="shared" si="4"/>
        <v>8</v>
      </c>
      <c r="P91" s="23">
        <f t="shared" si="4"/>
        <v>20</v>
      </c>
      <c r="Q91" s="23">
        <f t="shared" si="4"/>
        <v>28</v>
      </c>
      <c r="R91" s="23">
        <f>COUNTIF(R80,"E")+COUNTIF(R84,"E")+COUNTIF(R88,"E")+COUNTIF(R90,"E")</f>
        <v>2</v>
      </c>
      <c r="S91" s="23">
        <f>COUNTIF(S80,"C")+COUNTIF(S84,"C")+COUNTIF(S88,"C")+COUNTIF(S90,"C")</f>
        <v>0</v>
      </c>
      <c r="T91" s="23">
        <f>COUNTIF(T80,"VP")+COUNTIF(T84,"VP")+COUNTIF(T88,"VP")+COUNTIF(T90,"VP")</f>
        <v>0</v>
      </c>
      <c r="U91" s="39">
        <f>2/17</f>
        <v>0.11764705882352941</v>
      </c>
    </row>
    <row r="92" spans="1:21" ht="12.75" customHeight="1">
      <c r="A92" s="86" t="s">
        <v>53</v>
      </c>
      <c r="B92" s="87"/>
      <c r="C92" s="87"/>
      <c r="D92" s="87"/>
      <c r="E92" s="87"/>
      <c r="F92" s="87"/>
      <c r="G92" s="87"/>
      <c r="H92" s="87"/>
      <c r="I92" s="87"/>
      <c r="J92" s="88"/>
      <c r="K92" s="23">
        <f aca="true" t="shared" si="5" ref="K92:Q92">SUM(K80,K84,K88)*14+K90*12</f>
        <v>56</v>
      </c>
      <c r="L92" s="23">
        <f t="shared" si="5"/>
        <v>28</v>
      </c>
      <c r="M92" s="23">
        <f t="shared" si="5"/>
        <v>0</v>
      </c>
      <c r="N92" s="23">
        <f t="shared" si="5"/>
        <v>28</v>
      </c>
      <c r="O92" s="23">
        <f t="shared" si="5"/>
        <v>112</v>
      </c>
      <c r="P92" s="23">
        <f t="shared" si="5"/>
        <v>280</v>
      </c>
      <c r="Q92" s="23">
        <f t="shared" si="5"/>
        <v>392</v>
      </c>
      <c r="R92" s="74"/>
      <c r="S92" s="75"/>
      <c r="T92" s="75"/>
      <c r="U92" s="76"/>
    </row>
    <row r="93" spans="1:21" ht="12.75" customHeight="1">
      <c r="A93" s="89"/>
      <c r="B93" s="90"/>
      <c r="C93" s="90"/>
      <c r="D93" s="90"/>
      <c r="E93" s="90"/>
      <c r="F93" s="90"/>
      <c r="G93" s="90"/>
      <c r="H93" s="90"/>
      <c r="I93" s="90"/>
      <c r="J93" s="91"/>
      <c r="K93" s="67">
        <f>SUM(K92:N92)</f>
        <v>112</v>
      </c>
      <c r="L93" s="81"/>
      <c r="M93" s="81"/>
      <c r="N93" s="82"/>
      <c r="O93" s="80">
        <f>Q92</f>
        <v>392</v>
      </c>
      <c r="P93" s="68"/>
      <c r="Q93" s="69"/>
      <c r="R93" s="77"/>
      <c r="S93" s="78"/>
      <c r="T93" s="78"/>
      <c r="U93" s="79"/>
    </row>
    <row r="94" spans="1:21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3"/>
      <c r="L94" s="13"/>
      <c r="M94" s="13"/>
      <c r="N94" s="13"/>
      <c r="O94" s="14"/>
      <c r="P94" s="14"/>
      <c r="Q94" s="14"/>
      <c r="R94" s="15"/>
      <c r="S94" s="15"/>
      <c r="T94" s="15"/>
      <c r="U94" s="15"/>
    </row>
    <row r="95" spans="1:21" ht="12.75" customHeight="1" hidden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4"/>
      <c r="P95" s="14"/>
      <c r="Q95" s="14"/>
      <c r="R95" s="15"/>
      <c r="S95" s="15"/>
      <c r="T95" s="15"/>
      <c r="U95" s="15"/>
    </row>
    <row r="96" spans="1:21" ht="12.75" customHeight="1" hidden="1">
      <c r="A96" s="12"/>
      <c r="J96" s="12"/>
      <c r="K96" s="13"/>
      <c r="L96" s="13"/>
      <c r="M96" s="13"/>
      <c r="N96" s="13"/>
      <c r="O96" s="14"/>
      <c r="P96" s="14"/>
      <c r="Q96" s="14"/>
      <c r="R96" s="15"/>
      <c r="S96" s="15"/>
      <c r="T96" s="15"/>
      <c r="U96" s="15"/>
    </row>
    <row r="97" spans="1:21" ht="12.75" customHeight="1" hidden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21" ht="12.75" customHeight="1" hidden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4"/>
      <c r="P98" s="14"/>
      <c r="Q98" s="14"/>
      <c r="R98" s="15"/>
      <c r="S98" s="15"/>
      <c r="T98" s="15"/>
      <c r="U98" s="15"/>
    </row>
    <row r="99" spans="1:21" ht="12.75" customHeight="1" hidden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1:21" ht="12.75" customHeight="1" hidden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4"/>
      <c r="P100" s="14"/>
      <c r="Q100" s="14"/>
      <c r="R100" s="15"/>
      <c r="S100" s="15"/>
      <c r="T100" s="15"/>
      <c r="U100" s="15"/>
    </row>
    <row r="101" spans="1:21" ht="12.75" customHeight="1" hidden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4"/>
      <c r="P101" s="14"/>
      <c r="Q101" s="14"/>
      <c r="R101" s="15"/>
      <c r="S101" s="15"/>
      <c r="T101" s="15"/>
      <c r="U101" s="15"/>
    </row>
    <row r="102" spans="1:21" ht="12.75" customHeight="1" hidden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4"/>
      <c r="P102" s="14"/>
      <c r="Q102" s="14"/>
      <c r="R102" s="15"/>
      <c r="S102" s="15"/>
      <c r="T102" s="15"/>
      <c r="U102" s="15"/>
    </row>
    <row r="103" spans="1:21" ht="12.75" customHeight="1" hidden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4"/>
      <c r="P103" s="14"/>
      <c r="Q103" s="14"/>
      <c r="R103" s="15"/>
      <c r="S103" s="15"/>
      <c r="T103" s="15"/>
      <c r="U103" s="15"/>
    </row>
    <row r="104" spans="1:21" ht="12.75" customHeight="1" hidden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1:21" ht="12.75" customHeight="1" hidden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4"/>
      <c r="P105" s="14"/>
      <c r="Q105" s="14"/>
      <c r="R105" s="15"/>
      <c r="S105" s="15"/>
      <c r="T105" s="15"/>
      <c r="U105" s="15"/>
    </row>
    <row r="106" spans="1:21" ht="12.75" customHeight="1" hidden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3"/>
      <c r="O106" s="14"/>
      <c r="P106" s="14"/>
      <c r="Q106" s="14"/>
      <c r="R106" s="15"/>
      <c r="S106" s="15"/>
      <c r="T106" s="15"/>
      <c r="U106" s="15"/>
    </row>
    <row r="107" spans="1:21" ht="12.75" customHeight="1" hidden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4"/>
      <c r="P107" s="14"/>
      <c r="Q107" s="14"/>
      <c r="R107" s="15"/>
      <c r="S107" s="15"/>
      <c r="T107" s="15"/>
      <c r="U107" s="15"/>
    </row>
    <row r="108" spans="1:21" ht="12.75" customHeight="1" hidden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3"/>
      <c r="L108" s="13"/>
      <c r="M108" s="13"/>
      <c r="N108" s="13"/>
      <c r="O108" s="14"/>
      <c r="P108" s="14"/>
      <c r="Q108" s="14"/>
      <c r="R108" s="15"/>
      <c r="S108" s="15"/>
      <c r="T108" s="15"/>
      <c r="U108" s="15"/>
    </row>
    <row r="109" spans="1:21" ht="12.75" customHeight="1" hidden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3"/>
      <c r="L109" s="13"/>
      <c r="M109" s="13"/>
      <c r="N109" s="13"/>
      <c r="O109" s="14"/>
      <c r="P109" s="14"/>
      <c r="Q109" s="14"/>
      <c r="R109" s="15"/>
      <c r="S109" s="15"/>
      <c r="T109" s="15"/>
      <c r="U109" s="15"/>
    </row>
    <row r="110" spans="1:21" ht="12.75" customHeight="1" hidden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  <c r="L110" s="13"/>
      <c r="M110" s="13"/>
      <c r="N110" s="13"/>
      <c r="O110" s="16"/>
      <c r="P110" s="16"/>
      <c r="Q110" s="16"/>
      <c r="R110" s="16"/>
      <c r="S110" s="16"/>
      <c r="T110" s="16"/>
      <c r="U110" s="16"/>
    </row>
    <row r="111" spans="1:21" ht="15" customHeight="1" hidden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3"/>
      <c r="L111" s="13"/>
      <c r="M111" s="13"/>
      <c r="N111" s="13"/>
      <c r="O111" s="16"/>
      <c r="P111" s="16"/>
      <c r="Q111" s="16"/>
      <c r="R111" s="16"/>
      <c r="S111" s="16"/>
      <c r="T111" s="16"/>
      <c r="U111" s="16"/>
    </row>
    <row r="112" spans="1:21" ht="15" customHeight="1" hidden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"/>
      <c r="L112" s="13"/>
      <c r="M112" s="13"/>
      <c r="N112" s="13"/>
      <c r="O112" s="16"/>
      <c r="P112" s="16"/>
      <c r="Q112" s="16"/>
      <c r="R112" s="16"/>
      <c r="S112" s="16"/>
      <c r="T112" s="16"/>
      <c r="U112" s="16"/>
    </row>
    <row r="113" spans="1:21" ht="15" customHeight="1" hidden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3"/>
      <c r="L113" s="13"/>
      <c r="M113" s="13"/>
      <c r="N113" s="13"/>
      <c r="O113" s="16"/>
      <c r="P113" s="16"/>
      <c r="Q113" s="16"/>
      <c r="R113" s="16"/>
      <c r="S113" s="16"/>
      <c r="T113" s="16"/>
      <c r="U113" s="16"/>
    </row>
    <row r="114" spans="1:21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3"/>
      <c r="L114" s="13"/>
      <c r="M114" s="13"/>
      <c r="N114" s="13"/>
      <c r="O114" s="16"/>
      <c r="P114" s="16"/>
      <c r="Q114" s="16"/>
      <c r="R114" s="16"/>
      <c r="S114" s="16"/>
      <c r="T114" s="16"/>
      <c r="U114" s="16"/>
    </row>
    <row r="115" spans="1:21" ht="24" customHeight="1">
      <c r="A115" s="110" t="s">
        <v>54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1:21" ht="16.5" customHeight="1">
      <c r="A116" s="127" t="s">
        <v>56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9"/>
    </row>
    <row r="117" spans="1:21" ht="34.5" customHeight="1">
      <c r="A117" s="155" t="s">
        <v>28</v>
      </c>
      <c r="B117" s="155" t="s">
        <v>27</v>
      </c>
      <c r="C117" s="155"/>
      <c r="D117" s="155"/>
      <c r="E117" s="155"/>
      <c r="F117" s="155"/>
      <c r="G117" s="155"/>
      <c r="H117" s="155"/>
      <c r="I117" s="155"/>
      <c r="J117" s="154" t="s">
        <v>42</v>
      </c>
      <c r="K117" s="154" t="s">
        <v>25</v>
      </c>
      <c r="L117" s="154"/>
      <c r="M117" s="154"/>
      <c r="N117" s="154"/>
      <c r="O117" s="154" t="s">
        <v>43</v>
      </c>
      <c r="P117" s="154"/>
      <c r="Q117" s="154"/>
      <c r="R117" s="154" t="s">
        <v>24</v>
      </c>
      <c r="S117" s="154"/>
      <c r="T117" s="154"/>
      <c r="U117" s="154" t="s">
        <v>23</v>
      </c>
    </row>
    <row r="118" spans="1:21" ht="12.75">
      <c r="A118" s="155"/>
      <c r="B118" s="155"/>
      <c r="C118" s="155"/>
      <c r="D118" s="155"/>
      <c r="E118" s="155"/>
      <c r="F118" s="155"/>
      <c r="G118" s="155"/>
      <c r="H118" s="155"/>
      <c r="I118" s="155"/>
      <c r="J118" s="154"/>
      <c r="K118" s="29" t="s">
        <v>29</v>
      </c>
      <c r="L118" s="29" t="s">
        <v>30</v>
      </c>
      <c r="M118" s="29" t="s">
        <v>31</v>
      </c>
      <c r="N118" s="29" t="s">
        <v>72</v>
      </c>
      <c r="O118" s="29" t="s">
        <v>35</v>
      </c>
      <c r="P118" s="29" t="s">
        <v>8</v>
      </c>
      <c r="Q118" s="29" t="s">
        <v>32</v>
      </c>
      <c r="R118" s="29" t="s">
        <v>33</v>
      </c>
      <c r="S118" s="29" t="s">
        <v>29</v>
      </c>
      <c r="T118" s="29" t="s">
        <v>34</v>
      </c>
      <c r="U118" s="154"/>
    </row>
    <row r="119" spans="1:21" ht="17.25" customHeight="1">
      <c r="A119" s="127" t="s">
        <v>69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9"/>
    </row>
    <row r="120" spans="1:21" ht="12.75">
      <c r="A120" s="31" t="str">
        <f aca="true" t="shared" si="6" ref="A120:A127">IF(ISNA(INDEX($A$38:$U$94,MATCH($B120,$B$38:$B$94,0),1)),"",INDEX($A$38:$U$94,MATCH($B120,$B$38:$B$94,0),1))</f>
        <v>MMR8098</v>
      </c>
      <c r="B120" s="98" t="s">
        <v>114</v>
      </c>
      <c r="C120" s="98"/>
      <c r="D120" s="98"/>
      <c r="E120" s="98"/>
      <c r="F120" s="98"/>
      <c r="G120" s="98"/>
      <c r="H120" s="98"/>
      <c r="I120" s="99"/>
      <c r="J120" s="19">
        <f aca="true" t="shared" si="7" ref="J120:J127">IF(ISNA(INDEX($A$38:$U$94,MATCH($B120,$B$38:$B$94,0),10)),"",INDEX($A$38:$U$94,MATCH($B120,$B$38:$B$94,0),10))</f>
        <v>8</v>
      </c>
      <c r="K120" s="19">
        <f aca="true" t="shared" si="8" ref="K120:K127">IF(ISNA(INDEX($A$38:$U$94,MATCH($B120,$B$38:$B$94,0),11)),"",INDEX($A$38:$U$94,MATCH($B120,$B$38:$B$94,0),11))</f>
        <v>2</v>
      </c>
      <c r="L120" s="19">
        <f aca="true" t="shared" si="9" ref="L120:L127">IF(ISNA(INDEX($A$38:$U$94,MATCH($B120,$B$38:$B$94,0),12)),"",INDEX($A$38:$U$94,MATCH($B120,$B$38:$B$94,0),12))</f>
        <v>1</v>
      </c>
      <c r="M120" s="19">
        <f aca="true" t="shared" si="10" ref="M120:M127">IF(ISNA(INDEX($A$38:$U$94,MATCH($B120,$B$38:$B$94,0),13)),"",INDEX($A$38:$U$94,MATCH($B120,$B$38:$B$94,0),13))</f>
        <v>0</v>
      </c>
      <c r="N120" s="19">
        <f aca="true" t="shared" si="11" ref="N120:N127">IF(ISNA(INDEX($A$38:$U$94,MATCH($B120,$B$38:$B$94,0),14)),"",INDEX($A$38:$U$94,MATCH($B120,$B$38:$B$94,0),14))</f>
        <v>1</v>
      </c>
      <c r="O120" s="19">
        <f aca="true" t="shared" si="12" ref="O120:O127">IF(ISNA(INDEX($A$38:$U$94,MATCH($B120,$B$38:$B$94,0),15)),"",INDEX($A$38:$U$94,MATCH($B120,$B$38:$B$94,0),15))</f>
        <v>4</v>
      </c>
      <c r="P120" s="19">
        <f aca="true" t="shared" si="13" ref="P120:P127">IF(ISNA(INDEX($A$38:$U$94,MATCH($B120,$B$38:$B$94,0),16)),"",INDEX($A$38:$U$94,MATCH($B120,$B$38:$B$94,0),16))</f>
        <v>10</v>
      </c>
      <c r="Q120" s="19">
        <f aca="true" t="shared" si="14" ref="Q120:Q127">IF(ISNA(INDEX($A$38:$U$94,MATCH($B120,$B$38:$B$94,0),17)),"",INDEX($A$38:$U$94,MATCH($B120,$B$38:$B$94,0),17))</f>
        <v>14</v>
      </c>
      <c r="R120" s="28" t="str">
        <f aca="true" t="shared" si="15" ref="R120:R127">IF(ISNA(INDEX($A$38:$U$94,MATCH($B120,$B$38:$B$94,0),18)),"",INDEX($A$38:$U$94,MATCH($B120,$B$38:$B$94,0),18))</f>
        <v>E</v>
      </c>
      <c r="S120" s="28">
        <f aca="true" t="shared" si="16" ref="S120:S127">IF(ISNA(INDEX($A$38:$U$94,MATCH($B120,$B$38:$B$94,0),19)),"",INDEX($A$38:$U$94,MATCH($B120,$B$38:$B$94,0),19))</f>
        <v>0</v>
      </c>
      <c r="T120" s="28">
        <f aca="true" t="shared" si="17" ref="T120:T127">IF(ISNA(INDEX($A$38:$U$94,MATCH($B120,$B$38:$B$94,0),20)),"",INDEX($A$38:$U$94,MATCH($B120,$B$38:$B$94,0),20))</f>
        <v>0</v>
      </c>
      <c r="U120" s="20" t="s">
        <v>38</v>
      </c>
    </row>
    <row r="121" spans="1:21" ht="12.75">
      <c r="A121" s="31" t="str">
        <f t="shared" si="6"/>
        <v>MMR8099 </v>
      </c>
      <c r="B121" s="98" t="s">
        <v>137</v>
      </c>
      <c r="C121" s="98"/>
      <c r="D121" s="98"/>
      <c r="E121" s="98"/>
      <c r="F121" s="98"/>
      <c r="G121" s="98"/>
      <c r="H121" s="98"/>
      <c r="I121" s="99"/>
      <c r="J121" s="19">
        <f t="shared" si="7"/>
        <v>7</v>
      </c>
      <c r="K121" s="19">
        <f t="shared" si="8"/>
        <v>2</v>
      </c>
      <c r="L121" s="19">
        <f t="shared" si="9"/>
        <v>1</v>
      </c>
      <c r="M121" s="19">
        <f t="shared" si="10"/>
        <v>0</v>
      </c>
      <c r="N121" s="19">
        <f t="shared" si="11"/>
        <v>1</v>
      </c>
      <c r="O121" s="19">
        <f t="shared" si="12"/>
        <v>4</v>
      </c>
      <c r="P121" s="19">
        <f t="shared" si="13"/>
        <v>9</v>
      </c>
      <c r="Q121" s="19">
        <f t="shared" si="14"/>
        <v>13</v>
      </c>
      <c r="R121" s="28" t="str">
        <f t="shared" si="15"/>
        <v>E</v>
      </c>
      <c r="S121" s="28">
        <f t="shared" si="16"/>
        <v>0</v>
      </c>
      <c r="T121" s="28">
        <f t="shared" si="17"/>
        <v>0</v>
      </c>
      <c r="U121" s="20" t="s">
        <v>38</v>
      </c>
    </row>
    <row r="122" spans="1:21" ht="12.75">
      <c r="A122" s="31" t="str">
        <f t="shared" si="6"/>
        <v>MMR8100</v>
      </c>
      <c r="B122" s="98" t="s">
        <v>105</v>
      </c>
      <c r="C122" s="98"/>
      <c r="D122" s="98"/>
      <c r="E122" s="98"/>
      <c r="F122" s="98"/>
      <c r="G122" s="98"/>
      <c r="H122" s="98"/>
      <c r="I122" s="99"/>
      <c r="J122" s="19">
        <f t="shared" si="7"/>
        <v>8</v>
      </c>
      <c r="K122" s="19">
        <f t="shared" si="8"/>
        <v>2</v>
      </c>
      <c r="L122" s="19">
        <f t="shared" si="9"/>
        <v>1</v>
      </c>
      <c r="M122" s="19">
        <f t="shared" si="10"/>
        <v>0</v>
      </c>
      <c r="N122" s="19">
        <f t="shared" si="11"/>
        <v>1</v>
      </c>
      <c r="O122" s="19">
        <f t="shared" si="12"/>
        <v>4</v>
      </c>
      <c r="P122" s="19">
        <f t="shared" si="13"/>
        <v>10</v>
      </c>
      <c r="Q122" s="19">
        <f t="shared" si="14"/>
        <v>14</v>
      </c>
      <c r="R122" s="28" t="str">
        <f t="shared" si="15"/>
        <v>E</v>
      </c>
      <c r="S122" s="28">
        <f t="shared" si="16"/>
        <v>0</v>
      </c>
      <c r="T122" s="28">
        <f t="shared" si="17"/>
        <v>0</v>
      </c>
      <c r="U122" s="20" t="s">
        <v>38</v>
      </c>
    </row>
    <row r="123" spans="1:21" ht="12.75">
      <c r="A123" s="31" t="str">
        <f t="shared" si="6"/>
        <v>MMR8101</v>
      </c>
      <c r="B123" s="98" t="s">
        <v>113</v>
      </c>
      <c r="C123" s="98"/>
      <c r="D123" s="98"/>
      <c r="E123" s="98"/>
      <c r="F123" s="98"/>
      <c r="G123" s="98"/>
      <c r="H123" s="98"/>
      <c r="I123" s="99"/>
      <c r="J123" s="19">
        <f t="shared" si="7"/>
        <v>7</v>
      </c>
      <c r="K123" s="19">
        <f t="shared" si="8"/>
        <v>2</v>
      </c>
      <c r="L123" s="19">
        <f t="shared" si="9"/>
        <v>1</v>
      </c>
      <c r="M123" s="19">
        <f t="shared" si="10"/>
        <v>0</v>
      </c>
      <c r="N123" s="19">
        <f t="shared" si="11"/>
        <v>1</v>
      </c>
      <c r="O123" s="19">
        <f t="shared" si="12"/>
        <v>4</v>
      </c>
      <c r="P123" s="19">
        <f t="shared" si="13"/>
        <v>9</v>
      </c>
      <c r="Q123" s="19">
        <f t="shared" si="14"/>
        <v>13</v>
      </c>
      <c r="R123" s="28" t="str">
        <f t="shared" si="15"/>
        <v>E</v>
      </c>
      <c r="S123" s="28">
        <f t="shared" si="16"/>
        <v>0</v>
      </c>
      <c r="T123" s="28">
        <f t="shared" si="17"/>
        <v>0</v>
      </c>
      <c r="U123" s="20" t="s">
        <v>38</v>
      </c>
    </row>
    <row r="124" spans="1:21" ht="12.75">
      <c r="A124" s="31" t="str">
        <f t="shared" si="6"/>
        <v>MMR8102</v>
      </c>
      <c r="B124" s="96" t="s">
        <v>134</v>
      </c>
      <c r="C124" s="96"/>
      <c r="D124" s="96"/>
      <c r="E124" s="96"/>
      <c r="F124" s="96"/>
      <c r="G124" s="96"/>
      <c r="H124" s="96"/>
      <c r="I124" s="97"/>
      <c r="J124" s="19">
        <f t="shared" si="7"/>
        <v>7</v>
      </c>
      <c r="K124" s="19">
        <f t="shared" si="8"/>
        <v>2</v>
      </c>
      <c r="L124" s="19">
        <f t="shared" si="9"/>
        <v>1</v>
      </c>
      <c r="M124" s="19">
        <f t="shared" si="10"/>
        <v>0</v>
      </c>
      <c r="N124" s="19">
        <f t="shared" si="11"/>
        <v>1</v>
      </c>
      <c r="O124" s="19">
        <f t="shared" si="12"/>
        <v>4</v>
      </c>
      <c r="P124" s="19">
        <f t="shared" si="13"/>
        <v>9</v>
      </c>
      <c r="Q124" s="19">
        <f t="shared" si="14"/>
        <v>13</v>
      </c>
      <c r="R124" s="28" t="str">
        <f t="shared" si="15"/>
        <v>E</v>
      </c>
      <c r="S124" s="28">
        <f t="shared" si="16"/>
        <v>0</v>
      </c>
      <c r="T124" s="28">
        <f t="shared" si="17"/>
        <v>0</v>
      </c>
      <c r="U124" s="20" t="s">
        <v>38</v>
      </c>
    </row>
    <row r="125" spans="1:21" ht="12.75">
      <c r="A125" s="31" t="str">
        <f t="shared" si="6"/>
        <v>MMR8105</v>
      </c>
      <c r="B125" s="116" t="s">
        <v>136</v>
      </c>
      <c r="C125" s="98"/>
      <c r="D125" s="98"/>
      <c r="E125" s="98"/>
      <c r="F125" s="98"/>
      <c r="G125" s="98"/>
      <c r="H125" s="98"/>
      <c r="I125" s="99"/>
      <c r="J125" s="19">
        <f t="shared" si="7"/>
        <v>8</v>
      </c>
      <c r="K125" s="19">
        <f t="shared" si="8"/>
        <v>2</v>
      </c>
      <c r="L125" s="19">
        <f t="shared" si="9"/>
        <v>1</v>
      </c>
      <c r="M125" s="19">
        <f t="shared" si="10"/>
        <v>0</v>
      </c>
      <c r="N125" s="19">
        <f t="shared" si="11"/>
        <v>1</v>
      </c>
      <c r="O125" s="19">
        <f t="shared" si="12"/>
        <v>4</v>
      </c>
      <c r="P125" s="19">
        <f t="shared" si="13"/>
        <v>10</v>
      </c>
      <c r="Q125" s="19">
        <f t="shared" si="14"/>
        <v>14</v>
      </c>
      <c r="R125" s="28" t="str">
        <f t="shared" si="15"/>
        <v>E</v>
      </c>
      <c r="S125" s="28">
        <f t="shared" si="16"/>
        <v>0</v>
      </c>
      <c r="T125" s="28">
        <f t="shared" si="17"/>
        <v>0</v>
      </c>
      <c r="U125" s="20" t="s">
        <v>38</v>
      </c>
    </row>
    <row r="126" spans="1:21" ht="12.75">
      <c r="A126" s="31" t="str">
        <f t="shared" si="6"/>
        <v>MMR9001</v>
      </c>
      <c r="B126" s="98" t="s">
        <v>107</v>
      </c>
      <c r="C126" s="98"/>
      <c r="D126" s="98"/>
      <c r="E126" s="98"/>
      <c r="F126" s="98"/>
      <c r="G126" s="98"/>
      <c r="H126" s="98"/>
      <c r="I126" s="99"/>
      <c r="J126" s="19">
        <f t="shared" si="7"/>
        <v>6</v>
      </c>
      <c r="K126" s="19">
        <f t="shared" si="8"/>
        <v>2</v>
      </c>
      <c r="L126" s="19">
        <f t="shared" si="9"/>
        <v>1</v>
      </c>
      <c r="M126" s="19">
        <f t="shared" si="10"/>
        <v>0</v>
      </c>
      <c r="N126" s="19">
        <f t="shared" si="11"/>
        <v>1</v>
      </c>
      <c r="O126" s="19">
        <f t="shared" si="12"/>
        <v>4</v>
      </c>
      <c r="P126" s="19">
        <f t="shared" si="13"/>
        <v>7</v>
      </c>
      <c r="Q126" s="19">
        <f t="shared" si="14"/>
        <v>11</v>
      </c>
      <c r="R126" s="28">
        <f t="shared" si="15"/>
        <v>0</v>
      </c>
      <c r="S126" s="28" t="str">
        <f t="shared" si="16"/>
        <v>C</v>
      </c>
      <c r="T126" s="28">
        <f t="shared" si="17"/>
        <v>0</v>
      </c>
      <c r="U126" s="20" t="s">
        <v>38</v>
      </c>
    </row>
    <row r="127" spans="1:21" ht="12.75">
      <c r="A127" s="31" t="str">
        <f t="shared" si="6"/>
        <v>MMR8106</v>
      </c>
      <c r="B127" s="98" t="s">
        <v>108</v>
      </c>
      <c r="C127" s="98"/>
      <c r="D127" s="98"/>
      <c r="E127" s="98"/>
      <c r="F127" s="98"/>
      <c r="G127" s="98"/>
      <c r="H127" s="98"/>
      <c r="I127" s="99"/>
      <c r="J127" s="19">
        <f t="shared" si="7"/>
        <v>8</v>
      </c>
      <c r="K127" s="19">
        <f t="shared" si="8"/>
        <v>2</v>
      </c>
      <c r="L127" s="19">
        <f t="shared" si="9"/>
        <v>1</v>
      </c>
      <c r="M127" s="19">
        <f t="shared" si="10"/>
        <v>0</v>
      </c>
      <c r="N127" s="19">
        <f t="shared" si="11"/>
        <v>1</v>
      </c>
      <c r="O127" s="19">
        <f t="shared" si="12"/>
        <v>4</v>
      </c>
      <c r="P127" s="19">
        <f t="shared" si="13"/>
        <v>10</v>
      </c>
      <c r="Q127" s="19">
        <f t="shared" si="14"/>
        <v>14</v>
      </c>
      <c r="R127" s="28" t="str">
        <f t="shared" si="15"/>
        <v>E</v>
      </c>
      <c r="S127" s="28">
        <f t="shared" si="16"/>
        <v>0</v>
      </c>
      <c r="T127" s="28">
        <f t="shared" si="17"/>
        <v>0</v>
      </c>
      <c r="U127" s="20" t="s">
        <v>38</v>
      </c>
    </row>
    <row r="128" spans="1:21" ht="12.75">
      <c r="A128" s="21" t="s">
        <v>26</v>
      </c>
      <c r="B128" s="156"/>
      <c r="C128" s="157"/>
      <c r="D128" s="157"/>
      <c r="E128" s="157"/>
      <c r="F128" s="157"/>
      <c r="G128" s="157"/>
      <c r="H128" s="157"/>
      <c r="I128" s="158"/>
      <c r="J128" s="23">
        <f>IF(ISNA(SUM(J120:J127)),"",SUM(J120:J127))</f>
        <v>59</v>
      </c>
      <c r="K128" s="23">
        <f aca="true" t="shared" si="18" ref="K128:Q128">SUM(K120:K127)</f>
        <v>16</v>
      </c>
      <c r="L128" s="23">
        <f t="shared" si="18"/>
        <v>8</v>
      </c>
      <c r="M128" s="23">
        <f t="shared" si="18"/>
        <v>0</v>
      </c>
      <c r="N128" s="23">
        <f t="shared" si="18"/>
        <v>8</v>
      </c>
      <c r="O128" s="23">
        <f t="shared" si="18"/>
        <v>32</v>
      </c>
      <c r="P128" s="23">
        <f t="shared" si="18"/>
        <v>74</v>
      </c>
      <c r="Q128" s="23">
        <f t="shared" si="18"/>
        <v>106</v>
      </c>
      <c r="R128" s="21">
        <f>COUNTIF(R120:R127,"E")</f>
        <v>7</v>
      </c>
      <c r="S128" s="21">
        <f>COUNTIF(S120:S127,"C")</f>
        <v>1</v>
      </c>
      <c r="T128" s="21">
        <f>COUNTIF(T120:T127,"VP")</f>
        <v>0</v>
      </c>
      <c r="U128" s="20"/>
    </row>
    <row r="129" spans="1:21" ht="17.25" customHeight="1">
      <c r="A129" s="127" t="s">
        <v>70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9"/>
    </row>
    <row r="130" spans="1:21" ht="12.75">
      <c r="A130" s="31">
        <f>IF(ISNA(INDEX($A$38:$U$94,MATCH($B130,$B$38:$B$94,0),1)),"",INDEX($A$38:$U$94,MATCH($B130,$B$38:$B$94,0),1))</f>
      </c>
      <c r="B130" s="98"/>
      <c r="C130" s="98"/>
      <c r="D130" s="98"/>
      <c r="E130" s="98"/>
      <c r="F130" s="98"/>
      <c r="G130" s="98"/>
      <c r="H130" s="98"/>
      <c r="I130" s="99"/>
      <c r="J130" s="19"/>
      <c r="K130" s="19"/>
      <c r="L130" s="19"/>
      <c r="M130" s="19"/>
      <c r="N130" s="19"/>
      <c r="O130" s="19"/>
      <c r="P130" s="19"/>
      <c r="Q130" s="19"/>
      <c r="R130" s="28"/>
      <c r="S130" s="28"/>
      <c r="T130" s="28"/>
      <c r="U130" s="20"/>
    </row>
    <row r="131" spans="1:21" ht="12.75">
      <c r="A131" s="21" t="s">
        <v>26</v>
      </c>
      <c r="B131" s="155"/>
      <c r="C131" s="155"/>
      <c r="D131" s="155"/>
      <c r="E131" s="155"/>
      <c r="F131" s="155"/>
      <c r="G131" s="155"/>
      <c r="H131" s="155"/>
      <c r="I131" s="155"/>
      <c r="J131" s="23">
        <f aca="true" t="shared" si="19" ref="J131:Q131">SUM(J130:J130)</f>
        <v>0</v>
      </c>
      <c r="K131" s="23">
        <f t="shared" si="19"/>
        <v>0</v>
      </c>
      <c r="L131" s="23">
        <f t="shared" si="19"/>
        <v>0</v>
      </c>
      <c r="M131" s="23">
        <f t="shared" si="19"/>
        <v>0</v>
      </c>
      <c r="N131" s="23">
        <f t="shared" si="19"/>
        <v>0</v>
      </c>
      <c r="O131" s="23">
        <f t="shared" si="19"/>
        <v>0</v>
      </c>
      <c r="P131" s="23">
        <f t="shared" si="19"/>
        <v>0</v>
      </c>
      <c r="Q131" s="23">
        <f t="shared" si="19"/>
        <v>0</v>
      </c>
      <c r="R131" s="21">
        <f>COUNTIF(R130:R130,"E")</f>
        <v>0</v>
      </c>
      <c r="S131" s="21">
        <f>COUNTIF(S130:S130,"C")</f>
        <v>0</v>
      </c>
      <c r="T131" s="21">
        <f>COUNTIF(T130:T130,"VP")</f>
        <v>0</v>
      </c>
      <c r="U131" s="22"/>
    </row>
    <row r="132" spans="1:21" ht="27" customHeight="1">
      <c r="A132" s="83" t="s">
        <v>52</v>
      </c>
      <c r="B132" s="84"/>
      <c r="C132" s="84"/>
      <c r="D132" s="84"/>
      <c r="E132" s="84"/>
      <c r="F132" s="84"/>
      <c r="G132" s="84"/>
      <c r="H132" s="84"/>
      <c r="I132" s="85"/>
      <c r="J132" s="23">
        <f aca="true" t="shared" si="20" ref="J132:T132">SUM(J128,J131)</f>
        <v>59</v>
      </c>
      <c r="K132" s="23">
        <f t="shared" si="20"/>
        <v>16</v>
      </c>
      <c r="L132" s="23">
        <f t="shared" si="20"/>
        <v>8</v>
      </c>
      <c r="M132" s="23">
        <f t="shared" si="20"/>
        <v>0</v>
      </c>
      <c r="N132" s="23">
        <f t="shared" si="20"/>
        <v>8</v>
      </c>
      <c r="O132" s="23">
        <f t="shared" si="20"/>
        <v>32</v>
      </c>
      <c r="P132" s="23">
        <f t="shared" si="20"/>
        <v>74</v>
      </c>
      <c r="Q132" s="23">
        <f t="shared" si="20"/>
        <v>106</v>
      </c>
      <c r="R132" s="23">
        <f t="shared" si="20"/>
        <v>7</v>
      </c>
      <c r="S132" s="23">
        <f t="shared" si="20"/>
        <v>1</v>
      </c>
      <c r="T132" s="23">
        <f t="shared" si="20"/>
        <v>0</v>
      </c>
      <c r="U132" s="58">
        <f>COUNTIF($A$120:$U$130,"DF")/17</f>
        <v>0.47058823529411764</v>
      </c>
    </row>
    <row r="133" spans="1:21" ht="12.75">
      <c r="A133" s="86" t="s">
        <v>53</v>
      </c>
      <c r="B133" s="87"/>
      <c r="C133" s="87"/>
      <c r="D133" s="87"/>
      <c r="E133" s="87"/>
      <c r="F133" s="87"/>
      <c r="G133" s="87"/>
      <c r="H133" s="87"/>
      <c r="I133" s="87"/>
      <c r="J133" s="88"/>
      <c r="K133" s="23">
        <f aca="true" t="shared" si="21" ref="K133:Q133">K128*14+K131*12</f>
        <v>224</v>
      </c>
      <c r="L133" s="23">
        <f t="shared" si="21"/>
        <v>112</v>
      </c>
      <c r="M133" s="23">
        <f t="shared" si="21"/>
        <v>0</v>
      </c>
      <c r="N133" s="23">
        <f t="shared" si="21"/>
        <v>112</v>
      </c>
      <c r="O133" s="23">
        <f t="shared" si="21"/>
        <v>448</v>
      </c>
      <c r="P133" s="23">
        <f t="shared" si="21"/>
        <v>1036</v>
      </c>
      <c r="Q133" s="23">
        <f t="shared" si="21"/>
        <v>1484</v>
      </c>
      <c r="R133" s="74"/>
      <c r="S133" s="75"/>
      <c r="T133" s="75"/>
      <c r="U133" s="76"/>
    </row>
    <row r="134" spans="1:21" ht="12.75">
      <c r="A134" s="89"/>
      <c r="B134" s="90"/>
      <c r="C134" s="90"/>
      <c r="D134" s="90"/>
      <c r="E134" s="90"/>
      <c r="F134" s="90"/>
      <c r="G134" s="90"/>
      <c r="H134" s="90"/>
      <c r="I134" s="90"/>
      <c r="J134" s="91"/>
      <c r="K134" s="67">
        <f>SUM(K133:N133)</f>
        <v>448</v>
      </c>
      <c r="L134" s="81"/>
      <c r="M134" s="81"/>
      <c r="N134" s="82"/>
      <c r="O134" s="80">
        <f>Q133</f>
        <v>1484</v>
      </c>
      <c r="P134" s="68"/>
      <c r="Q134" s="69"/>
      <c r="R134" s="77"/>
      <c r="S134" s="78"/>
      <c r="T134" s="78"/>
      <c r="U134" s="79"/>
    </row>
    <row r="135" spans="1:2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2"/>
      <c r="M135" s="42"/>
      <c r="N135" s="42"/>
      <c r="O135" s="43"/>
      <c r="P135" s="43"/>
      <c r="Q135" s="43"/>
      <c r="R135" s="44"/>
      <c r="S135" s="44"/>
      <c r="T135" s="44"/>
      <c r="U135" s="44"/>
    </row>
    <row r="136" spans="1:21" ht="12.75" hidden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  <c r="M136" s="42"/>
      <c r="N136" s="42"/>
      <c r="O136" s="43"/>
      <c r="P136" s="43"/>
      <c r="Q136" s="43"/>
      <c r="R136" s="44"/>
      <c r="S136" s="44"/>
      <c r="T136" s="44"/>
      <c r="U136" s="44"/>
    </row>
    <row r="137" spans="1:21" ht="12.75" hidden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2"/>
      <c r="M137" s="42"/>
      <c r="N137" s="42"/>
      <c r="O137" s="43"/>
      <c r="P137" s="43"/>
      <c r="Q137" s="43"/>
      <c r="R137" s="44"/>
      <c r="S137" s="44"/>
      <c r="T137" s="44"/>
      <c r="U137" s="44"/>
    </row>
    <row r="138" spans="1:21" ht="12.75" hidden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2"/>
      <c r="L138" s="42"/>
      <c r="M138" s="42"/>
      <c r="N138" s="42"/>
      <c r="O138" s="43"/>
      <c r="P138" s="43"/>
      <c r="Q138" s="43"/>
      <c r="R138" s="44"/>
      <c r="S138" s="44"/>
      <c r="T138" s="44"/>
      <c r="U138" s="44"/>
    </row>
    <row r="139" spans="1:21" ht="12.75" hidden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2"/>
      <c r="L139" s="42"/>
      <c r="M139" s="42"/>
      <c r="N139" s="42"/>
      <c r="O139" s="43"/>
      <c r="P139" s="43"/>
      <c r="Q139" s="43"/>
      <c r="R139" s="44"/>
      <c r="S139" s="44"/>
      <c r="T139" s="44"/>
      <c r="U139" s="44"/>
    </row>
    <row r="140" spans="1:21" ht="12.75" hidden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2"/>
      <c r="L140" s="42"/>
      <c r="M140" s="42"/>
      <c r="N140" s="42"/>
      <c r="O140" s="43"/>
      <c r="P140" s="43"/>
      <c r="Q140" s="43"/>
      <c r="R140" s="44"/>
      <c r="S140" s="44"/>
      <c r="T140" s="44"/>
      <c r="U140" s="44"/>
    </row>
    <row r="141" spans="1:21" ht="12.75" hidden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2"/>
      <c r="L141" s="42"/>
      <c r="M141" s="42"/>
      <c r="N141" s="42"/>
      <c r="O141" s="43"/>
      <c r="P141" s="43"/>
      <c r="Q141" s="43"/>
      <c r="R141" s="44"/>
      <c r="S141" s="44"/>
      <c r="T141" s="44"/>
      <c r="U141" s="44"/>
    </row>
    <row r="142" spans="1:21" ht="12.75" hidden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2"/>
      <c r="L142" s="42"/>
      <c r="M142" s="42"/>
      <c r="N142" s="42"/>
      <c r="O142" s="43"/>
      <c r="P142" s="43"/>
      <c r="Q142" s="43"/>
      <c r="R142" s="44"/>
      <c r="S142" s="44"/>
      <c r="T142" s="44"/>
      <c r="U142" s="44"/>
    </row>
    <row r="143" spans="1:21" ht="12.75" hidden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2"/>
      <c r="L143" s="42"/>
      <c r="M143" s="42"/>
      <c r="N143" s="42"/>
      <c r="O143" s="43"/>
      <c r="P143" s="43"/>
      <c r="Q143" s="43"/>
      <c r="R143" s="44"/>
      <c r="S143" s="44"/>
      <c r="T143" s="44"/>
      <c r="U143" s="44"/>
    </row>
    <row r="144" spans="1:21" ht="12.75" hidden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2"/>
      <c r="L144" s="42"/>
      <c r="M144" s="42"/>
      <c r="N144" s="42"/>
      <c r="O144" s="43"/>
      <c r="P144" s="43"/>
      <c r="Q144" s="43"/>
      <c r="R144" s="44"/>
      <c r="S144" s="44"/>
      <c r="T144" s="44"/>
      <c r="U144" s="44"/>
    </row>
    <row r="145" spans="1:21" ht="12.75" hidden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2"/>
      <c r="L145" s="42"/>
      <c r="M145" s="42"/>
      <c r="N145" s="42"/>
      <c r="O145" s="43"/>
      <c r="P145" s="43"/>
      <c r="Q145" s="43"/>
      <c r="R145" s="44"/>
      <c r="S145" s="44"/>
      <c r="T145" s="44"/>
      <c r="U145" s="44"/>
    </row>
    <row r="146" spans="1:21" ht="12.75" hidden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2"/>
      <c r="L146" s="42"/>
      <c r="M146" s="42"/>
      <c r="N146" s="42"/>
      <c r="O146" s="43"/>
      <c r="P146" s="43"/>
      <c r="Q146" s="43"/>
      <c r="R146" s="44"/>
      <c r="S146" s="44"/>
      <c r="T146" s="44"/>
      <c r="U146" s="44"/>
    </row>
    <row r="147" spans="1:21" ht="12.75" hidden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2"/>
      <c r="L147" s="42"/>
      <c r="M147" s="42"/>
      <c r="N147" s="42"/>
      <c r="O147" s="43"/>
      <c r="P147" s="43"/>
      <c r="Q147" s="43"/>
      <c r="R147" s="44"/>
      <c r="S147" s="44"/>
      <c r="T147" s="44"/>
      <c r="U147" s="44"/>
    </row>
    <row r="148" spans="1:2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2"/>
      <c r="L148" s="42"/>
      <c r="M148" s="42"/>
      <c r="N148" s="42"/>
      <c r="O148" s="43"/>
      <c r="P148" s="43"/>
      <c r="Q148" s="43"/>
      <c r="R148" s="44"/>
      <c r="S148" s="44"/>
      <c r="T148" s="44"/>
      <c r="U148" s="44"/>
    </row>
    <row r="149" spans="1:21" ht="23.25" customHeight="1">
      <c r="A149" s="155" t="s">
        <v>57</v>
      </c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</row>
    <row r="150" spans="1:21" ht="12.75" customHeight="1">
      <c r="A150" s="155" t="s">
        <v>28</v>
      </c>
      <c r="B150" s="155" t="s">
        <v>27</v>
      </c>
      <c r="C150" s="155"/>
      <c r="D150" s="155"/>
      <c r="E150" s="155"/>
      <c r="F150" s="155"/>
      <c r="G150" s="155"/>
      <c r="H150" s="155"/>
      <c r="I150" s="155"/>
      <c r="J150" s="154" t="s">
        <v>42</v>
      </c>
      <c r="K150" s="154" t="s">
        <v>25</v>
      </c>
      <c r="L150" s="154"/>
      <c r="M150" s="154"/>
      <c r="N150" s="154"/>
      <c r="O150" s="154" t="s">
        <v>43</v>
      </c>
      <c r="P150" s="154"/>
      <c r="Q150" s="154"/>
      <c r="R150" s="154" t="s">
        <v>24</v>
      </c>
      <c r="S150" s="154"/>
      <c r="T150" s="154"/>
      <c r="U150" s="154" t="s">
        <v>23</v>
      </c>
    </row>
    <row r="151" spans="1:21" ht="12.75">
      <c r="A151" s="155"/>
      <c r="B151" s="155"/>
      <c r="C151" s="155"/>
      <c r="D151" s="155"/>
      <c r="E151" s="155"/>
      <c r="F151" s="155"/>
      <c r="G151" s="155"/>
      <c r="H151" s="155"/>
      <c r="I151" s="155"/>
      <c r="J151" s="154"/>
      <c r="K151" s="29" t="s">
        <v>29</v>
      </c>
      <c r="L151" s="29" t="s">
        <v>30</v>
      </c>
      <c r="M151" s="29" t="s">
        <v>31</v>
      </c>
      <c r="N151" s="29" t="s">
        <v>72</v>
      </c>
      <c r="O151" s="29" t="s">
        <v>35</v>
      </c>
      <c r="P151" s="29" t="s">
        <v>8</v>
      </c>
      <c r="Q151" s="29" t="s">
        <v>32</v>
      </c>
      <c r="R151" s="29" t="s">
        <v>33</v>
      </c>
      <c r="S151" s="29" t="s">
        <v>29</v>
      </c>
      <c r="T151" s="29" t="s">
        <v>34</v>
      </c>
      <c r="U151" s="154"/>
    </row>
    <row r="152" spans="1:21" ht="18.75" customHeight="1">
      <c r="A152" s="127" t="s">
        <v>69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9"/>
    </row>
    <row r="153" spans="1:21" ht="12.75">
      <c r="A153" s="31" t="str">
        <f>IF(ISNA(INDEX($A$38:$U$94,MATCH($B153,$B$38:$B$94,0),1)),"",INDEX($A$38:$U$94,MATCH($B153,$B$38:$B$94,0),1))</f>
        <v>MMX9931</v>
      </c>
      <c r="B153" s="159" t="s">
        <v>75</v>
      </c>
      <c r="C153" s="159"/>
      <c r="D153" s="159"/>
      <c r="E153" s="159"/>
      <c r="F153" s="159"/>
      <c r="G153" s="159"/>
      <c r="H153" s="159"/>
      <c r="I153" s="159"/>
      <c r="J153" s="19">
        <f>IF(ISNA(INDEX($A$38:$U$94,MATCH($B153,$B$38:$B$94,0),10)),"",INDEX($A$38:$U$94,MATCH($B153,$B$38:$B$94,0),10))</f>
        <v>8</v>
      </c>
      <c r="K153" s="19">
        <f>IF(ISNA(INDEX($A$38:$U$94,MATCH($B153,$B$38:$B$94,0),11)),"",INDEX($A$38:$U$94,MATCH($B153,$B$38:$B$94,0),11))</f>
        <v>2</v>
      </c>
      <c r="L153" s="19">
        <f>IF(ISNA(INDEX($A$38:$U$94,MATCH($B153,$B$38:$B$94,0),12)),"",INDEX($A$38:$U$94,MATCH($B153,$B$38:$B$94,0),12))</f>
        <v>1</v>
      </c>
      <c r="M153" s="19">
        <f>IF(ISNA(INDEX($A$38:$U$94,MATCH($B153,$B$38:$B$94,0),13)),"",INDEX($A$38:$U$94,MATCH($B153,$B$38:$B$94,0),13))</f>
        <v>0</v>
      </c>
      <c r="N153" s="19">
        <f>IF(ISNA(INDEX($A$38:$U$94,MATCH($B153,$B$38:$B$94,0),14)),"",INDEX($A$38:$U$94,MATCH($B153,$B$38:$B$94,0),14))</f>
        <v>1</v>
      </c>
      <c r="O153" s="19">
        <f>IF(ISNA(INDEX($A$38:$U$94,MATCH($B153,$B$38:$B$94,0),15)),"",INDEX($A$38:$U$94,MATCH($B153,$B$38:$B$94,0),15))</f>
        <v>4</v>
      </c>
      <c r="P153" s="19">
        <f>IF(ISNA(INDEX($A$38:$U$94,MATCH($B153,$B$38:$B$94,0),16)),"",INDEX($A$38:$U$94,MATCH($B153,$B$38:$B$94,0),16))</f>
        <v>10</v>
      </c>
      <c r="Q153" s="19">
        <f>IF(ISNA(INDEX($A$38:$U$94,MATCH($B153,$B$38:$B$94,0),17)),"",INDEX($A$38:$U$94,MATCH($B153,$B$38:$B$94,0),17))</f>
        <v>14</v>
      </c>
      <c r="R153" s="28" t="str">
        <f>IF(ISNA(INDEX($A$38:$U$94,MATCH($B153,$B$38:$B$94,0),18)),"",INDEX($A$38:$U$94,MATCH($B153,$B$38:$B$94,0),18))</f>
        <v>E</v>
      </c>
      <c r="S153" s="28">
        <f>IF(ISNA(INDEX($A$38:$U$94,MATCH($B153,$B$38:$B$94,0),19)),"",INDEX($A$38:$U$94,MATCH($B153,$B$38:$B$94,0),19))</f>
        <v>0</v>
      </c>
      <c r="T153" s="28">
        <f>IF(ISNA(INDEX($A$38:$U$94,MATCH($B153,$B$38:$B$94,0),20)),"",INDEX($A$38:$U$94,MATCH($B153,$B$38:$B$94,0),20))</f>
        <v>0</v>
      </c>
      <c r="U153" s="18" t="s">
        <v>40</v>
      </c>
    </row>
    <row r="154" spans="1:21" ht="12.75">
      <c r="A154" s="21" t="s">
        <v>26</v>
      </c>
      <c r="B154" s="156"/>
      <c r="C154" s="157"/>
      <c r="D154" s="157"/>
      <c r="E154" s="157"/>
      <c r="F154" s="157"/>
      <c r="G154" s="157"/>
      <c r="H154" s="157"/>
      <c r="I154" s="158"/>
      <c r="J154" s="23">
        <f aca="true" t="shared" si="22" ref="J154:Q154">SUM(J153:J153)</f>
        <v>8</v>
      </c>
      <c r="K154" s="23">
        <f t="shared" si="22"/>
        <v>2</v>
      </c>
      <c r="L154" s="23">
        <f t="shared" si="22"/>
        <v>1</v>
      </c>
      <c r="M154" s="23">
        <f t="shared" si="22"/>
        <v>0</v>
      </c>
      <c r="N154" s="23">
        <f t="shared" si="22"/>
        <v>1</v>
      </c>
      <c r="O154" s="23">
        <f t="shared" si="22"/>
        <v>4</v>
      </c>
      <c r="P154" s="23">
        <f t="shared" si="22"/>
        <v>10</v>
      </c>
      <c r="Q154" s="23">
        <f t="shared" si="22"/>
        <v>14</v>
      </c>
      <c r="R154" s="21">
        <f>COUNTIF(R153:R153,"E")</f>
        <v>1</v>
      </c>
      <c r="S154" s="21">
        <f>COUNTIF(S153:S153,"C")</f>
        <v>0</v>
      </c>
      <c r="T154" s="21">
        <f>COUNTIF(T153:T153,"VP")</f>
        <v>0</v>
      </c>
      <c r="U154" s="18"/>
    </row>
    <row r="155" spans="1:21" ht="18" customHeight="1">
      <c r="A155" s="127" t="s">
        <v>71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9"/>
    </row>
    <row r="156" spans="1:21" ht="12.75">
      <c r="A156" s="31" t="str">
        <f>IF(ISNA(INDEX($A$38:$U$94,MATCH($B156,$B$38:$B$94,0),1)),"",INDEX($A$38:$U$94,MATCH($B156,$B$38:$B$94,0),1))</f>
        <v>MMR9013</v>
      </c>
      <c r="B156" s="98" t="s">
        <v>109</v>
      </c>
      <c r="C156" s="98"/>
      <c r="D156" s="98"/>
      <c r="E156" s="98"/>
      <c r="F156" s="98"/>
      <c r="G156" s="98"/>
      <c r="H156" s="98"/>
      <c r="I156" s="99"/>
      <c r="J156" s="19">
        <f>IF(ISNA(INDEX($A$38:$U$94,MATCH($B156,$B$38:$B$94,0),10)),"",INDEX($A$38:$U$94,MATCH($B156,$B$38:$B$94,0),10))</f>
        <v>4</v>
      </c>
      <c r="K156" s="19">
        <f>IF(ISNA(INDEX($A$38:$U$94,MATCH($B156,$B$38:$B$94,0),11)),"",INDEX($A$38:$U$94,MATCH($B156,$B$38:$B$94,0),11))</f>
        <v>0</v>
      </c>
      <c r="L156" s="19">
        <f>IF(ISNA(INDEX($A$38:$U$94,MATCH($B156,$B$38:$B$94,0),12)),"",INDEX($A$38:$U$94,MATCH($B156,$B$38:$B$94,0),12))</f>
        <v>0</v>
      </c>
      <c r="M156" s="19">
        <f>IF(ISNA(INDEX($A$38:$U$94,MATCH($B156,$B$38:$B$94,0),13)),"",INDEX($A$38:$U$94,MATCH($B156,$B$38:$B$94,0),13))</f>
        <v>1</v>
      </c>
      <c r="N156" s="19">
        <f>IF(ISNA(INDEX($A$38:$U$94,MATCH($B156,$B$38:$B$94,0),14)),"",INDEX($A$38:$U$94,MATCH($B156,$B$38:$B$94,0),14))</f>
        <v>2</v>
      </c>
      <c r="O156" s="19">
        <f>IF(ISNA(INDEX($A$38:$U$94,MATCH($B156,$B$38:$B$94,0),15)),"",INDEX($A$38:$U$94,MATCH($B156,$B$38:$B$94,0),15))</f>
        <v>3</v>
      </c>
      <c r="P156" s="19">
        <f>IF(ISNA(INDEX($A$38:$U$94,MATCH($B156,$B$38:$B$94,0),16)),"",INDEX($A$38:$U$94,MATCH($B156,$B$38:$B$94,0),16))</f>
        <v>5</v>
      </c>
      <c r="Q156" s="19">
        <f>IF(ISNA(INDEX($A$38:$U$94,MATCH($B156,$B$38:$B$94,0),17)),"",INDEX($A$38:$U$94,MATCH($B156,$B$38:$B$94,0),17))</f>
        <v>8</v>
      </c>
      <c r="R156" s="28">
        <f>IF(ISNA(INDEX($A$38:$U$94,MATCH($B156,$B$38:$B$94,0),18)),"",INDEX($A$38:$U$94,MATCH($B156,$B$38:$B$94,0),18))</f>
        <v>0</v>
      </c>
      <c r="S156" s="28" t="str">
        <f>IF(ISNA(INDEX($A$38:$U$94,MATCH($B156,$B$38:$B$94,0),19)),"",INDEX($A$38:$U$94,MATCH($B156,$B$38:$B$94,0),19))</f>
        <v>C</v>
      </c>
      <c r="T156" s="28">
        <f>IF(ISNA(INDEX($A$38:$U$94,MATCH($B156,$B$38:$B$94,0),20)),"",INDEX($A$38:$U$94,MATCH($B156,$B$38:$B$94,0),20))</f>
        <v>0</v>
      </c>
      <c r="U156" s="18" t="s">
        <v>40</v>
      </c>
    </row>
    <row r="157" spans="1:21" ht="12.75" hidden="1">
      <c r="A157" s="31">
        <f>IF(ISNA(INDEX($A$38:$U$94,MATCH($B157,$B$38:$B$94,0),1)),"",INDEX($A$38:$U$94,MATCH($B157,$B$38:$B$94,0),1))</f>
      </c>
      <c r="B157" s="98"/>
      <c r="C157" s="98"/>
      <c r="D157" s="98"/>
      <c r="E157" s="98"/>
      <c r="F157" s="98"/>
      <c r="G157" s="98"/>
      <c r="H157" s="98"/>
      <c r="I157" s="99"/>
      <c r="J157" s="19">
        <f>IF(ISNA(INDEX($A$38:$U$94,MATCH($B157,$B$38:$B$94,0),10)),"",INDEX($A$38:$U$94,MATCH($B157,$B$38:$B$94,0),10))</f>
      </c>
      <c r="K157" s="19">
        <f>IF(ISNA(INDEX($A$38:$U$94,MATCH($B157,$B$38:$B$94,0),11)),"",INDEX($A$38:$U$94,MATCH($B157,$B$38:$B$94,0),11))</f>
      </c>
      <c r="L157" s="19">
        <f>IF(ISNA(INDEX($A$38:$U$94,MATCH($B157,$B$38:$B$94,0),12)),"",INDEX($A$38:$U$94,MATCH($B157,$B$38:$B$94,0),12))</f>
      </c>
      <c r="M157" s="19">
        <f>IF(ISNA(INDEX($A$38:$U$94,MATCH($B157,$B$38:$B$94,0),13)),"",INDEX($A$38:$U$94,MATCH($B157,$B$38:$B$94,0),13))</f>
      </c>
      <c r="N157" s="19">
        <f>IF(ISNA(INDEX($A$38:$U$94,MATCH($B157,$B$38:$B$94,0),14)),"",INDEX($A$38:$U$94,MATCH($B157,$B$38:$B$94,0),14))</f>
      </c>
      <c r="O157" s="19">
        <f>IF(ISNA(INDEX($A$38:$U$94,MATCH($B157,$B$38:$B$94,0),15)),"",INDEX($A$38:$U$94,MATCH($B157,$B$38:$B$94,0),15))</f>
      </c>
      <c r="P157" s="19">
        <f>IF(ISNA(INDEX($A$38:$U$94,MATCH($B157,$B$38:$B$94,0),16)),"",INDEX($A$38:$U$94,MATCH($B157,$B$38:$B$94,0),16))</f>
      </c>
      <c r="Q157" s="19">
        <f>IF(ISNA(INDEX($A$38:$U$94,MATCH($B157,$B$38:$B$94,0),17)),"",INDEX($A$38:$U$94,MATCH($B157,$B$38:$B$94,0),17))</f>
      </c>
      <c r="R157" s="28">
        <f>IF(ISNA(INDEX($A$38:$U$94,MATCH($B157,$B$38:$B$94,0),18)),"",INDEX($A$38:$U$94,MATCH($B157,$B$38:$B$94,0),18))</f>
      </c>
      <c r="S157" s="28">
        <f>IF(ISNA(INDEX($A$38:$U$94,MATCH($B157,$B$38:$B$94,0),19)),"",INDEX($A$38:$U$94,MATCH($B157,$B$38:$B$94,0),19))</f>
      </c>
      <c r="T157" s="28">
        <f>IF(ISNA(INDEX($A$38:$U$94,MATCH($B157,$B$38:$B$94,0),20)),"",INDEX($A$38:$U$94,MATCH($B157,$B$38:$B$94,0),20))</f>
      </c>
      <c r="U157" s="18"/>
    </row>
    <row r="158" spans="1:21" ht="12.75">
      <c r="A158" s="31" t="str">
        <f>IF(ISNA(INDEX($A$38:$U$94,MATCH($B158,$B$38:$B$94,0),1)),"",INDEX($A$38:$U$94,MATCH($B158,$B$38:$B$94,0),1))</f>
        <v>MMR8109</v>
      </c>
      <c r="B158" s="98" t="s">
        <v>110</v>
      </c>
      <c r="C158" s="98"/>
      <c r="D158" s="98"/>
      <c r="E158" s="98"/>
      <c r="F158" s="98"/>
      <c r="G158" s="98"/>
      <c r="H158" s="98"/>
      <c r="I158" s="99"/>
      <c r="J158" s="19">
        <f>IF(ISNA(INDEX($A$38:$U$94,MATCH($B158,$B$38:$B$94,0),10)),"",INDEX($A$38:$U$94,MATCH($B158,$B$38:$B$94,0),10))</f>
        <v>7</v>
      </c>
      <c r="K158" s="19">
        <f>IF(ISNA(INDEX($A$38:$U$94,MATCH($B158,$B$38:$B$94,0),11)),"",INDEX($A$38:$U$94,MATCH($B158,$B$38:$B$94,0),11))</f>
        <v>2</v>
      </c>
      <c r="L158" s="19">
        <f>IF(ISNA(INDEX($A$38:$U$94,MATCH($B158,$B$38:$B$94,0),12)),"",INDEX($A$38:$U$94,MATCH($B158,$B$38:$B$94,0),12))</f>
        <v>1</v>
      </c>
      <c r="M158" s="19">
        <f>IF(ISNA(INDEX($A$38:$U$94,MATCH($B158,$B$38:$B$94,0),13)),"",INDEX($A$38:$U$94,MATCH($B158,$B$38:$B$94,0),13))</f>
        <v>0</v>
      </c>
      <c r="N158" s="19">
        <f>IF(ISNA(INDEX($A$38:$U$94,MATCH($B158,$B$38:$B$94,0),14)),"",INDEX($A$38:$U$94,MATCH($B158,$B$38:$B$94,0),14))</f>
        <v>1</v>
      </c>
      <c r="O158" s="19">
        <f>IF(ISNA(INDEX($A$38:$U$94,MATCH($B158,$B$38:$B$94,0),15)),"",INDEX($A$38:$U$94,MATCH($B158,$B$38:$B$94,0),15))</f>
        <v>4</v>
      </c>
      <c r="P158" s="19">
        <f>IF(ISNA(INDEX($A$38:$U$94,MATCH($B158,$B$38:$B$94,0),16)),"",INDEX($A$38:$U$94,MATCH($B158,$B$38:$B$94,0),16))</f>
        <v>11</v>
      </c>
      <c r="Q158" s="19">
        <f>IF(ISNA(INDEX($A$38:$U$94,MATCH($B158,$B$38:$B$94,0),17)),"",INDEX($A$38:$U$94,MATCH($B158,$B$38:$B$94,0),17))</f>
        <v>15</v>
      </c>
      <c r="R158" s="28" t="str">
        <f>IF(ISNA(INDEX($A$38:$U$94,MATCH($B158,$B$38:$B$94,0),18)),"",INDEX($A$38:$U$94,MATCH($B158,$B$38:$B$94,0),18))</f>
        <v>E</v>
      </c>
      <c r="S158" s="28">
        <f>IF(ISNA(INDEX($A$38:$U$94,MATCH($B158,$B$38:$B$94,0),19)),"",INDEX($A$38:$U$94,MATCH($B158,$B$38:$B$94,0),19))</f>
        <v>0</v>
      </c>
      <c r="T158" s="28">
        <f>IF(ISNA(INDEX($A$38:$U$94,MATCH($B158,$B$38:$B$94,0),20)),"",INDEX($A$38:$U$94,MATCH($B158,$B$38:$B$94,0),20))</f>
        <v>0</v>
      </c>
      <c r="U158" s="18" t="s">
        <v>40</v>
      </c>
    </row>
    <row r="159" spans="1:21" ht="12.75">
      <c r="A159" s="31" t="str">
        <f>IF(ISNA(INDEX($A$38:$U$94,MATCH($B159,$B$38:$B$94,0),1)),"",INDEX($A$38:$U$94,MATCH($B159,$B$38:$B$94,0),1))</f>
        <v>MMR3401</v>
      </c>
      <c r="B159" s="98" t="s">
        <v>111</v>
      </c>
      <c r="C159" s="98"/>
      <c r="D159" s="98"/>
      <c r="E159" s="98"/>
      <c r="F159" s="98"/>
      <c r="G159" s="98"/>
      <c r="H159" s="98"/>
      <c r="I159" s="99"/>
      <c r="J159" s="19">
        <f>IF(ISNA(INDEX($A$38:$U$94,MATCH($B159,$B$38:$B$94,0),10)),"",INDEX($A$38:$U$94,MATCH($B159,$B$38:$B$94,0),10))</f>
        <v>4</v>
      </c>
      <c r="K159" s="19">
        <f>IF(ISNA(INDEX($A$38:$U$94,MATCH($B159,$B$38:$B$94,0),11)),"",INDEX($A$38:$U$94,MATCH($B159,$B$38:$B$94,0),11))</f>
        <v>0</v>
      </c>
      <c r="L159" s="19">
        <f>IF(ISNA(INDEX($A$38:$U$94,MATCH($B159,$B$38:$B$94,0),12)),"",INDEX($A$38:$U$94,MATCH($B159,$B$38:$B$94,0),12))</f>
        <v>0</v>
      </c>
      <c r="M159" s="19">
        <f>IF(ISNA(INDEX($A$38:$U$94,MATCH($B159,$B$38:$B$94,0),13)),"",INDEX($A$38:$U$94,MATCH($B159,$B$38:$B$94,0),13))</f>
        <v>0</v>
      </c>
      <c r="N159" s="19">
        <f>IF(ISNA(INDEX($A$38:$U$94,MATCH($B159,$B$38:$B$94,0),14)),"",INDEX($A$38:$U$94,MATCH($B159,$B$38:$B$94,0),14))</f>
        <v>2</v>
      </c>
      <c r="O159" s="19">
        <f>IF(ISNA(INDEX($A$38:$U$94,MATCH($B159,$B$38:$B$94,0),15)),"",INDEX($A$38:$U$94,MATCH($B159,$B$38:$B$94,0),15))</f>
        <v>2</v>
      </c>
      <c r="P159" s="19">
        <f>IF(ISNA(INDEX($A$38:$U$94,MATCH($B159,$B$38:$B$94,0),16)),"",INDEX($A$38:$U$94,MATCH($B159,$B$38:$B$94,0),16))</f>
        <v>6</v>
      </c>
      <c r="Q159" s="19">
        <f>IF(ISNA(INDEX($A$38:$U$94,MATCH($B159,$B$38:$B$94,0),17)),"",INDEX($A$38:$U$94,MATCH($B159,$B$38:$B$94,0),17))</f>
        <v>8</v>
      </c>
      <c r="R159" s="28">
        <f>IF(ISNA(INDEX($A$38:$U$94,MATCH($B159,$B$38:$B$94,0),18)),"",INDEX($A$38:$U$94,MATCH($B159,$B$38:$B$94,0),18))</f>
        <v>0</v>
      </c>
      <c r="S159" s="28" t="str">
        <f>IF(ISNA(INDEX($A$38:$U$94,MATCH($B159,$B$38:$B$94,0),19)),"",INDEX($A$38:$U$94,MATCH($B159,$B$38:$B$94,0),19))</f>
        <v>C</v>
      </c>
      <c r="T159" s="28">
        <f>IF(ISNA(INDEX($A$38:$U$94,MATCH($B159,$B$38:$B$94,0),20)),"",INDEX($A$38:$U$94,MATCH($B159,$B$38:$B$94,0),20))</f>
        <v>0</v>
      </c>
      <c r="U159" s="18" t="s">
        <v>40</v>
      </c>
    </row>
    <row r="160" spans="1:21" ht="12.75">
      <c r="A160" s="31" t="str">
        <f>IF(ISNA(INDEX($A$38:$U$94,MATCH($B160,$B$38:$B$94,0),1)),"",INDEX($A$38:$U$94,MATCH($B160,$B$38:$B$94,0),1))</f>
        <v>MMX9932</v>
      </c>
      <c r="B160" s="98" t="s">
        <v>76</v>
      </c>
      <c r="C160" s="98"/>
      <c r="D160" s="98"/>
      <c r="E160" s="98"/>
      <c r="F160" s="98"/>
      <c r="G160" s="98"/>
      <c r="H160" s="98"/>
      <c r="I160" s="99"/>
      <c r="J160" s="19">
        <f>IF(ISNA(INDEX($A$38:$U$94,MATCH($B160,$B$38:$B$94,0),10)),"",INDEX($A$38:$U$94,MATCH($B160,$B$38:$B$94,0),10))</f>
        <v>8</v>
      </c>
      <c r="K160" s="19">
        <f>IF(ISNA(INDEX($A$38:$U$94,MATCH($B160,$B$38:$B$94,0),11)),"",INDEX($A$38:$U$94,MATCH($B160,$B$38:$B$94,0),11))</f>
        <v>2</v>
      </c>
      <c r="L160" s="19">
        <f>IF(ISNA(INDEX($A$38:$U$94,MATCH($B160,$B$38:$B$94,0),12)),"",INDEX($A$38:$U$94,MATCH($B160,$B$38:$B$94,0),12))</f>
        <v>1</v>
      </c>
      <c r="M160" s="19">
        <f>IF(ISNA(INDEX($A$38:$U$94,MATCH($B160,$B$38:$B$94,0),13)),"",INDEX($A$38:$U$94,MATCH($B160,$B$38:$B$94,0),13))</f>
        <v>0</v>
      </c>
      <c r="N160" s="19">
        <f>IF(ISNA(INDEX($A$38:$U$94,MATCH($B160,$B$38:$B$94,0),14)),"",INDEX($A$38:$U$94,MATCH($B160,$B$38:$B$94,0),14))</f>
        <v>1</v>
      </c>
      <c r="O160" s="19">
        <f>IF(ISNA(INDEX($A$38:$U$94,MATCH($B160,$B$38:$B$94,0),15)),"",INDEX($A$38:$U$94,MATCH($B160,$B$38:$B$94,0),15))</f>
        <v>4</v>
      </c>
      <c r="P160" s="19">
        <f>IF(ISNA(INDEX($A$38:$U$94,MATCH($B160,$B$38:$B$94,0),16)),"",INDEX($A$38:$U$94,MATCH($B160,$B$38:$B$94,0),16))</f>
        <v>13</v>
      </c>
      <c r="Q160" s="19">
        <f>IF(ISNA(INDEX($A$38:$U$94,MATCH($B160,$B$38:$B$94,0),17)),"",INDEX($A$38:$U$94,MATCH($B160,$B$38:$B$94,0),17))</f>
        <v>17</v>
      </c>
      <c r="R160" s="28" t="str">
        <f>IF(ISNA(INDEX($A$38:$U$94,MATCH($B160,$B$38:$B$94,0),18)),"",INDEX($A$38:$U$94,MATCH($B160,$B$38:$B$94,0),18))</f>
        <v>E</v>
      </c>
      <c r="S160" s="28">
        <f>IF(ISNA(INDEX($A$38:$U$94,MATCH($B160,$B$38:$B$94,0),19)),"",INDEX($A$38:$U$94,MATCH($B160,$B$38:$B$94,0),19))</f>
        <v>0</v>
      </c>
      <c r="T160" s="28">
        <f>IF(ISNA(INDEX($A$38:$U$94,MATCH($B160,$B$38:$B$94,0),20)),"",INDEX($A$38:$U$94,MATCH($B160,$B$38:$B$94,0),20))</f>
        <v>0</v>
      </c>
      <c r="U160" s="18" t="s">
        <v>40</v>
      </c>
    </row>
    <row r="161" spans="1:21" ht="12.75">
      <c r="A161" s="21" t="s">
        <v>26</v>
      </c>
      <c r="B161" s="155"/>
      <c r="C161" s="155"/>
      <c r="D161" s="155"/>
      <c r="E161" s="155"/>
      <c r="F161" s="155"/>
      <c r="G161" s="155"/>
      <c r="H161" s="155"/>
      <c r="I161" s="155"/>
      <c r="J161" s="23">
        <f aca="true" t="shared" si="23" ref="J161:Q161">SUM(J156:J160)</f>
        <v>23</v>
      </c>
      <c r="K161" s="23">
        <f t="shared" si="23"/>
        <v>4</v>
      </c>
      <c r="L161" s="23">
        <f t="shared" si="23"/>
        <v>2</v>
      </c>
      <c r="M161" s="23">
        <f t="shared" si="23"/>
        <v>1</v>
      </c>
      <c r="N161" s="23">
        <f t="shared" si="23"/>
        <v>6</v>
      </c>
      <c r="O161" s="23">
        <f t="shared" si="23"/>
        <v>13</v>
      </c>
      <c r="P161" s="23">
        <f t="shared" si="23"/>
        <v>35</v>
      </c>
      <c r="Q161" s="23">
        <f t="shared" si="23"/>
        <v>48</v>
      </c>
      <c r="R161" s="21">
        <f>COUNTIF(R156:R160,"E")</f>
        <v>2</v>
      </c>
      <c r="S161" s="21">
        <f>COUNTIF(S156:S160,"C")</f>
        <v>2</v>
      </c>
      <c r="T161" s="21">
        <f>COUNTIF(T156:T160,"VP")</f>
        <v>0</v>
      </c>
      <c r="U161" s="22"/>
    </row>
    <row r="162" spans="1:21" ht="25.5" customHeight="1">
      <c r="A162" s="83" t="s">
        <v>52</v>
      </c>
      <c r="B162" s="84"/>
      <c r="C162" s="84"/>
      <c r="D162" s="84"/>
      <c r="E162" s="84"/>
      <c r="F162" s="84"/>
      <c r="G162" s="84"/>
      <c r="H162" s="84"/>
      <c r="I162" s="85"/>
      <c r="J162" s="23">
        <f aca="true" t="shared" si="24" ref="J162:T162">SUM(J154,J161)</f>
        <v>31</v>
      </c>
      <c r="K162" s="23">
        <f t="shared" si="24"/>
        <v>6</v>
      </c>
      <c r="L162" s="23">
        <f t="shared" si="24"/>
        <v>3</v>
      </c>
      <c r="M162" s="23">
        <f t="shared" si="24"/>
        <v>1</v>
      </c>
      <c r="N162" s="23">
        <f t="shared" si="24"/>
        <v>7</v>
      </c>
      <c r="O162" s="23">
        <f t="shared" si="24"/>
        <v>17</v>
      </c>
      <c r="P162" s="23">
        <f t="shared" si="24"/>
        <v>45</v>
      </c>
      <c r="Q162" s="23">
        <f t="shared" si="24"/>
        <v>62</v>
      </c>
      <c r="R162" s="23">
        <f t="shared" si="24"/>
        <v>3</v>
      </c>
      <c r="S162" s="23">
        <f t="shared" si="24"/>
        <v>2</v>
      </c>
      <c r="T162" s="23">
        <f t="shared" si="24"/>
        <v>0</v>
      </c>
      <c r="U162" s="58">
        <f>COUNTIF($A$153:$U$160,"DS")/17</f>
        <v>0.29411764705882354</v>
      </c>
    </row>
    <row r="163" spans="1:21" ht="13.5" customHeight="1">
      <c r="A163" s="86" t="s">
        <v>53</v>
      </c>
      <c r="B163" s="87"/>
      <c r="C163" s="87"/>
      <c r="D163" s="87"/>
      <c r="E163" s="87"/>
      <c r="F163" s="87"/>
      <c r="G163" s="87"/>
      <c r="H163" s="87"/>
      <c r="I163" s="87"/>
      <c r="J163" s="88"/>
      <c r="K163" s="23">
        <f aca="true" t="shared" si="25" ref="K163:Q163">K154*14+K161*12</f>
        <v>76</v>
      </c>
      <c r="L163" s="23">
        <f t="shared" si="25"/>
        <v>38</v>
      </c>
      <c r="M163" s="23">
        <f t="shared" si="25"/>
        <v>12</v>
      </c>
      <c r="N163" s="23">
        <f t="shared" si="25"/>
        <v>86</v>
      </c>
      <c r="O163" s="23">
        <f t="shared" si="25"/>
        <v>212</v>
      </c>
      <c r="P163" s="23">
        <f t="shared" si="25"/>
        <v>560</v>
      </c>
      <c r="Q163" s="23">
        <f t="shared" si="25"/>
        <v>772</v>
      </c>
      <c r="R163" s="74"/>
      <c r="S163" s="75"/>
      <c r="T163" s="75"/>
      <c r="U163" s="76"/>
    </row>
    <row r="164" spans="1:21" ht="16.5" customHeight="1">
      <c r="A164" s="89"/>
      <c r="B164" s="90"/>
      <c r="C164" s="90"/>
      <c r="D164" s="90"/>
      <c r="E164" s="90"/>
      <c r="F164" s="90"/>
      <c r="G164" s="90"/>
      <c r="H164" s="90"/>
      <c r="I164" s="90"/>
      <c r="J164" s="91"/>
      <c r="K164" s="67">
        <f>SUM(K163:N163)</f>
        <v>212</v>
      </c>
      <c r="L164" s="81"/>
      <c r="M164" s="81"/>
      <c r="N164" s="82"/>
      <c r="O164" s="80">
        <f>Q163</f>
        <v>772</v>
      </c>
      <c r="P164" s="68"/>
      <c r="Q164" s="69"/>
      <c r="R164" s="77"/>
      <c r="S164" s="78"/>
      <c r="T164" s="78"/>
      <c r="U164" s="79"/>
    </row>
    <row r="165" ht="8.25" customHeight="1"/>
    <row r="166" spans="1:21" ht="22.5" customHeight="1">
      <c r="A166" s="155" t="s">
        <v>79</v>
      </c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</row>
    <row r="167" spans="1:21" ht="15" customHeight="1">
      <c r="A167" s="155" t="s">
        <v>28</v>
      </c>
      <c r="B167" s="155" t="s">
        <v>27</v>
      </c>
      <c r="C167" s="155"/>
      <c r="D167" s="155"/>
      <c r="E167" s="155"/>
      <c r="F167" s="155"/>
      <c r="G167" s="155"/>
      <c r="H167" s="155"/>
      <c r="I167" s="155"/>
      <c r="J167" s="154" t="s">
        <v>42</v>
      </c>
      <c r="K167" s="154" t="s">
        <v>25</v>
      </c>
      <c r="L167" s="154"/>
      <c r="M167" s="154"/>
      <c r="N167" s="154"/>
      <c r="O167" s="154" t="s">
        <v>43</v>
      </c>
      <c r="P167" s="154"/>
      <c r="Q167" s="154"/>
      <c r="R167" s="154" t="s">
        <v>24</v>
      </c>
      <c r="S167" s="154"/>
      <c r="T167" s="154"/>
      <c r="U167" s="154" t="s">
        <v>23</v>
      </c>
    </row>
    <row r="168" spans="1:21" ht="18" customHeight="1">
      <c r="A168" s="155"/>
      <c r="B168" s="155"/>
      <c r="C168" s="155"/>
      <c r="D168" s="155"/>
      <c r="E168" s="155"/>
      <c r="F168" s="155"/>
      <c r="G168" s="155"/>
      <c r="H168" s="155"/>
      <c r="I168" s="155"/>
      <c r="J168" s="154"/>
      <c r="K168" s="29" t="s">
        <v>29</v>
      </c>
      <c r="L168" s="29" t="s">
        <v>30</v>
      </c>
      <c r="M168" s="29" t="s">
        <v>31</v>
      </c>
      <c r="N168" s="29" t="s">
        <v>72</v>
      </c>
      <c r="O168" s="29" t="s">
        <v>35</v>
      </c>
      <c r="P168" s="29" t="s">
        <v>8</v>
      </c>
      <c r="Q168" s="29" t="s">
        <v>32</v>
      </c>
      <c r="R168" s="29" t="s">
        <v>33</v>
      </c>
      <c r="S168" s="29" t="s">
        <v>29</v>
      </c>
      <c r="T168" s="29" t="s">
        <v>34</v>
      </c>
      <c r="U168" s="154"/>
    </row>
    <row r="169" spans="1:21" ht="19.5" customHeight="1">
      <c r="A169" s="127" t="s">
        <v>69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9"/>
    </row>
    <row r="170" spans="1:21" ht="12.75">
      <c r="A170" s="31"/>
      <c r="J170" s="19"/>
      <c r="K170" s="19"/>
      <c r="L170" s="19"/>
      <c r="M170" s="19"/>
      <c r="N170" s="19"/>
      <c r="O170" s="19"/>
      <c r="P170" s="19"/>
      <c r="Q170" s="19"/>
      <c r="R170" s="28"/>
      <c r="S170" s="28"/>
      <c r="T170" s="28"/>
      <c r="U170" s="18"/>
    </row>
    <row r="171" spans="1:21" ht="12.75">
      <c r="A171" s="31" t="str">
        <f>IF(ISNA(INDEX($A$38:$U$94,MATCH($B171,$B$38:$B$94,0),1)),"",INDEX($A$38:$U$94,MATCH($B171,$B$38:$B$94,0),1))</f>
        <v>MMR8103</v>
      </c>
      <c r="B171" s="98" t="s">
        <v>138</v>
      </c>
      <c r="C171" s="98"/>
      <c r="D171" s="98"/>
      <c r="E171" s="98"/>
      <c r="F171" s="98"/>
      <c r="G171" s="98"/>
      <c r="H171" s="98"/>
      <c r="I171" s="99"/>
      <c r="J171" s="19">
        <f>IF(ISNA(INDEX($A$38:$U$94,MATCH($B171,$B$38:$B$94,0),10)),"",INDEX($A$38:$U$94,MATCH($B171,$B$38:$B$94,0),10))</f>
        <v>8</v>
      </c>
      <c r="K171" s="19">
        <f>IF(ISNA(INDEX($A$38:$U$94,MATCH($B171,$B$38:$B$94,0),11)),"",INDEX($A$38:$U$94,MATCH($B171,$B$38:$B$94,0),11))</f>
        <v>2</v>
      </c>
      <c r="L171" s="19">
        <f>IF(ISNA(INDEX($A$38:$U$94,MATCH($B171,$B$38:$B$94,0),12)),"",INDEX($A$38:$U$94,MATCH($B171,$B$38:$B$94,0),12))</f>
        <v>1</v>
      </c>
      <c r="M171" s="19">
        <f>IF(ISNA(INDEX($A$38:$U$94,MATCH($B171,$B$38:$B$94,0),13)),"",INDEX($A$38:$U$94,MATCH($B171,$B$38:$B$94,0),13))</f>
        <v>0</v>
      </c>
      <c r="N171" s="19">
        <f>IF(ISNA(INDEX($A$38:$U$94,MATCH($B171,$B$38:$B$94,0),14)),"",INDEX($A$38:$U$94,MATCH($B171,$B$38:$B$94,0),14))</f>
        <v>1</v>
      </c>
      <c r="O171" s="19">
        <f>IF(ISNA(INDEX($A$38:$U$94,MATCH($B171,$B$38:$B$94,0),15)),"",INDEX($A$38:$U$94,MATCH($B171,$B$38:$B$94,0),15))</f>
        <v>4</v>
      </c>
      <c r="P171" s="19">
        <f>IF(ISNA(INDEX($A$38:$U$94,MATCH($B171,$B$38:$B$94,0),16)),"",INDEX($A$38:$U$94,MATCH($B171,$B$38:$B$94,0),16))</f>
        <v>10</v>
      </c>
      <c r="Q171" s="19">
        <f>IF(ISNA(INDEX($A$38:$U$94,MATCH($B171,$B$38:$B$94,0),17)),"",INDEX($A$38:$U$94,MATCH($B171,$B$38:$B$94,0),17))</f>
        <v>14</v>
      </c>
      <c r="R171" s="28" t="str">
        <f>IF(ISNA(INDEX($A$38:$U$94,MATCH($B171,$B$38:$B$94,0),18)),"",INDEX($A$38:$U$94,MATCH($B171,$B$38:$B$94,0),18))</f>
        <v>E</v>
      </c>
      <c r="S171" s="28">
        <f>IF(ISNA(INDEX($A$38:$U$94,MATCH($B171,$B$38:$B$94,0),19)),"",INDEX($A$38:$U$94,MATCH($B171,$B$38:$B$94,0),19))</f>
        <v>0</v>
      </c>
      <c r="T171" s="28">
        <f>IF(ISNA(INDEX($A$38:$U$94,MATCH($B171,$B$38:$B$94,0),20)),"",INDEX($A$38:$U$94,MATCH($B171,$B$38:$B$94,0),20))</f>
        <v>0</v>
      </c>
      <c r="U171" s="18" t="s">
        <v>41</v>
      </c>
    </row>
    <row r="172" spans="1:21" ht="12.75">
      <c r="A172" s="31" t="str">
        <f>IF(ISNA(INDEX($A$38:$U$94,MATCH($B172,$B$38:$B$94,0),1)),"",INDEX($A$38:$U$94,MATCH($B172,$B$38:$B$94,0),1))</f>
        <v>MMR8104</v>
      </c>
      <c r="B172" s="98" t="s">
        <v>106</v>
      </c>
      <c r="C172" s="98"/>
      <c r="D172" s="98"/>
      <c r="E172" s="98"/>
      <c r="F172" s="98"/>
      <c r="G172" s="98"/>
      <c r="H172" s="98"/>
      <c r="I172" s="99"/>
      <c r="J172" s="19">
        <f>IF(ISNA(INDEX($A$38:$U$94,MATCH($B172,$B$38:$B$94,0),10)),"",INDEX($A$38:$U$94,MATCH($B172,$B$38:$B$94,0),10))</f>
        <v>7</v>
      </c>
      <c r="K172" s="19">
        <f>IF(ISNA(INDEX($A$38:$U$94,MATCH($B172,$B$38:$B$94,0),11)),"",INDEX($A$38:$U$94,MATCH($B172,$B$38:$B$94,0),11))</f>
        <v>2</v>
      </c>
      <c r="L172" s="19">
        <f>IF(ISNA(INDEX($A$38:$U$94,MATCH($B172,$B$38:$B$94,0),12)),"",INDEX($A$38:$U$94,MATCH($B172,$B$38:$B$94,0),12))</f>
        <v>1</v>
      </c>
      <c r="M172" s="19">
        <f>IF(ISNA(INDEX($A$38:$U$94,MATCH($B172,$B$38:$B$94,0),13)),"",INDEX($A$38:$U$94,MATCH($B172,$B$38:$B$94,0),13))</f>
        <v>0</v>
      </c>
      <c r="N172" s="19">
        <f>IF(ISNA(INDEX($A$38:$U$94,MATCH($B172,$B$38:$B$94,0),14)),"",INDEX($A$38:$U$94,MATCH($B172,$B$38:$B$94,0),14))</f>
        <v>1</v>
      </c>
      <c r="O172" s="19">
        <f>IF(ISNA(INDEX($A$38:$U$94,MATCH($B172,$B$38:$B$94,0),15)),"",INDEX($A$38:$U$94,MATCH($B172,$B$38:$B$94,0),15))</f>
        <v>4</v>
      </c>
      <c r="P172" s="19">
        <f>IF(ISNA(INDEX($A$38:$U$94,MATCH($B172,$B$38:$B$94,0),16)),"",INDEX($A$38:$U$94,MATCH($B172,$B$38:$B$94,0),16))</f>
        <v>9</v>
      </c>
      <c r="Q172" s="19">
        <f>IF(ISNA(INDEX($A$38:$U$94,MATCH($B172,$B$38:$B$94,0),17)),"",INDEX($A$38:$U$94,MATCH($B172,$B$38:$B$94,0),17))</f>
        <v>13</v>
      </c>
      <c r="R172" s="28" t="str">
        <f>IF(ISNA(INDEX($A$38:$U$94,MATCH($B172,$B$38:$B$94,0),18)),"",INDEX($A$38:$U$94,MATCH($B172,$B$38:$B$94,0),18))</f>
        <v>E</v>
      </c>
      <c r="S172" s="28">
        <f>IF(ISNA(INDEX($A$38:$U$94,MATCH($B172,$B$38:$B$94,0),19)),"",INDEX($A$38:$U$94,MATCH($B172,$B$38:$B$94,0),19))</f>
        <v>0</v>
      </c>
      <c r="T172" s="28">
        <f>IF(ISNA(INDEX($A$38:$U$94,MATCH($B172,$B$38:$B$94,0),20)),"",INDEX($A$38:$U$94,MATCH($B172,$B$38:$B$94,0),20))</f>
        <v>0</v>
      </c>
      <c r="U172" s="18" t="s">
        <v>41</v>
      </c>
    </row>
    <row r="173" spans="1:21" ht="12.75">
      <c r="A173" s="31" t="str">
        <f>IF(ISNA(INDEX($A$38:$U$94,MATCH($B173,$B$38:$B$94,0),1)),"",INDEX($A$38:$U$94,MATCH($B173,$B$38:$B$94,0),1))</f>
        <v>MMR8107</v>
      </c>
      <c r="B173" s="98" t="s">
        <v>112</v>
      </c>
      <c r="C173" s="98"/>
      <c r="D173" s="98"/>
      <c r="E173" s="98"/>
      <c r="F173" s="98"/>
      <c r="G173" s="98"/>
      <c r="H173" s="98"/>
      <c r="I173" s="99"/>
      <c r="J173" s="19">
        <f>IF(ISNA(INDEX($A$38:$U$94,MATCH($B173,$B$38:$B$94,0),10)),"",INDEX($A$38:$U$94,MATCH($B173,$B$38:$B$94,0),10))</f>
        <v>8</v>
      </c>
      <c r="K173" s="19">
        <f>IF(ISNA(INDEX($A$38:$U$94,MATCH($B173,$B$38:$B$94,0),11)),"",INDEX($A$38:$U$94,MATCH($B173,$B$38:$B$94,0),11))</f>
        <v>2</v>
      </c>
      <c r="L173" s="19">
        <f>IF(ISNA(INDEX($A$38:$U$94,MATCH($B173,$B$38:$B$94,0),12)),"",INDEX($A$38:$U$94,MATCH($B173,$B$38:$B$94,0),12))</f>
        <v>1</v>
      </c>
      <c r="M173" s="19">
        <f>IF(ISNA(INDEX($A$38:$U$94,MATCH($B173,$B$38:$B$94,0),13)),"",INDEX($A$38:$U$94,MATCH($B173,$B$38:$B$94,0),13))</f>
        <v>0</v>
      </c>
      <c r="N173" s="19">
        <f>IF(ISNA(INDEX($A$38:$U$94,MATCH($B173,$B$38:$B$94,0),14)),"",INDEX($A$38:$U$94,MATCH($B173,$B$38:$B$94,0),14))</f>
        <v>0</v>
      </c>
      <c r="O173" s="19">
        <f>IF(ISNA(INDEX($A$38:$U$94,MATCH($B173,$B$38:$B$94,0),15)),"",INDEX($A$38:$U$94,MATCH($B173,$B$38:$B$94,0),15))</f>
        <v>3</v>
      </c>
      <c r="P173" s="19">
        <f>IF(ISNA(INDEX($A$38:$U$94,MATCH($B173,$B$38:$B$94,0),16)),"",INDEX($A$38:$U$94,MATCH($B173,$B$38:$B$94,0),16))</f>
        <v>11</v>
      </c>
      <c r="Q173" s="19">
        <f>IF(ISNA(INDEX($A$38:$U$94,MATCH($B173,$B$38:$B$94,0),17)),"",INDEX($A$38:$U$94,MATCH($B173,$B$38:$B$94,0),17))</f>
        <v>14</v>
      </c>
      <c r="R173" s="28" t="str">
        <f>IF(ISNA(INDEX($A$38:$U$94,MATCH($B173,$B$38:$B$94,0),18)),"",INDEX($A$38:$U$94,MATCH($B173,$B$38:$B$94,0),18))</f>
        <v>E</v>
      </c>
      <c r="S173" s="28">
        <f>IF(ISNA(INDEX($A$38:$U$94,MATCH($B173,$B$38:$B$94,0),19)),"",INDEX($A$38:$U$94,MATCH($B173,$B$38:$B$94,0),19))</f>
        <v>0</v>
      </c>
      <c r="T173" s="28">
        <f>IF(ISNA(INDEX($A$38:$U$94,MATCH($B173,$B$38:$B$94,0),20)),"",INDEX($A$38:$U$94,MATCH($B173,$B$38:$B$94,0),20))</f>
        <v>0</v>
      </c>
      <c r="U173" s="18" t="s">
        <v>41</v>
      </c>
    </row>
    <row r="174" spans="1:21" ht="12.75">
      <c r="A174" s="21" t="s">
        <v>26</v>
      </c>
      <c r="B174" s="156"/>
      <c r="C174" s="157"/>
      <c r="D174" s="157"/>
      <c r="E174" s="157"/>
      <c r="F174" s="157"/>
      <c r="G174" s="157"/>
      <c r="H174" s="157"/>
      <c r="I174" s="158"/>
      <c r="J174" s="23">
        <f aca="true" t="shared" si="26" ref="J174:Q174">SUM(J170:J173)</f>
        <v>23</v>
      </c>
      <c r="K174" s="23">
        <f t="shared" si="26"/>
        <v>6</v>
      </c>
      <c r="L174" s="23">
        <f t="shared" si="26"/>
        <v>3</v>
      </c>
      <c r="M174" s="23">
        <f t="shared" si="26"/>
        <v>0</v>
      </c>
      <c r="N174" s="23">
        <f t="shared" si="26"/>
        <v>2</v>
      </c>
      <c r="O174" s="23">
        <f t="shared" si="26"/>
        <v>11</v>
      </c>
      <c r="P174" s="23">
        <f t="shared" si="26"/>
        <v>30</v>
      </c>
      <c r="Q174" s="23">
        <f t="shared" si="26"/>
        <v>41</v>
      </c>
      <c r="R174" s="21">
        <f>COUNTIF(R170:R173,"E")</f>
        <v>3</v>
      </c>
      <c r="S174" s="21">
        <f>COUNTIF(S170:S173,"C")</f>
        <v>0</v>
      </c>
      <c r="T174" s="21">
        <f>COUNTIF(T170:T173,"VP")</f>
        <v>0</v>
      </c>
      <c r="U174" s="18"/>
    </row>
    <row r="175" spans="1:21" ht="19.5" customHeight="1">
      <c r="A175" s="127" t="s">
        <v>71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9"/>
    </row>
    <row r="176" spans="1:21" ht="12.75">
      <c r="A176" s="31" t="str">
        <f>IF(ISNA(INDEX($A$38:$U$94,MATCH($B176,$B$38:$B$94,0),1)),"",INDEX($A$38:$U$94,MATCH($B176,$B$38:$B$94,0),1))</f>
        <v>MMR8108</v>
      </c>
      <c r="B176" s="98" t="s">
        <v>135</v>
      </c>
      <c r="C176" s="98"/>
      <c r="D176" s="98"/>
      <c r="E176" s="98"/>
      <c r="F176" s="98"/>
      <c r="G176" s="98"/>
      <c r="H176" s="98"/>
      <c r="I176" s="99"/>
      <c r="J176" s="19">
        <f>IF(ISNA(INDEX($A$38:$U$94,MATCH($B176,$B$38:$B$94,0),10)),"",INDEX($A$38:$U$94,MATCH($B176,$B$38:$B$94,0),10))</f>
        <v>7</v>
      </c>
      <c r="K176" s="19">
        <f>IF(ISNA(INDEX($A$38:$U$94,MATCH($B176,$B$38:$B$94,0),11)),"",INDEX($A$38:$U$94,MATCH($B176,$B$38:$B$94,0),11))</f>
        <v>2</v>
      </c>
      <c r="L176" s="19">
        <f>IF(ISNA(INDEX($A$38:$U$94,MATCH($B176,$B$38:$B$94,0),12)),"",INDEX($A$38:$U$94,MATCH($B176,$B$38:$B$94,0),12))</f>
        <v>1</v>
      </c>
      <c r="M176" s="19">
        <f>IF(ISNA(INDEX($A$38:$U$94,MATCH($B176,$B$38:$B$94,0),13)),"",INDEX($A$38:$U$94,MATCH($B176,$B$38:$B$94,0),13))</f>
        <v>0</v>
      </c>
      <c r="N176" s="19">
        <f>IF(ISNA(INDEX($A$38:$U$94,MATCH($B176,$B$38:$B$94,0),14)),"",INDEX($A$38:$U$94,MATCH($B176,$B$38:$B$94,0),14))</f>
        <v>1</v>
      </c>
      <c r="O176" s="19">
        <f>IF(ISNA(INDEX($A$38:$U$94,MATCH($B176,$B$38:$B$94,0),15)),"",INDEX($A$38:$U$94,MATCH($B176,$B$38:$B$94,0),15))</f>
        <v>4</v>
      </c>
      <c r="P176" s="19">
        <f>IF(ISNA(INDEX($A$38:$U$94,MATCH($B176,$B$38:$B$94,0),16)),"",INDEX($A$38:$U$94,MATCH($B176,$B$38:$B$94,0),16))</f>
        <v>11</v>
      </c>
      <c r="Q176" s="19">
        <f>IF(ISNA(INDEX($A$38:$U$94,MATCH($B176,$B$38:$B$94,0),17)),"",INDEX($A$38:$U$94,MATCH($B176,$B$38:$B$94,0),17))</f>
        <v>15</v>
      </c>
      <c r="R176" s="28" t="str">
        <f>IF(ISNA(INDEX($A$38:$U$94,MATCH($B176,$B$38:$B$94,0),18)),"",INDEX($A$38:$U$94,MATCH($B176,$B$38:$B$94,0),18))</f>
        <v>E</v>
      </c>
      <c r="S176" s="28">
        <f>IF(ISNA(INDEX($A$38:$U$94,MATCH($B176,$B$38:$B$94,0),19)),"",INDEX($A$38:$U$94,MATCH($B176,$B$38:$B$94,0),19))</f>
        <v>0</v>
      </c>
      <c r="T176" s="28">
        <f>IF(ISNA(INDEX($A$38:$U$94,MATCH($B176,$B$38:$B$94,0),20)),"",INDEX($A$38:$U$94,MATCH($B176,$B$38:$B$94,0),20))</f>
        <v>0</v>
      </c>
      <c r="U176" s="18"/>
    </row>
    <row r="177" spans="1:21" ht="12.75">
      <c r="A177" s="21" t="s">
        <v>26</v>
      </c>
      <c r="B177" s="155"/>
      <c r="C177" s="155"/>
      <c r="D177" s="155"/>
      <c r="E177" s="155"/>
      <c r="F177" s="155"/>
      <c r="G177" s="155"/>
      <c r="H177" s="155"/>
      <c r="I177" s="155"/>
      <c r="J177" s="23">
        <f aca="true" t="shared" si="27" ref="J177:Q177">SUM(J176:J176)</f>
        <v>7</v>
      </c>
      <c r="K177" s="23">
        <f t="shared" si="27"/>
        <v>2</v>
      </c>
      <c r="L177" s="23">
        <f t="shared" si="27"/>
        <v>1</v>
      </c>
      <c r="M177" s="23">
        <f t="shared" si="27"/>
        <v>0</v>
      </c>
      <c r="N177" s="23">
        <f t="shared" si="27"/>
        <v>1</v>
      </c>
      <c r="O177" s="23">
        <f t="shared" si="27"/>
        <v>4</v>
      </c>
      <c r="P177" s="23">
        <f t="shared" si="27"/>
        <v>11</v>
      </c>
      <c r="Q177" s="23">
        <f t="shared" si="27"/>
        <v>15</v>
      </c>
      <c r="R177" s="21">
        <f>COUNTIF(R176:R176,"E")</f>
        <v>1</v>
      </c>
      <c r="S177" s="21">
        <f>COUNTIF(S176:S176,"C")</f>
        <v>0</v>
      </c>
      <c r="T177" s="21">
        <f>COUNTIF(T176:T176,"VP")</f>
        <v>0</v>
      </c>
      <c r="U177" s="59" t="s">
        <v>41</v>
      </c>
    </row>
    <row r="178" spans="1:21" ht="27.75" customHeight="1">
      <c r="A178" s="83" t="s">
        <v>52</v>
      </c>
      <c r="B178" s="84"/>
      <c r="C178" s="84"/>
      <c r="D178" s="84"/>
      <c r="E178" s="84"/>
      <c r="F178" s="84"/>
      <c r="G178" s="84"/>
      <c r="H178" s="84"/>
      <c r="I178" s="85"/>
      <c r="J178" s="23">
        <f aca="true" t="shared" si="28" ref="J178:T178">SUM(J174,J177)</f>
        <v>30</v>
      </c>
      <c r="K178" s="23">
        <f t="shared" si="28"/>
        <v>8</v>
      </c>
      <c r="L178" s="23">
        <f t="shared" si="28"/>
        <v>4</v>
      </c>
      <c r="M178" s="23">
        <f t="shared" si="28"/>
        <v>0</v>
      </c>
      <c r="N178" s="23">
        <f t="shared" si="28"/>
        <v>3</v>
      </c>
      <c r="O178" s="23">
        <f t="shared" si="28"/>
        <v>15</v>
      </c>
      <c r="P178" s="23">
        <f t="shared" si="28"/>
        <v>41</v>
      </c>
      <c r="Q178" s="23">
        <f t="shared" si="28"/>
        <v>56</v>
      </c>
      <c r="R178" s="23">
        <f t="shared" si="28"/>
        <v>4</v>
      </c>
      <c r="S178" s="23">
        <f t="shared" si="28"/>
        <v>0</v>
      </c>
      <c r="T178" s="23">
        <f t="shared" si="28"/>
        <v>0</v>
      </c>
      <c r="U178" s="58">
        <f>COUNTIF($A$171:$U$177,"DC")/17</f>
        <v>0.23529411764705882</v>
      </c>
    </row>
    <row r="179" spans="1:21" ht="17.25" customHeight="1">
      <c r="A179" s="86" t="s">
        <v>53</v>
      </c>
      <c r="B179" s="87"/>
      <c r="C179" s="87"/>
      <c r="D179" s="87"/>
      <c r="E179" s="87"/>
      <c r="F179" s="87"/>
      <c r="G179" s="87"/>
      <c r="H179" s="87"/>
      <c r="I179" s="87"/>
      <c r="J179" s="88"/>
      <c r="K179" s="23">
        <f aca="true" t="shared" si="29" ref="K179:Q179">K174*14+K177*12</f>
        <v>108</v>
      </c>
      <c r="L179" s="23">
        <f t="shared" si="29"/>
        <v>54</v>
      </c>
      <c r="M179" s="23">
        <f t="shared" si="29"/>
        <v>0</v>
      </c>
      <c r="N179" s="23">
        <f t="shared" si="29"/>
        <v>40</v>
      </c>
      <c r="O179" s="23">
        <f t="shared" si="29"/>
        <v>202</v>
      </c>
      <c r="P179" s="23">
        <f t="shared" si="29"/>
        <v>552</v>
      </c>
      <c r="Q179" s="23">
        <f t="shared" si="29"/>
        <v>754</v>
      </c>
      <c r="R179" s="74"/>
      <c r="S179" s="75"/>
      <c r="T179" s="75"/>
      <c r="U179" s="76"/>
    </row>
    <row r="180" spans="1:21" ht="12.75">
      <c r="A180" s="89"/>
      <c r="B180" s="90"/>
      <c r="C180" s="90"/>
      <c r="D180" s="90"/>
      <c r="E180" s="90"/>
      <c r="F180" s="90"/>
      <c r="G180" s="90"/>
      <c r="H180" s="90"/>
      <c r="I180" s="90"/>
      <c r="J180" s="91"/>
      <c r="K180" s="67">
        <f>SUM(K179:N179)</f>
        <v>202</v>
      </c>
      <c r="L180" s="81"/>
      <c r="M180" s="81"/>
      <c r="N180" s="82"/>
      <c r="O180" s="80">
        <f>Q179</f>
        <v>754</v>
      </c>
      <c r="P180" s="68"/>
      <c r="Q180" s="69"/>
      <c r="R180" s="77"/>
      <c r="S180" s="78"/>
      <c r="T180" s="78"/>
      <c r="U180" s="79"/>
    </row>
    <row r="181" ht="8.25" customHeight="1"/>
    <row r="182" spans="1:2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3"/>
      <c r="L182" s="13"/>
      <c r="M182" s="13"/>
      <c r="N182" s="13"/>
      <c r="O182" s="14"/>
      <c r="P182" s="14"/>
      <c r="Q182" s="14"/>
      <c r="R182" s="15"/>
      <c r="S182" s="15"/>
      <c r="T182" s="15"/>
      <c r="U182" s="15"/>
    </row>
    <row r="184" spans="1:2" ht="12.75">
      <c r="A184" s="126" t="s">
        <v>66</v>
      </c>
      <c r="B184" s="126"/>
    </row>
    <row r="185" spans="1:21" ht="12.75">
      <c r="A185" s="173" t="s">
        <v>28</v>
      </c>
      <c r="B185" s="163" t="s">
        <v>58</v>
      </c>
      <c r="C185" s="169"/>
      <c r="D185" s="169"/>
      <c r="E185" s="169"/>
      <c r="F185" s="169"/>
      <c r="G185" s="164"/>
      <c r="H185" s="163" t="s">
        <v>61</v>
      </c>
      <c r="I185" s="164"/>
      <c r="J185" s="167" t="s">
        <v>62</v>
      </c>
      <c r="K185" s="171"/>
      <c r="L185" s="171"/>
      <c r="M185" s="171"/>
      <c r="N185" s="171"/>
      <c r="O185" s="171"/>
      <c r="P185" s="168"/>
      <c r="Q185" s="163" t="s">
        <v>51</v>
      </c>
      <c r="R185" s="164"/>
      <c r="S185" s="167" t="s">
        <v>63</v>
      </c>
      <c r="T185" s="171"/>
      <c r="U185" s="168"/>
    </row>
    <row r="186" spans="1:21" ht="12.75">
      <c r="A186" s="174"/>
      <c r="B186" s="165"/>
      <c r="C186" s="170"/>
      <c r="D186" s="170"/>
      <c r="E186" s="170"/>
      <c r="F186" s="170"/>
      <c r="G186" s="166"/>
      <c r="H186" s="165"/>
      <c r="I186" s="166"/>
      <c r="J186" s="167" t="s">
        <v>35</v>
      </c>
      <c r="K186" s="168"/>
      <c r="L186" s="167" t="s">
        <v>8</v>
      </c>
      <c r="M186" s="171"/>
      <c r="N186" s="168"/>
      <c r="O186" s="167" t="s">
        <v>32</v>
      </c>
      <c r="P186" s="168"/>
      <c r="Q186" s="165"/>
      <c r="R186" s="166"/>
      <c r="S186" s="35" t="s">
        <v>64</v>
      </c>
      <c r="T186" s="167" t="s">
        <v>65</v>
      </c>
      <c r="U186" s="168"/>
    </row>
    <row r="187" spans="1:21" ht="12.75">
      <c r="A187" s="35">
        <v>1</v>
      </c>
      <c r="B187" s="167" t="s">
        <v>59</v>
      </c>
      <c r="C187" s="171"/>
      <c r="D187" s="171"/>
      <c r="E187" s="171"/>
      <c r="F187" s="171"/>
      <c r="G187" s="168"/>
      <c r="H187" s="172">
        <f>J187</f>
        <v>56</v>
      </c>
      <c r="I187" s="172"/>
      <c r="J187" s="186">
        <f>O45+O54+O63+O73-J188</f>
        <v>56</v>
      </c>
      <c r="K187" s="187"/>
      <c r="L187" s="186">
        <f>P45+P54+P63+P73-L188</f>
        <v>137</v>
      </c>
      <c r="M187" s="188"/>
      <c r="N187" s="187"/>
      <c r="O187" s="177">
        <f>SUM(J187:N187)</f>
        <v>193</v>
      </c>
      <c r="P187" s="178"/>
      <c r="Q187" s="182">
        <f>H187/H189</f>
        <v>0.875</v>
      </c>
      <c r="R187" s="183"/>
      <c r="S187" s="36">
        <f>J45+J54-S188</f>
        <v>60</v>
      </c>
      <c r="T187" s="161">
        <f>J63+J73-T188</f>
        <v>44</v>
      </c>
      <c r="U187" s="162"/>
    </row>
    <row r="188" spans="1:21" ht="12.75">
      <c r="A188" s="35">
        <v>2</v>
      </c>
      <c r="B188" s="167" t="s">
        <v>60</v>
      </c>
      <c r="C188" s="171"/>
      <c r="D188" s="171"/>
      <c r="E188" s="171"/>
      <c r="F188" s="171"/>
      <c r="G188" s="168"/>
      <c r="H188" s="172">
        <f>J188</f>
        <v>8</v>
      </c>
      <c r="I188" s="172"/>
      <c r="J188" s="179">
        <v>8</v>
      </c>
      <c r="K188" s="181"/>
      <c r="L188" s="179">
        <v>23</v>
      </c>
      <c r="M188" s="180"/>
      <c r="N188" s="181"/>
      <c r="O188" s="177">
        <f>SUM(J188:N188)</f>
        <v>31</v>
      </c>
      <c r="P188" s="178"/>
      <c r="Q188" s="182">
        <f>H188/H189</f>
        <v>0.125</v>
      </c>
      <c r="R188" s="183"/>
      <c r="S188" s="11">
        <v>0</v>
      </c>
      <c r="T188" s="179">
        <v>16</v>
      </c>
      <c r="U188" s="181"/>
    </row>
    <row r="189" spans="1:21" ht="12.75">
      <c r="A189" s="167" t="s">
        <v>26</v>
      </c>
      <c r="B189" s="171"/>
      <c r="C189" s="171"/>
      <c r="D189" s="171"/>
      <c r="E189" s="171"/>
      <c r="F189" s="171"/>
      <c r="G189" s="168"/>
      <c r="H189" s="154">
        <f>SUM(H187:I188)</f>
        <v>64</v>
      </c>
      <c r="I189" s="154"/>
      <c r="J189" s="154">
        <f>SUM(J187:K188)</f>
        <v>64</v>
      </c>
      <c r="K189" s="154"/>
      <c r="L189" s="127">
        <f>SUM(L187:N188)</f>
        <v>160</v>
      </c>
      <c r="M189" s="128"/>
      <c r="N189" s="129"/>
      <c r="O189" s="127">
        <f>SUM(O187:P188)</f>
        <v>224</v>
      </c>
      <c r="P189" s="129"/>
      <c r="Q189" s="184">
        <f>SUM(Q187:R188)</f>
        <v>1</v>
      </c>
      <c r="R189" s="185"/>
      <c r="S189" s="37">
        <f>SUM(S187:S188)</f>
        <v>60</v>
      </c>
      <c r="T189" s="175">
        <f>SUM(T187:U188)</f>
        <v>60</v>
      </c>
      <c r="U189" s="176"/>
    </row>
    <row r="192" spans="2:20" ht="12.75">
      <c r="B192" s="2"/>
      <c r="C192" s="2"/>
      <c r="D192" s="2"/>
      <c r="E192" s="2"/>
      <c r="F192" s="2"/>
      <c r="G192" s="2"/>
      <c r="N192" s="8"/>
      <c r="O192" s="8"/>
      <c r="P192" s="8"/>
      <c r="Q192" s="8"/>
      <c r="R192" s="8"/>
      <c r="S192" s="8"/>
      <c r="T192" s="8"/>
    </row>
    <row r="193" spans="2:20" ht="12.75">
      <c r="B193" s="8"/>
      <c r="C193" s="8"/>
      <c r="D193" s="8"/>
      <c r="E193" s="8"/>
      <c r="F193" s="8"/>
      <c r="G193" s="8"/>
      <c r="H193" s="17"/>
      <c r="I193" s="17"/>
      <c r="J193" s="17"/>
      <c r="N193" s="8"/>
      <c r="O193" s="8"/>
      <c r="P193" s="8"/>
      <c r="Q193" s="8"/>
      <c r="R193" s="8"/>
      <c r="S193" s="8"/>
      <c r="T193" s="8"/>
    </row>
  </sheetData>
  <sheetProtection formatCells="0" formatRows="0" insertRows="0"/>
  <mergeCells count="229">
    <mergeCell ref="Q189:R189"/>
    <mergeCell ref="J189:K189"/>
    <mergeCell ref="L189:N189"/>
    <mergeCell ref="Q187:R187"/>
    <mergeCell ref="J187:K187"/>
    <mergeCell ref="J188:K188"/>
    <mergeCell ref="L187:N187"/>
    <mergeCell ref="O187:P187"/>
    <mergeCell ref="T189:U189"/>
    <mergeCell ref="O189:P189"/>
    <mergeCell ref="B188:G188"/>
    <mergeCell ref="H188:I188"/>
    <mergeCell ref="A189:G189"/>
    <mergeCell ref="H189:I189"/>
    <mergeCell ref="O188:P188"/>
    <mergeCell ref="L188:N188"/>
    <mergeCell ref="T188:U188"/>
    <mergeCell ref="Q188:R188"/>
    <mergeCell ref="H187:I187"/>
    <mergeCell ref="H185:I186"/>
    <mergeCell ref="A179:J180"/>
    <mergeCell ref="A185:A186"/>
    <mergeCell ref="B187:G187"/>
    <mergeCell ref="O180:Q180"/>
    <mergeCell ref="K180:N180"/>
    <mergeCell ref="B185:G186"/>
    <mergeCell ref="S185:U185"/>
    <mergeCell ref="L186:N186"/>
    <mergeCell ref="O186:P186"/>
    <mergeCell ref="J185:P185"/>
    <mergeCell ref="T186:U186"/>
    <mergeCell ref="A184:B184"/>
    <mergeCell ref="T187:U187"/>
    <mergeCell ref="A167:A168"/>
    <mergeCell ref="B173:I173"/>
    <mergeCell ref="Q185:R186"/>
    <mergeCell ref="J186:K186"/>
    <mergeCell ref="A169:U169"/>
    <mergeCell ref="A175:U175"/>
    <mergeCell ref="R179:U180"/>
    <mergeCell ref="B177:I177"/>
    <mergeCell ref="B176:I176"/>
    <mergeCell ref="B156:I156"/>
    <mergeCell ref="B157:I157"/>
    <mergeCell ref="B167:I168"/>
    <mergeCell ref="A162:I162"/>
    <mergeCell ref="A166:U166"/>
    <mergeCell ref="A163:J164"/>
    <mergeCell ref="R163:U164"/>
    <mergeCell ref="K167:N167"/>
    <mergeCell ref="J167:J168"/>
    <mergeCell ref="U167:U168"/>
    <mergeCell ref="A178:I178"/>
    <mergeCell ref="B123:I123"/>
    <mergeCell ref="B174:I174"/>
    <mergeCell ref="B172:I172"/>
    <mergeCell ref="B171:I171"/>
    <mergeCell ref="A155:U155"/>
    <mergeCell ref="R133:U134"/>
    <mergeCell ref="O134:Q134"/>
    <mergeCell ref="U150:U151"/>
    <mergeCell ref="A149:U149"/>
    <mergeCell ref="O167:Q167"/>
    <mergeCell ref="R167:T167"/>
    <mergeCell ref="R150:T150"/>
    <mergeCell ref="B126:I126"/>
    <mergeCell ref="O164:Q164"/>
    <mergeCell ref="B158:I158"/>
    <mergeCell ref="B159:I159"/>
    <mergeCell ref="B160:I160"/>
    <mergeCell ref="B161:I161"/>
    <mergeCell ref="K164:N164"/>
    <mergeCell ref="A116:U116"/>
    <mergeCell ref="B153:I153"/>
    <mergeCell ref="B154:I154"/>
    <mergeCell ref="A152:U152"/>
    <mergeCell ref="J150:J151"/>
    <mergeCell ref="A150:A151"/>
    <mergeCell ref="B130:I130"/>
    <mergeCell ref="K150:N150"/>
    <mergeCell ref="O150:Q150"/>
    <mergeCell ref="B150:I151"/>
    <mergeCell ref="B120:I120"/>
    <mergeCell ref="K134:N134"/>
    <mergeCell ref="A129:U129"/>
    <mergeCell ref="A132:I132"/>
    <mergeCell ref="B131:I131"/>
    <mergeCell ref="B128:I128"/>
    <mergeCell ref="B127:I127"/>
    <mergeCell ref="B125:I125"/>
    <mergeCell ref="B124:I124"/>
    <mergeCell ref="A133:J134"/>
    <mergeCell ref="R117:T117"/>
    <mergeCell ref="B122:I122"/>
    <mergeCell ref="O117:Q117"/>
    <mergeCell ref="K117:N117"/>
    <mergeCell ref="A119:U119"/>
    <mergeCell ref="B121:I121"/>
    <mergeCell ref="A117:A118"/>
    <mergeCell ref="B117:I118"/>
    <mergeCell ref="J117:J118"/>
    <mergeCell ref="U117:U118"/>
    <mergeCell ref="J57:J58"/>
    <mergeCell ref="B71:I71"/>
    <mergeCell ref="B72:I72"/>
    <mergeCell ref="B68:I68"/>
    <mergeCell ref="B57:I58"/>
    <mergeCell ref="J66:J67"/>
    <mergeCell ref="B85:I85"/>
    <mergeCell ref="B69:I69"/>
    <mergeCell ref="A76:U76"/>
    <mergeCell ref="B52:I52"/>
    <mergeCell ref="B53:I53"/>
    <mergeCell ref="B61:I61"/>
    <mergeCell ref="B73:I73"/>
    <mergeCell ref="B54:I54"/>
    <mergeCell ref="B66:I67"/>
    <mergeCell ref="A56:U56"/>
    <mergeCell ref="A115:U115"/>
    <mergeCell ref="U57:U58"/>
    <mergeCell ref="B63:I63"/>
    <mergeCell ref="B59:I59"/>
    <mergeCell ref="B70:I70"/>
    <mergeCell ref="O57:Q57"/>
    <mergeCell ref="A65:U65"/>
    <mergeCell ref="B84:I84"/>
    <mergeCell ref="O77:Q77"/>
    <mergeCell ref="B80:I80"/>
    <mergeCell ref="M1:T1"/>
    <mergeCell ref="M14:T14"/>
    <mergeCell ref="A2:K2"/>
    <mergeCell ref="O3:Q3"/>
    <mergeCell ref="M8:T11"/>
    <mergeCell ref="A1:K1"/>
    <mergeCell ref="A3:K3"/>
    <mergeCell ref="A6:K6"/>
    <mergeCell ref="O5:Q5"/>
    <mergeCell ref="O6:Q6"/>
    <mergeCell ref="R3:T3"/>
    <mergeCell ref="A8:K8"/>
    <mergeCell ref="O4:Q4"/>
    <mergeCell ref="M3:N3"/>
    <mergeCell ref="M4:N4"/>
    <mergeCell ref="R6:T6"/>
    <mergeCell ref="R4:T4"/>
    <mergeCell ref="A4:K5"/>
    <mergeCell ref="M6:N6"/>
    <mergeCell ref="A7:K7"/>
    <mergeCell ref="A9:K9"/>
    <mergeCell ref="A15:K15"/>
    <mergeCell ref="M5:N5"/>
    <mergeCell ref="A11:K11"/>
    <mergeCell ref="A12:K12"/>
    <mergeCell ref="A13:K13"/>
    <mergeCell ref="M13:T13"/>
    <mergeCell ref="A14:K14"/>
    <mergeCell ref="R5:T5"/>
    <mergeCell ref="A10:K10"/>
    <mergeCell ref="J48:J49"/>
    <mergeCell ref="A48:A49"/>
    <mergeCell ref="A36:U36"/>
    <mergeCell ref="R39:T39"/>
    <mergeCell ref="B48:I49"/>
    <mergeCell ref="B44:I44"/>
    <mergeCell ref="B39:I40"/>
    <mergeCell ref="B41:I41"/>
    <mergeCell ref="A47:U47"/>
    <mergeCell ref="U39:U40"/>
    <mergeCell ref="B28:C28"/>
    <mergeCell ref="D28:F28"/>
    <mergeCell ref="M19:T19"/>
    <mergeCell ref="I28:K28"/>
    <mergeCell ref="M23:T25"/>
    <mergeCell ref="A22:K25"/>
    <mergeCell ref="M27:T33"/>
    <mergeCell ref="J39:J40"/>
    <mergeCell ref="B45:I45"/>
    <mergeCell ref="B42:I42"/>
    <mergeCell ref="B43:I43"/>
    <mergeCell ref="A39:A40"/>
    <mergeCell ref="O39:Q39"/>
    <mergeCell ref="K39:N39"/>
    <mergeCell ref="M15:T15"/>
    <mergeCell ref="H28:H29"/>
    <mergeCell ref="A16:K16"/>
    <mergeCell ref="A19:K21"/>
    <mergeCell ref="G28:G29"/>
    <mergeCell ref="A18:K18"/>
    <mergeCell ref="A27:G27"/>
    <mergeCell ref="M16:T16"/>
    <mergeCell ref="M18:T18"/>
    <mergeCell ref="K48:N48"/>
    <mergeCell ref="U66:U67"/>
    <mergeCell ref="K66:N66"/>
    <mergeCell ref="O66:Q66"/>
    <mergeCell ref="R66:T66"/>
    <mergeCell ref="A17:K17"/>
    <mergeCell ref="A38:U38"/>
    <mergeCell ref="M17:T17"/>
    <mergeCell ref="J77:J78"/>
    <mergeCell ref="A66:A67"/>
    <mergeCell ref="U48:U49"/>
    <mergeCell ref="B62:I62"/>
    <mergeCell ref="R57:T57"/>
    <mergeCell ref="A57:A58"/>
    <mergeCell ref="R48:T48"/>
    <mergeCell ref="O48:Q48"/>
    <mergeCell ref="K57:N57"/>
    <mergeCell ref="B51:I51"/>
    <mergeCell ref="A87:U87"/>
    <mergeCell ref="B50:I50"/>
    <mergeCell ref="B82:I82"/>
    <mergeCell ref="A83:U83"/>
    <mergeCell ref="U77:U78"/>
    <mergeCell ref="K77:N77"/>
    <mergeCell ref="B81:I81"/>
    <mergeCell ref="A79:U79"/>
    <mergeCell ref="A77:A78"/>
    <mergeCell ref="B77:I78"/>
    <mergeCell ref="B90:I90"/>
    <mergeCell ref="R77:T77"/>
    <mergeCell ref="R92:U93"/>
    <mergeCell ref="O93:Q93"/>
    <mergeCell ref="B86:I86"/>
    <mergeCell ref="A89:U89"/>
    <mergeCell ref="K93:N93"/>
    <mergeCell ref="A91:I91"/>
    <mergeCell ref="A92:J93"/>
    <mergeCell ref="B88:I88"/>
  </mergeCells>
  <dataValidations count="6">
    <dataValidation type="list" allowBlank="1" showInputMessage="1" showErrorMessage="1" sqref="U156:U160 U68:U72 U59:U62 U41:U44 U50:U53 U84:U86 U80:U82 U90 U88 U130 U120:U127 U153 U170:U173 U176">
      <formula1>$P$37:$T$37</formula1>
    </dataValidation>
    <dataValidation type="list" allowBlank="1" showInputMessage="1" showErrorMessage="1" sqref="U154 U128 U174">
      <formula1>$Q$37:$T$37</formula1>
    </dataValidation>
    <dataValidation type="list" allowBlank="1" showInputMessage="1" showErrorMessage="1" sqref="B153:I153">
      <formula1>$B$39:$B$94</formula1>
    </dataValidation>
    <dataValidation type="list" allowBlank="1" showInputMessage="1" showErrorMessage="1" sqref="S88 S68:S72 S59:S62 S41:S44 S50:S53 S84:S86 S80:S82 S90">
      <formula1>$S$40</formula1>
    </dataValidation>
    <dataValidation type="list" allowBlank="1" showInputMessage="1" showErrorMessage="1" sqref="R88 R68:R72 R59:R62 R41:R44 R50:R53 R84:R86 R80:R82 R90">
      <formula1>$R$40</formula1>
    </dataValidation>
    <dataValidation type="list" allowBlank="1" showInputMessage="1" showErrorMessage="1" sqref="T88 T68:T72 T59:T62 T41:T44 T50:T53 T84:T86 T80:T82 T90">
      <formula1>$T$40</formula1>
    </dataValidation>
  </dataValidations>
  <printOptions/>
  <pageMargins left="0.5" right="0.5" top="0.75" bottom="0.75" header="0.3" footer="0.3"/>
  <pageSetup blackAndWhite="1" horizontalDpi="600" verticalDpi="600" orientation="landscape" paperSize="9" scale="80" r:id="rId1"/>
  <headerFooter alignWithMargins="0">
    <oddFooter>&amp;LRECTOR,
Acad.Prof.univ.dr. Ioan Aurel POP&amp;CPag. &amp;P/&amp;N&amp;RDECAN,
Prof.dr.Adrian Petrusel</oddFooter>
  </headerFooter>
  <ignoredErrors>
    <ignoredError sqref="R45" formula="1"/>
    <ignoredError sqref="K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istvan</cp:lastModifiedBy>
  <cp:lastPrinted>2014-11-05T15:33:50Z</cp:lastPrinted>
  <dcterms:created xsi:type="dcterms:W3CDTF">2013-06-27T08:19:59Z</dcterms:created>
  <dcterms:modified xsi:type="dcterms:W3CDTF">2014-11-06T09:58:34Z</dcterms:modified>
  <cp:category/>
  <cp:version/>
  <cp:contentType/>
  <cp:contentStatus/>
</cp:coreProperties>
</file>