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0" i="1" l="1"/>
  <c r="O90" i="1" l="1"/>
  <c r="P90" i="1" s="1"/>
  <c r="Q88" i="1"/>
  <c r="O88" i="1"/>
  <c r="P88" i="1" l="1"/>
  <c r="T173" i="1" l="1"/>
  <c r="T174" i="1" s="1"/>
  <c r="S173" i="1"/>
  <c r="S174" i="1" s="1"/>
  <c r="R173" i="1"/>
  <c r="R174" i="1" s="1"/>
  <c r="N173" i="1"/>
  <c r="N174" i="1" s="1"/>
  <c r="M173" i="1"/>
  <c r="M174" i="1" s="1"/>
  <c r="L173" i="1"/>
  <c r="L174" i="1" s="1"/>
  <c r="K173" i="1"/>
  <c r="K174" i="1" s="1"/>
  <c r="J173" i="1"/>
  <c r="J174" i="1" s="1"/>
  <c r="A173" i="1"/>
  <c r="T170" i="1"/>
  <c r="T171" i="1" s="1"/>
  <c r="S170" i="1"/>
  <c r="S171" i="1" s="1"/>
  <c r="R170" i="1"/>
  <c r="R171" i="1" s="1"/>
  <c r="N170" i="1"/>
  <c r="N171" i="1" s="1"/>
  <c r="M170" i="1"/>
  <c r="M171" i="1" s="1"/>
  <c r="L170" i="1"/>
  <c r="L171" i="1" s="1"/>
  <c r="K170" i="1"/>
  <c r="K171" i="1" s="1"/>
  <c r="J170" i="1"/>
  <c r="J171" i="1" s="1"/>
  <c r="A170" i="1"/>
  <c r="T139" i="1"/>
  <c r="S139" i="1"/>
  <c r="R139" i="1"/>
  <c r="N139" i="1"/>
  <c r="M139" i="1"/>
  <c r="L139" i="1"/>
  <c r="K139" i="1"/>
  <c r="J139" i="1"/>
  <c r="A139" i="1"/>
  <c r="T140" i="1"/>
  <c r="S140" i="1"/>
  <c r="R140" i="1"/>
  <c r="N140" i="1"/>
  <c r="M140" i="1"/>
  <c r="L140" i="1"/>
  <c r="K140" i="1"/>
  <c r="J140" i="1"/>
  <c r="A140" i="1"/>
  <c r="J117" i="1"/>
  <c r="K117" i="1"/>
  <c r="L117" i="1"/>
  <c r="M117" i="1"/>
  <c r="N117" i="1"/>
  <c r="R117" i="1"/>
  <c r="S117" i="1"/>
  <c r="T117" i="1"/>
  <c r="J116" i="1"/>
  <c r="K116" i="1"/>
  <c r="L116" i="1"/>
  <c r="M116" i="1"/>
  <c r="N116" i="1"/>
  <c r="R116" i="1"/>
  <c r="S116" i="1"/>
  <c r="T116" i="1"/>
  <c r="A116" i="1"/>
  <c r="A117" i="1"/>
  <c r="L99" i="1"/>
  <c r="M99" i="1"/>
  <c r="N99" i="1"/>
  <c r="K99" i="1"/>
  <c r="O97" i="1"/>
  <c r="R98" i="1"/>
  <c r="K98" i="1"/>
  <c r="L98" i="1"/>
  <c r="M98" i="1"/>
  <c r="N98" i="1"/>
  <c r="J98" i="1"/>
  <c r="Q91" i="1"/>
  <c r="O91" i="1"/>
  <c r="Q87" i="1"/>
  <c r="O87" i="1"/>
  <c r="Q67" i="1"/>
  <c r="Q170" i="1" s="1"/>
  <c r="Q171" i="1" s="1"/>
  <c r="Q53" i="1"/>
  <c r="Q139" i="1" s="1"/>
  <c r="Q52" i="1"/>
  <c r="Q42" i="1"/>
  <c r="Q117" i="1" s="1"/>
  <c r="Q43" i="1"/>
  <c r="Q41" i="1"/>
  <c r="O67" i="1"/>
  <c r="O170" i="1" s="1"/>
  <c r="O171" i="1" s="1"/>
  <c r="Q68" i="1"/>
  <c r="O68" i="1"/>
  <c r="S175" i="1" l="1"/>
  <c r="N176" i="1"/>
  <c r="N175" i="1"/>
  <c r="R175" i="1"/>
  <c r="K176" i="1"/>
  <c r="K175" i="1"/>
  <c r="L175" i="1"/>
  <c r="L176" i="1"/>
  <c r="T175" i="1"/>
  <c r="M175" i="1"/>
  <c r="M176" i="1"/>
  <c r="J175" i="1"/>
  <c r="P87" i="1"/>
  <c r="P91" i="1"/>
  <c r="P67" i="1"/>
  <c r="P170" i="1" s="1"/>
  <c r="P171" i="1" s="1"/>
  <c r="P68" i="1"/>
  <c r="Q54" i="1"/>
  <c r="Q140" i="1" s="1"/>
  <c r="Q66" i="1"/>
  <c r="O66" i="1"/>
  <c r="O116" i="1" s="1"/>
  <c r="O53" i="1"/>
  <c r="O139" i="1" s="1"/>
  <c r="O54" i="1"/>
  <c r="O140" i="1" s="1"/>
  <c r="O38" i="1"/>
  <c r="O40" i="1"/>
  <c r="O42" i="1"/>
  <c r="O117" i="1" s="1"/>
  <c r="O43" i="1"/>
  <c r="O52" i="1"/>
  <c r="O41" i="1"/>
  <c r="P42" i="1" l="1"/>
  <c r="P117" i="1" s="1"/>
  <c r="K177" i="1"/>
  <c r="P66" i="1"/>
  <c r="P116" i="1" s="1"/>
  <c r="Q116" i="1"/>
  <c r="P52" i="1"/>
  <c r="P41" i="1"/>
  <c r="P53" i="1"/>
  <c r="P139" i="1" s="1"/>
  <c r="P54" i="1"/>
  <c r="P140" i="1" s="1"/>
  <c r="P43" i="1"/>
  <c r="Q94" i="1"/>
  <c r="Q93" i="1"/>
  <c r="L69" i="1"/>
  <c r="O96" i="1" l="1"/>
  <c r="O94" i="1"/>
  <c r="O93" i="1"/>
  <c r="O64" i="1"/>
  <c r="O65" i="1"/>
  <c r="O63" i="1"/>
  <c r="Q38" i="1"/>
  <c r="P38" i="1" s="1"/>
  <c r="Q50" i="1"/>
  <c r="O50" i="1"/>
  <c r="O51" i="1"/>
  <c r="Q51" i="1"/>
  <c r="O39" i="1"/>
  <c r="Q39" i="1"/>
  <c r="Q40" i="1"/>
  <c r="P40" i="1" s="1"/>
  <c r="O98" i="1" l="1"/>
  <c r="O99" i="1"/>
  <c r="P50" i="1"/>
  <c r="P39" i="1"/>
  <c r="P51" i="1"/>
  <c r="T160" i="1" l="1"/>
  <c r="S160" i="1"/>
  <c r="R160" i="1"/>
  <c r="N160" i="1"/>
  <c r="M160" i="1"/>
  <c r="L160" i="1"/>
  <c r="L161" i="1" s="1"/>
  <c r="J156" i="1"/>
  <c r="K156" i="1"/>
  <c r="L156" i="1"/>
  <c r="M156" i="1"/>
  <c r="N156" i="1"/>
  <c r="O156" i="1"/>
  <c r="P156" i="1"/>
  <c r="Q156" i="1"/>
  <c r="R156" i="1"/>
  <c r="S156" i="1"/>
  <c r="T156" i="1"/>
  <c r="J157" i="1"/>
  <c r="K157" i="1"/>
  <c r="L157" i="1"/>
  <c r="M157" i="1"/>
  <c r="N157" i="1"/>
  <c r="O157" i="1"/>
  <c r="P157" i="1"/>
  <c r="Q157" i="1"/>
  <c r="R157" i="1"/>
  <c r="S157" i="1"/>
  <c r="T157" i="1"/>
  <c r="T155" i="1"/>
  <c r="S155" i="1"/>
  <c r="R155" i="1"/>
  <c r="N155" i="1"/>
  <c r="M155" i="1"/>
  <c r="L155" i="1"/>
  <c r="J145" i="1"/>
  <c r="K145" i="1"/>
  <c r="L145" i="1"/>
  <c r="M145" i="1"/>
  <c r="N145" i="1"/>
  <c r="R145" i="1"/>
  <c r="S145" i="1"/>
  <c r="T145" i="1"/>
  <c r="J146" i="1"/>
  <c r="K146" i="1"/>
  <c r="L146" i="1"/>
  <c r="M146" i="1"/>
  <c r="N146" i="1"/>
  <c r="R146" i="1"/>
  <c r="S146" i="1"/>
  <c r="T146" i="1"/>
  <c r="T144" i="1"/>
  <c r="S144" i="1"/>
  <c r="R144" i="1"/>
  <c r="N144" i="1"/>
  <c r="M144" i="1"/>
  <c r="L144" i="1"/>
  <c r="K144" i="1"/>
  <c r="J144" i="1"/>
  <c r="T141" i="1"/>
  <c r="S141" i="1"/>
  <c r="R141" i="1"/>
  <c r="R142" i="1" s="1"/>
  <c r="Q141" i="1"/>
  <c r="Q142" i="1" s="1"/>
  <c r="P141" i="1"/>
  <c r="P142" i="1" s="1"/>
  <c r="O141" i="1"/>
  <c r="O142" i="1" s="1"/>
  <c r="N141" i="1"/>
  <c r="N142" i="1" s="1"/>
  <c r="M141" i="1"/>
  <c r="M142" i="1" s="1"/>
  <c r="L141" i="1"/>
  <c r="L142" i="1" s="1"/>
  <c r="T121" i="1"/>
  <c r="S121" i="1"/>
  <c r="R121" i="1"/>
  <c r="N121" i="1"/>
  <c r="M121" i="1"/>
  <c r="L121" i="1"/>
  <c r="L122" i="1" s="1"/>
  <c r="K121" i="1"/>
  <c r="J121" i="1"/>
  <c r="J109" i="1"/>
  <c r="K109" i="1"/>
  <c r="L109" i="1"/>
  <c r="M109" i="1"/>
  <c r="N109" i="1"/>
  <c r="O109" i="1"/>
  <c r="P109" i="1"/>
  <c r="Q109" i="1"/>
  <c r="R109" i="1"/>
  <c r="S109" i="1"/>
  <c r="T109" i="1"/>
  <c r="J110" i="1"/>
  <c r="K110" i="1"/>
  <c r="L110" i="1"/>
  <c r="M110" i="1"/>
  <c r="N110" i="1"/>
  <c r="R110" i="1"/>
  <c r="S110" i="1"/>
  <c r="T110" i="1"/>
  <c r="J111" i="1"/>
  <c r="K111" i="1"/>
  <c r="L111" i="1"/>
  <c r="M111" i="1"/>
  <c r="N111" i="1"/>
  <c r="O111" i="1"/>
  <c r="P111" i="1"/>
  <c r="Q111" i="1"/>
  <c r="R111" i="1"/>
  <c r="S111" i="1"/>
  <c r="T111" i="1"/>
  <c r="J112" i="1"/>
  <c r="K112" i="1"/>
  <c r="L112" i="1"/>
  <c r="M112" i="1"/>
  <c r="N112" i="1"/>
  <c r="O112" i="1"/>
  <c r="P112" i="1"/>
  <c r="Q112" i="1"/>
  <c r="R112" i="1"/>
  <c r="S112" i="1"/>
  <c r="T112" i="1"/>
  <c r="J113" i="1"/>
  <c r="K113" i="1"/>
  <c r="L113" i="1"/>
  <c r="M113" i="1"/>
  <c r="N113" i="1"/>
  <c r="O113" i="1"/>
  <c r="R113" i="1"/>
  <c r="S113" i="1"/>
  <c r="T113" i="1"/>
  <c r="J114" i="1"/>
  <c r="K114" i="1"/>
  <c r="L114" i="1"/>
  <c r="M114" i="1"/>
  <c r="N114" i="1"/>
  <c r="O114" i="1"/>
  <c r="R114" i="1"/>
  <c r="S114" i="1"/>
  <c r="T114" i="1"/>
  <c r="J115" i="1"/>
  <c r="K115" i="1"/>
  <c r="L115" i="1"/>
  <c r="M115" i="1"/>
  <c r="N115" i="1"/>
  <c r="O115" i="1"/>
  <c r="R115" i="1"/>
  <c r="S115" i="1"/>
  <c r="T115" i="1"/>
  <c r="J118" i="1"/>
  <c r="K118" i="1"/>
  <c r="L118" i="1"/>
  <c r="M118" i="1"/>
  <c r="N118" i="1"/>
  <c r="O118" i="1"/>
  <c r="R118" i="1"/>
  <c r="S118" i="1"/>
  <c r="T118" i="1"/>
  <c r="T108" i="1"/>
  <c r="S108" i="1"/>
  <c r="R108" i="1"/>
  <c r="N108" i="1"/>
  <c r="M108" i="1"/>
  <c r="L108" i="1"/>
  <c r="T98" i="1"/>
  <c r="S98" i="1"/>
  <c r="L78" i="1"/>
  <c r="O75" i="1"/>
  <c r="O145" i="1" s="1"/>
  <c r="O76" i="1"/>
  <c r="O146" i="1" s="1"/>
  <c r="O77" i="1"/>
  <c r="O74" i="1"/>
  <c r="O121" i="1" s="1"/>
  <c r="L55" i="1"/>
  <c r="Q49" i="1"/>
  <c r="Q155" i="1" s="1"/>
  <c r="O49" i="1"/>
  <c r="O110" i="1" s="1"/>
  <c r="L44" i="1"/>
  <c r="M44" i="1"/>
  <c r="N44" i="1"/>
  <c r="O44" i="1"/>
  <c r="P4" i="1" s="1"/>
  <c r="Q44" i="1"/>
  <c r="O160" i="1" l="1"/>
  <c r="O173" i="1"/>
  <c r="O174" i="1" s="1"/>
  <c r="Q110" i="1"/>
  <c r="O155" i="1"/>
  <c r="O144" i="1"/>
  <c r="L158" i="1"/>
  <c r="L163" i="1" s="1"/>
  <c r="L147" i="1"/>
  <c r="L149" i="1" s="1"/>
  <c r="Q108" i="1"/>
  <c r="O108" i="1"/>
  <c r="L119" i="1"/>
  <c r="J186" i="1"/>
  <c r="P49" i="1"/>
  <c r="P110" i="1" s="1"/>
  <c r="O176" i="1" l="1"/>
  <c r="O175" i="1"/>
  <c r="L123" i="1"/>
  <c r="L124" i="1"/>
  <c r="L148" i="1"/>
  <c r="L162" i="1"/>
  <c r="P55" i="1"/>
  <c r="H186" i="1" l="1"/>
  <c r="Q74" i="1"/>
  <c r="Q121" i="1" l="1"/>
  <c r="Q144" i="1"/>
  <c r="U78" i="1"/>
  <c r="P74" i="1" l="1"/>
  <c r="P121" i="1" l="1"/>
  <c r="P144" i="1"/>
  <c r="U69" i="1"/>
  <c r="U55" i="1" l="1"/>
  <c r="U44" i="1"/>
  <c r="Q97" i="1" l="1"/>
  <c r="Q96" i="1"/>
  <c r="Q77" i="1"/>
  <c r="Q76" i="1"/>
  <c r="Q146" i="1" s="1"/>
  <c r="Q75" i="1"/>
  <c r="Q145" i="1" s="1"/>
  <c r="Q160" i="1" l="1"/>
  <c r="Q173" i="1"/>
  <c r="Q174" i="1" s="1"/>
  <c r="Q98" i="1"/>
  <c r="Q99" i="1"/>
  <c r="P97" i="1"/>
  <c r="P94" i="1"/>
  <c r="K160" i="1"/>
  <c r="J160" i="1"/>
  <c r="A160" i="1"/>
  <c r="A157" i="1"/>
  <c r="A156" i="1"/>
  <c r="K155" i="1"/>
  <c r="J155" i="1"/>
  <c r="A155" i="1"/>
  <c r="A146" i="1"/>
  <c r="A145" i="1"/>
  <c r="A144" i="1"/>
  <c r="K141" i="1"/>
  <c r="K142" i="1" s="1"/>
  <c r="J141" i="1"/>
  <c r="J142" i="1" s="1"/>
  <c r="A141" i="1"/>
  <c r="A121" i="1"/>
  <c r="Q175" i="1" l="1"/>
  <c r="Q176" i="1"/>
  <c r="A118" i="1"/>
  <c r="A115" i="1"/>
  <c r="A114" i="1"/>
  <c r="A113" i="1"/>
  <c r="A112" i="1"/>
  <c r="A111" i="1"/>
  <c r="A110" i="1" l="1"/>
  <c r="A109" i="1"/>
  <c r="K108" i="1"/>
  <c r="K119" i="1" s="1"/>
  <c r="J108" i="1"/>
  <c r="J119" i="1" s="1"/>
  <c r="A108" i="1"/>
  <c r="T161" i="1" l="1"/>
  <c r="S161" i="1"/>
  <c r="R161" i="1"/>
  <c r="N161" i="1"/>
  <c r="M161" i="1"/>
  <c r="K161" i="1"/>
  <c r="J161" i="1"/>
  <c r="T158" i="1"/>
  <c r="S158" i="1"/>
  <c r="N158" i="1"/>
  <c r="M158" i="1"/>
  <c r="K158" i="1"/>
  <c r="J158" i="1"/>
  <c r="T147" i="1"/>
  <c r="S147" i="1"/>
  <c r="R147" i="1"/>
  <c r="N147" i="1"/>
  <c r="N149" i="1" s="1"/>
  <c r="M147" i="1"/>
  <c r="M149" i="1" s="1"/>
  <c r="K147" i="1"/>
  <c r="K149" i="1" s="1"/>
  <c r="J147" i="1"/>
  <c r="T142" i="1"/>
  <c r="S142" i="1"/>
  <c r="T122" i="1"/>
  <c r="S122" i="1"/>
  <c r="R122" i="1"/>
  <c r="N122" i="1"/>
  <c r="M122" i="1"/>
  <c r="K122" i="1"/>
  <c r="K124" i="1" s="1"/>
  <c r="J122" i="1"/>
  <c r="P96" i="1"/>
  <c r="T78" i="1"/>
  <c r="S78" i="1"/>
  <c r="R78" i="1"/>
  <c r="N78" i="1"/>
  <c r="M78" i="1"/>
  <c r="K78" i="1"/>
  <c r="J78" i="1"/>
  <c r="T69" i="1"/>
  <c r="S69" i="1"/>
  <c r="R69" i="1"/>
  <c r="N69" i="1"/>
  <c r="M69" i="1"/>
  <c r="K69" i="1"/>
  <c r="J69" i="1"/>
  <c r="Q118" i="1"/>
  <c r="Q65" i="1"/>
  <c r="Q115" i="1" s="1"/>
  <c r="Q64" i="1"/>
  <c r="Q114" i="1" s="1"/>
  <c r="Q63" i="1"/>
  <c r="Q113" i="1" s="1"/>
  <c r="T55" i="1"/>
  <c r="S55" i="1"/>
  <c r="R55" i="1"/>
  <c r="M55" i="1"/>
  <c r="K55" i="1"/>
  <c r="J55" i="1"/>
  <c r="K44" i="1"/>
  <c r="T44" i="1"/>
  <c r="S44" i="1"/>
  <c r="R44" i="1"/>
  <c r="J44" i="1"/>
  <c r="T185" i="1" l="1"/>
  <c r="T187" i="1" s="1"/>
  <c r="S185" i="1"/>
  <c r="S187" i="1" s="1"/>
  <c r="K163" i="1"/>
  <c r="R158" i="1"/>
  <c r="R162" i="1" s="1"/>
  <c r="O69" i="1"/>
  <c r="T148" i="1"/>
  <c r="Q69" i="1"/>
  <c r="P65" i="1"/>
  <c r="P115" i="1" s="1"/>
  <c r="P118" i="1"/>
  <c r="N148" i="1"/>
  <c r="M162" i="1"/>
  <c r="J148" i="1"/>
  <c r="M148" i="1"/>
  <c r="R148" i="1"/>
  <c r="S148" i="1"/>
  <c r="N163" i="1"/>
  <c r="S162" i="1"/>
  <c r="O161" i="1"/>
  <c r="O158" i="1"/>
  <c r="O147" i="1"/>
  <c r="O149" i="1" s="1"/>
  <c r="O122" i="1"/>
  <c r="Q55" i="1"/>
  <c r="P75" i="1"/>
  <c r="P145" i="1" s="1"/>
  <c r="P77" i="1"/>
  <c r="P93" i="1"/>
  <c r="P98" i="1" s="1"/>
  <c r="Q161" i="1"/>
  <c r="Q147" i="1"/>
  <c r="Q149" i="1" s="1"/>
  <c r="Q122" i="1"/>
  <c r="J162" i="1"/>
  <c r="M163" i="1"/>
  <c r="T162" i="1"/>
  <c r="N119" i="1"/>
  <c r="N123" i="1" s="1"/>
  <c r="K123" i="1"/>
  <c r="S119" i="1"/>
  <c r="S123" i="1" s="1"/>
  <c r="M119" i="1"/>
  <c r="M123" i="1" s="1"/>
  <c r="R119" i="1"/>
  <c r="R123" i="1" s="1"/>
  <c r="T119" i="1"/>
  <c r="T123" i="1" s="1"/>
  <c r="P63" i="1"/>
  <c r="P113" i="1" s="1"/>
  <c r="J123" i="1"/>
  <c r="O78" i="1"/>
  <c r="O55" i="1"/>
  <c r="S4" i="1" s="1"/>
  <c r="P64" i="1"/>
  <c r="P114" i="1" s="1"/>
  <c r="P76" i="1"/>
  <c r="P146" i="1" s="1"/>
  <c r="K100" i="1"/>
  <c r="Q78" i="1"/>
  <c r="K148" i="1"/>
  <c r="N162" i="1"/>
  <c r="K162" i="1"/>
  <c r="P160" i="1" l="1"/>
  <c r="P161" i="1" s="1"/>
  <c r="P173" i="1"/>
  <c r="P174" i="1" s="1"/>
  <c r="P99" i="1"/>
  <c r="L186" i="1" s="1"/>
  <c r="N186" i="1" s="1"/>
  <c r="S5" i="1"/>
  <c r="P5" i="1"/>
  <c r="J185" i="1"/>
  <c r="J187" i="1" s="1"/>
  <c r="P108" i="1"/>
  <c r="P155" i="1"/>
  <c r="P158" i="1" s="1"/>
  <c r="Q119" i="1"/>
  <c r="Q124" i="1" s="1"/>
  <c r="P44" i="1"/>
  <c r="Q158" i="1"/>
  <c r="Q162" i="1" s="1"/>
  <c r="K164" i="1"/>
  <c r="K150" i="1"/>
  <c r="P147" i="1"/>
  <c r="P149" i="1" s="1"/>
  <c r="P122" i="1"/>
  <c r="O162" i="1"/>
  <c r="O163" i="1"/>
  <c r="O119" i="1"/>
  <c r="O123" i="1" s="1"/>
  <c r="N124" i="1"/>
  <c r="M124" i="1"/>
  <c r="P78" i="1"/>
  <c r="P69" i="1"/>
  <c r="P175" i="1" l="1"/>
  <c r="P176" i="1"/>
  <c r="O177" i="1" s="1"/>
  <c r="H185" i="1"/>
  <c r="H187" i="1" s="1"/>
  <c r="Q186" i="1" s="1"/>
  <c r="L185" i="1"/>
  <c r="L187" i="1" s="1"/>
  <c r="Q163" i="1"/>
  <c r="O100" i="1"/>
  <c r="Q123" i="1"/>
  <c r="P148" i="1"/>
  <c r="Q148" i="1"/>
  <c r="K125" i="1"/>
  <c r="P119" i="1"/>
  <c r="P124" i="1" s="1"/>
  <c r="P163" i="1"/>
  <c r="O164" i="1" s="1"/>
  <c r="P162" i="1"/>
  <c r="O148" i="1"/>
  <c r="O124" i="1"/>
  <c r="N185" i="1" l="1"/>
  <c r="N187" i="1" s="1"/>
  <c r="Q185" i="1"/>
  <c r="Q187" i="1" s="1"/>
  <c r="O125" i="1"/>
  <c r="P123" i="1"/>
  <c r="O150" i="1"/>
</calcChain>
</file>

<file path=xl/sharedStrings.xml><?xml version="1.0" encoding="utf-8"?>
<sst xmlns="http://schemas.openxmlformats.org/spreadsheetml/2006/main" count="429" uniqueCount="157">
  <si>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</si>
  <si>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</si>
  <si>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</si>
  <si>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</si>
  <si>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</si>
  <si>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</si>
  <si>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</si>
  <si>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</si>
  <si>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</si>
  <si>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</si>
  <si>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</si>
  <si>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</si>
  <si>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</si>
  <si>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</si>
  <si>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</si>
  <si>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</si>
  <si>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</si>
  <si>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</si>
  <si>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</si>
  <si>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</si>
  <si>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</si>
  <si>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</si>
  <si>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</si>
  <si>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</si>
  <si>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</si>
  <si>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</si>
  <si>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</si>
  <si>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</si>
  <si>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</si>
  <si>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</si>
  <si>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</si>
  <si>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</si>
  <si>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</si>
  <si>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</si>
  <si>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</si>
  <si>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</si>
  <si>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</si>
  <si>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</si>
  <si>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</si>
  <si>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</si>
  <si>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</si>
  <si>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</si>
  <si>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</si>
  <si>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</si>
  <si>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</si>
  <si>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</si>
  <si>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</si>
  <si>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</si>
  <si>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</si>
  <si>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</si>
  <si>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</si>
  <si>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</si>
  <si>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</si>
  <si>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</si>
  <si>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</si>
  <si>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</si>
  <si>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</si>
  <si>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</si>
  <si>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</si>
  <si>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</si>
  <si>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</si>
  <si>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</si>
  <si>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</si>
  <si>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</si>
  <si>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</si>
  <si>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</si>
  <si>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</si>
  <si>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</si>
  <si>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</si>
  <si>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</si>
  <si>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</si>
  <si>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</si>
  <si>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>DP</t>
  </si>
  <si>
    <t>XND 2305</t>
  </si>
  <si>
    <t>XND 2306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</si>
  <si>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</si>
  <si>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Titlul absolventului: MASTER</t>
  </si>
  <si>
    <t>DA</t>
  </si>
  <si>
    <t>DSIN</t>
  </si>
  <si>
    <t>DISCIPLINE DE SPECIALITATE  (DS)</t>
  </si>
  <si>
    <t>PLAN DE ÎNVĂŢĂMÂNT  valabil începând din anul universitar 2020-2021</t>
  </si>
  <si>
    <t>Psihopedagogia adolescenţilor, tinerilor şi adulţilor/Psycho-pedagogy of teenagers, youth and adults</t>
  </si>
  <si>
    <t>Proiectarea şi managementul programelor educaţionale/Design and management of educational programmes</t>
  </si>
  <si>
    <t>Didactica domeniului şi dezvoltări în didactica specialităţii (învăţământ liceal, postliceal, universitar)/Field didactics and developments in the didactics of the specialization (high school, post-high school, higher education)</t>
  </si>
  <si>
    <t>L</t>
  </si>
  <si>
    <t>P</t>
  </si>
  <si>
    <r>
      <t xml:space="preserve">Limba de predare: </t>
    </r>
    <r>
      <rPr>
        <b/>
        <sz val="10"/>
        <color rgb="FF000000"/>
        <rFont val="Times New Roman"/>
        <family val="1"/>
      </rPr>
      <t>Română</t>
    </r>
  </si>
  <si>
    <t>FACULTATEA DE MATEMATICĂ ȘI INFORMATICĂ</t>
  </si>
  <si>
    <r>
      <t xml:space="preserve">Domeniul: </t>
    </r>
    <r>
      <rPr>
        <b/>
        <sz val="10"/>
        <color rgb="FF000000"/>
        <rFont val="Times New Roman"/>
        <family val="1"/>
      </rPr>
      <t>Matematică / Mathematics</t>
    </r>
  </si>
  <si>
    <t>Practica de specialitate se desfasoara pe parcursul a 60 de ore</t>
  </si>
  <si>
    <t>0</t>
  </si>
  <si>
    <t>Sem. 4: Se alege  o disciplină din pachetul: MMX3222</t>
  </si>
  <si>
    <t xml:space="preserve">Sem. 4: Se alege  o disciplină din pachetul: MMX3221 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</si>
  <si>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învățământ urmează în proporție de 60 %  planurile de învățământ de la următoarele universități: Universitatea Tor Vergata Roma, Universitatea Heidelberg, Universitatea Bari.</t>
    </r>
  </si>
  <si>
    <t>MMR3046</t>
  </si>
  <si>
    <t>Teme de algebră I /  Topics in Algebra I</t>
  </si>
  <si>
    <t>MMR3022</t>
  </si>
  <si>
    <t>Teme de calcul numeric și aproximare /Topics in Numerical Calculus and Approximation</t>
  </si>
  <si>
    <t>MMR3008</t>
  </si>
  <si>
    <t>Teme de analiză matematică I / Topics in Mathematical Analysis I</t>
  </si>
  <si>
    <t>MMR3057</t>
  </si>
  <si>
    <t>Instruire asistată de calculator / Computer-assisted training</t>
  </si>
  <si>
    <t>MMR3047</t>
  </si>
  <si>
    <t>Teme de algebră II  /  Topics in Algebra II</t>
  </si>
  <si>
    <t>MMR3009</t>
  </si>
  <si>
    <t>Teme de analiză matematică II / Topics in Mathematical Analysis II</t>
  </si>
  <si>
    <t>MMR3034</t>
  </si>
  <si>
    <t>Teme de geometrie I / Topics in Geometry I</t>
  </si>
  <si>
    <t>MMR3096</t>
  </si>
  <si>
    <t xml:space="preserve">Aspecte metodice privind predarea matematicii cu softuri educaționale / Methodical Aspects of Teaching Mathematics with Educational Software </t>
  </si>
  <si>
    <t>MMR3029</t>
  </si>
  <si>
    <t xml:space="preserve">Teme de matematică aplicată / Topics in Applied Mathematics </t>
  </si>
  <si>
    <t>MMR3035</t>
  </si>
  <si>
    <t>Teme de geometrie II / Topics in Geometry II</t>
  </si>
  <si>
    <t>MMR3150</t>
  </si>
  <si>
    <t>Etica si integritate academica. Metodologia cercetarii stiintifice/Ethics and Academic Integrity. Methodology of Scientific Research</t>
  </si>
  <si>
    <t>MMR3055</t>
  </si>
  <si>
    <t>Teme de mecanică și astronomie /Topics in Mechanics and Astronomy</t>
  </si>
  <si>
    <t>MMX3221</t>
  </si>
  <si>
    <t>Curs opțional 1 / Optional 1</t>
  </si>
  <si>
    <t>MMX3222</t>
  </si>
  <si>
    <t>Curs opțional 2 / Optional 2</t>
  </si>
  <si>
    <t>MMR3042</t>
  </si>
  <si>
    <t>Elaborarea lucrării de disertație / Work for  Dissertation Project</t>
  </si>
  <si>
    <t>MMR7002</t>
  </si>
  <si>
    <t>Practică in specialitate / Internship</t>
  </si>
  <si>
    <t>MME3048</t>
  </si>
  <si>
    <t>Teme de algebră III  /  Topics in Algebra III</t>
  </si>
  <si>
    <t>MME3036</t>
  </si>
  <si>
    <t>Teme de geometrie III / Topics in Geometry III</t>
  </si>
  <si>
    <t>MME3010</t>
  </si>
  <si>
    <t>Teme de analiză matematică III / Topics in Mathematical Analysis III</t>
  </si>
  <si>
    <t>MME3102</t>
  </si>
  <si>
    <t>Analiză neliniară aplicată / Nonlinear Analysis Applied</t>
  </si>
  <si>
    <r>
      <t xml:space="preserve">Specializarea/Programul de studiu: </t>
    </r>
    <r>
      <rPr>
        <b/>
        <sz val="10"/>
        <color rgb="FF000000"/>
        <rFont val="Times New Roman"/>
        <family val="1"/>
      </rPr>
      <t>Metode moderne in predarea matematicii / Modern Methods in Mathematics Teaching</t>
    </r>
  </si>
  <si>
    <t>Practică pedagogică (în învăţământul liceal, postliceal şi universitar)/Pre-service teaching practice (at high school, post-high school, higher education level)</t>
  </si>
  <si>
    <t>Curs opțional 3 / Optional 3</t>
  </si>
  <si>
    <t>Curs opțional 4 / Optional 4</t>
  </si>
  <si>
    <t>CURS OPȚIONAL 3 (An II, Semestrul 4)- (MMX3221)</t>
  </si>
  <si>
    <t>CURS OPȚIONAL 4 (An II, Semestrul 4)- (MMX3222)</t>
  </si>
  <si>
    <t>CURS OPȚIONAL 1 (An I, Semestrul 2)- (XND1204)</t>
  </si>
  <si>
    <t>CURS OPȚIONAL 2 (An II, Semestrul 3)- (XND2306)</t>
  </si>
  <si>
    <r>
      <t>DISCIPLINE DE EXTENSIE A PREG</t>
    </r>
    <r>
      <rPr>
        <b/>
        <sz val="10"/>
        <color indexed="8"/>
        <rFont val="Calibri"/>
        <family val="2"/>
      </rPr>
      <t>Ă</t>
    </r>
    <r>
      <rPr>
        <b/>
        <sz val="10"/>
        <color indexed="8"/>
        <rFont val="Times New Roman"/>
        <family val="1"/>
      </rPr>
      <t xml:space="preserve">TIRII DIDACTICE </t>
    </r>
    <r>
      <rPr>
        <b/>
        <sz val="10"/>
        <color indexed="8"/>
        <rFont val="Calibri"/>
        <family val="2"/>
      </rPr>
      <t>Ş</t>
    </r>
    <r>
      <rPr>
        <b/>
        <sz val="10"/>
        <color indexed="8"/>
        <rFont val="Times New Roman"/>
        <family val="1"/>
      </rPr>
      <t>I PRACTICE DE SPECIALITATE (DP)</t>
    </r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</si>
  <si>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absolvire). CURSURILE PROGRAMULUIDE STUDII PSIHOPEDAGOGICE, NIVEL II, SUNT INCLUSE ÎN PLANUL DE ÎNVĂȚĂMÂNT AL PROGRAMULUI.</t>
  </si>
  <si>
    <t xml:space="preserve">Sem. 2: Se alege  o disciplină din pachetul: XND 1204 </t>
  </si>
  <si>
    <t>Sem. 3: Se alege  o disciplină din pachetul: XND 2306</t>
  </si>
  <si>
    <r>
      <rPr>
        <b/>
        <sz val="10"/>
        <color indexed="8"/>
        <rFont val="Times New Roman"/>
        <family val="1"/>
      </rPr>
      <t xml:space="preserve">92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</si>
  <si>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rFont val="Times New Roman"/>
        <family val="1"/>
      </rPr>
      <t xml:space="preserve">28 </t>
    </r>
    <r>
      <rPr>
        <sz val="10"/>
        <rFont val="Times New Roman"/>
        <family val="1"/>
      </rPr>
      <t>de credite la disciplinele opţionale</t>
    </r>
  </si>
  <si>
    <t>XND 1298</t>
  </si>
  <si>
    <t>XND 1299</t>
  </si>
  <si>
    <t>Metode alternative de evaluare in Matematica/Alternative Assessment Methods in Mathematics</t>
  </si>
  <si>
    <t>Analiza si elaborarea materialelor curriculare/Analysis and Curricular Materials Development</t>
  </si>
  <si>
    <t>Metodologia rezolvării problemelor de matematică/Methodology of Solving Mathematical Problems</t>
  </si>
  <si>
    <t>MMR3091</t>
  </si>
  <si>
    <t>Rolul contraexemplelor în predarea analizei matematice/The Role of Counterexamples in Teaching of Mathematical Analysis</t>
  </si>
  <si>
    <t>MMR3013</t>
  </si>
  <si>
    <t>În contul a cel mult o disciplina opţionala, studentul are dreptul să aleagă o disciplina de la alte specializări ale facultăţilor din Universitatea „Babeş-Bolyai”, respectând condiționările din planurile de învățământ ale respectivelor specializări şi numărul de credite alocat.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</si>
</sst>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0"/>
      <color indexed="8"/>
      <name val="Calibri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tabSelected="1" view="pageLayout" topLeftCell="B1" zoomScaleNormal="100" workbookViewId="0">
      <selection activeCell="AD13" sqref="AD13"/>
    </sheetView>
  </sheetViews>
  <sheetFormatPr defaultColWidth="9.14062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710937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5.7109375" style="48" customWidth="1"/>
    <col min="13" max="13" width="6.140625" style="1" customWidth="1"/>
    <col min="14" max="14" width="5.5703125" style="1" customWidth="1"/>
    <col min="15" max="18" width="6" style="1" customWidth="1"/>
    <col min="19" max="19" width="5.42578125" style="1" customWidth="1"/>
    <col min="20" max="20" width="5.7109375" style="1" customWidth="1"/>
    <col min="21" max="21" width="10" style="1" customWidth="1"/>
    <col min="22" max="16384" width="9.140625" style="1"/>
  </cols>
  <sheetData>
    <row r="1" spans="1:21" ht="15.75" customHeight="1" x14ac:dyDescent="0.2">
      <c r="A1" s="166" t="s">
        <v>80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4"/>
      <c r="N1" s="172" t="s">
        <v>19</v>
      </c>
      <c r="O1" s="172"/>
      <c r="P1" s="172"/>
      <c r="Q1" s="172"/>
      <c r="R1" s="172"/>
      <c r="S1" s="172"/>
      <c r="T1" s="172"/>
      <c r="U1" s="172"/>
    </row>
    <row r="2" spans="1:21" ht="6.75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44"/>
    </row>
    <row r="3" spans="1:21" ht="39" customHeight="1" x14ac:dyDescent="0.2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45"/>
      <c r="N3" s="179"/>
      <c r="O3" s="180"/>
      <c r="P3" s="183" t="s">
        <v>34</v>
      </c>
      <c r="Q3" s="184"/>
      <c r="R3" s="185"/>
      <c r="S3" s="183" t="s">
        <v>35</v>
      </c>
      <c r="T3" s="184"/>
      <c r="U3" s="185"/>
    </row>
    <row r="4" spans="1:21" ht="17.25" customHeight="1" x14ac:dyDescent="0.2">
      <c r="A4" s="174" t="s">
        <v>87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79"/>
      <c r="N4" s="181" t="s">
        <v>14</v>
      </c>
      <c r="O4" s="182"/>
      <c r="P4" s="202">
        <f>O44</f>
        <v>24</v>
      </c>
      <c r="Q4" s="203"/>
      <c r="R4" s="204"/>
      <c r="S4" s="202">
        <f>O55</f>
        <v>22</v>
      </c>
      <c r="T4" s="203"/>
      <c r="U4" s="204"/>
    </row>
    <row r="5" spans="1:21" ht="13.9" customHeight="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79"/>
      <c r="N5" s="181" t="s">
        <v>15</v>
      </c>
      <c r="O5" s="182"/>
      <c r="P5" s="202">
        <f>O69</f>
        <v>22</v>
      </c>
      <c r="Q5" s="203"/>
      <c r="R5" s="204"/>
      <c r="S5" s="202">
        <f>O78</f>
        <v>18</v>
      </c>
      <c r="T5" s="203"/>
      <c r="U5" s="204"/>
    </row>
    <row r="6" spans="1:21" ht="15" customHeight="1" x14ac:dyDescent="0.2">
      <c r="A6" s="201" t="s">
        <v>88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80"/>
      <c r="N6" s="206"/>
      <c r="O6" s="206"/>
      <c r="P6" s="205"/>
      <c r="Q6" s="205"/>
      <c r="R6" s="205"/>
      <c r="S6" s="205"/>
      <c r="T6" s="205"/>
      <c r="U6" s="205"/>
    </row>
    <row r="7" spans="1:21" ht="25.15" customHeight="1" x14ac:dyDescent="0.2">
      <c r="A7" s="207" t="s">
        <v>134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81"/>
    </row>
    <row r="8" spans="1:21" ht="18.75" customHeight="1" x14ac:dyDescent="0.2">
      <c r="A8" s="208" t="s">
        <v>86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82"/>
      <c r="N8" s="209" t="s">
        <v>75</v>
      </c>
      <c r="O8" s="209"/>
      <c r="P8" s="209"/>
      <c r="Q8" s="209"/>
      <c r="R8" s="209"/>
      <c r="S8" s="209"/>
      <c r="T8" s="209"/>
      <c r="U8" s="209"/>
    </row>
    <row r="9" spans="1:21" ht="15" customHeight="1" x14ac:dyDescent="0.2">
      <c r="A9" s="178" t="s">
        <v>76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82"/>
      <c r="N9" s="209"/>
      <c r="O9" s="209"/>
      <c r="P9" s="209"/>
      <c r="Q9" s="209"/>
      <c r="R9" s="209"/>
      <c r="S9" s="209"/>
      <c r="T9" s="209"/>
      <c r="U9" s="209"/>
    </row>
    <row r="10" spans="1:21" ht="16.5" customHeight="1" x14ac:dyDescent="0.2">
      <c r="A10" s="178" t="s">
        <v>59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82"/>
      <c r="N10" s="209"/>
      <c r="O10" s="209"/>
      <c r="P10" s="209"/>
      <c r="Q10" s="209"/>
      <c r="R10" s="209"/>
      <c r="S10" s="209"/>
      <c r="T10" s="209"/>
      <c r="U10" s="209"/>
    </row>
    <row r="11" spans="1:21" ht="12.75" customHeight="1" x14ac:dyDescent="0.2">
      <c r="A11" s="178" t="s">
        <v>17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82"/>
      <c r="N11" s="209"/>
      <c r="O11" s="209"/>
      <c r="P11" s="209"/>
      <c r="Q11" s="209"/>
      <c r="R11" s="209"/>
      <c r="S11" s="209"/>
      <c r="T11" s="209"/>
      <c r="U11" s="209"/>
    </row>
    <row r="12" spans="1:21" ht="10.5" customHeight="1" x14ac:dyDescent="0.2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82"/>
      <c r="N12" s="2"/>
      <c r="O12" s="2"/>
      <c r="P12" s="2"/>
      <c r="Q12" s="2"/>
      <c r="R12" s="2"/>
      <c r="S12" s="2"/>
    </row>
    <row r="13" spans="1:21" x14ac:dyDescent="0.2">
      <c r="A13" s="191" t="s">
        <v>64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83"/>
      <c r="N13" s="210" t="s">
        <v>20</v>
      </c>
      <c r="O13" s="210"/>
      <c r="P13" s="210"/>
      <c r="Q13" s="210"/>
      <c r="R13" s="210"/>
      <c r="S13" s="210"/>
      <c r="T13" s="210"/>
      <c r="U13" s="210"/>
    </row>
    <row r="14" spans="1:21" ht="12.75" customHeight="1" x14ac:dyDescent="0.2">
      <c r="A14" s="191" t="s">
        <v>60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83"/>
      <c r="N14" s="173" t="s">
        <v>144</v>
      </c>
      <c r="O14" s="173"/>
      <c r="P14" s="173"/>
      <c r="Q14" s="173"/>
      <c r="R14" s="173"/>
      <c r="S14" s="173"/>
      <c r="T14" s="173"/>
      <c r="U14" s="173"/>
    </row>
    <row r="15" spans="1:21" ht="12.75" customHeight="1" x14ac:dyDescent="0.2">
      <c r="A15" s="208" t="s">
        <v>146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82"/>
      <c r="N15" s="173" t="s">
        <v>145</v>
      </c>
      <c r="O15" s="173"/>
      <c r="P15" s="173"/>
      <c r="Q15" s="173"/>
      <c r="R15" s="173"/>
      <c r="S15" s="173"/>
      <c r="T15" s="173"/>
      <c r="U15" s="173"/>
    </row>
    <row r="16" spans="1:21" ht="12.75" customHeight="1" x14ac:dyDescent="0.2">
      <c r="A16" s="212" t="s">
        <v>147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82"/>
      <c r="N16" s="173" t="s">
        <v>92</v>
      </c>
      <c r="O16" s="173"/>
      <c r="P16" s="173"/>
      <c r="Q16" s="173"/>
      <c r="R16" s="173"/>
      <c r="S16" s="173"/>
      <c r="T16" s="173"/>
      <c r="U16" s="173"/>
    </row>
    <row r="17" spans="1:21" ht="12.75" customHeight="1" x14ac:dyDescent="0.2">
      <c r="A17" s="178" t="s">
        <v>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82"/>
      <c r="N17" s="173" t="s">
        <v>91</v>
      </c>
      <c r="O17" s="173"/>
      <c r="P17" s="173"/>
      <c r="Q17" s="173"/>
      <c r="R17" s="173"/>
      <c r="S17" s="173"/>
      <c r="T17" s="173"/>
      <c r="U17" s="173"/>
    </row>
    <row r="18" spans="1:21" ht="14.25" customHeight="1" x14ac:dyDescent="0.2">
      <c r="A18" s="178" t="s">
        <v>65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46"/>
      <c r="N18" s="171"/>
      <c r="O18" s="171"/>
      <c r="P18" s="171"/>
      <c r="Q18" s="171"/>
      <c r="R18" s="171"/>
      <c r="S18" s="171"/>
      <c r="T18" s="171"/>
      <c r="U18" s="171"/>
    </row>
    <row r="19" spans="1:21" x14ac:dyDescent="0.2">
      <c r="A19" s="177" t="s">
        <v>89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46"/>
      <c r="N19" s="171"/>
      <c r="O19" s="171"/>
      <c r="P19" s="171"/>
      <c r="Q19" s="171"/>
      <c r="R19" s="171"/>
      <c r="S19" s="171"/>
      <c r="T19" s="171"/>
      <c r="U19" s="171"/>
    </row>
    <row r="20" spans="1:21" ht="7.5" customHeight="1" x14ac:dyDescent="0.2">
      <c r="A20" s="209" t="s">
        <v>143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47"/>
      <c r="N20" s="2"/>
      <c r="O20" s="2"/>
      <c r="P20" s="2"/>
      <c r="Q20" s="2"/>
      <c r="R20" s="2"/>
      <c r="S20" s="2"/>
    </row>
    <row r="21" spans="1:21" ht="15" customHeight="1" x14ac:dyDescent="0.2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47"/>
      <c r="N21" s="211" t="s">
        <v>156</v>
      </c>
      <c r="O21" s="211"/>
      <c r="P21" s="211"/>
      <c r="Q21" s="211"/>
      <c r="R21" s="211"/>
      <c r="S21" s="211"/>
      <c r="T21" s="211"/>
      <c r="U21" s="211"/>
    </row>
    <row r="22" spans="1:21" ht="15" customHeight="1" x14ac:dyDescent="0.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47"/>
      <c r="N22" s="211"/>
      <c r="O22" s="211"/>
      <c r="P22" s="211"/>
      <c r="Q22" s="211"/>
      <c r="R22" s="211"/>
      <c r="S22" s="211"/>
      <c r="T22" s="211"/>
      <c r="U22" s="211"/>
    </row>
    <row r="23" spans="1:21" ht="39" customHeight="1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47"/>
      <c r="N23" s="211"/>
      <c r="O23" s="211"/>
      <c r="P23" s="211"/>
      <c r="Q23" s="211"/>
      <c r="R23" s="211"/>
      <c r="S23" s="211"/>
      <c r="T23" s="211"/>
      <c r="U23" s="211"/>
    </row>
    <row r="24" spans="1:21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7"/>
      <c r="N24" s="3"/>
      <c r="O24" s="3"/>
      <c r="P24" s="3"/>
      <c r="Q24" s="3"/>
      <c r="R24" s="3"/>
      <c r="S24" s="3"/>
    </row>
    <row r="25" spans="1:21" ht="13.15" customHeight="1" x14ac:dyDescent="0.2">
      <c r="A25" s="89" t="s">
        <v>16</v>
      </c>
      <c r="B25" s="89"/>
      <c r="C25" s="89"/>
      <c r="D25" s="89"/>
      <c r="E25" s="89"/>
      <c r="F25" s="89"/>
      <c r="G25" s="89"/>
      <c r="N25" s="213" t="s">
        <v>93</v>
      </c>
      <c r="O25" s="213"/>
      <c r="P25" s="213"/>
      <c r="Q25" s="213"/>
      <c r="R25" s="213"/>
      <c r="S25" s="213"/>
      <c r="T25" s="213"/>
      <c r="U25" s="213"/>
    </row>
    <row r="26" spans="1:21" ht="26.25" customHeight="1" x14ac:dyDescent="0.2">
      <c r="A26" s="4"/>
      <c r="B26" s="183" t="s">
        <v>2</v>
      </c>
      <c r="C26" s="185"/>
      <c r="D26" s="183" t="s">
        <v>3</v>
      </c>
      <c r="E26" s="184"/>
      <c r="F26" s="185"/>
      <c r="G26" s="157" t="s">
        <v>18</v>
      </c>
      <c r="H26" s="157" t="s">
        <v>10</v>
      </c>
      <c r="I26" s="183" t="s">
        <v>4</v>
      </c>
      <c r="J26" s="184"/>
      <c r="K26" s="185"/>
      <c r="L26" s="49"/>
      <c r="N26" s="213"/>
      <c r="O26" s="213"/>
      <c r="P26" s="213"/>
      <c r="Q26" s="213"/>
      <c r="R26" s="213"/>
      <c r="S26" s="213"/>
      <c r="T26" s="213"/>
      <c r="U26" s="213"/>
    </row>
    <row r="27" spans="1:21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58"/>
      <c r="H27" s="158"/>
      <c r="I27" s="5" t="s">
        <v>11</v>
      </c>
      <c r="J27" s="5" t="s">
        <v>12</v>
      </c>
      <c r="K27" s="5" t="s">
        <v>13</v>
      </c>
      <c r="L27" s="49"/>
      <c r="N27" s="213"/>
      <c r="O27" s="213"/>
      <c r="P27" s="213"/>
      <c r="Q27" s="213"/>
      <c r="R27" s="213"/>
      <c r="S27" s="213"/>
      <c r="T27" s="213"/>
      <c r="U27" s="213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3">
        <v>3</v>
      </c>
      <c r="E28" s="23">
        <v>3</v>
      </c>
      <c r="F28" s="23">
        <v>2</v>
      </c>
      <c r="G28" s="23">
        <v>0</v>
      </c>
      <c r="H28" s="37" t="s">
        <v>90</v>
      </c>
      <c r="I28" s="23">
        <v>3</v>
      </c>
      <c r="J28" s="23">
        <v>1</v>
      </c>
      <c r="K28" s="23">
        <v>12</v>
      </c>
      <c r="L28" s="55"/>
      <c r="N28" s="213"/>
      <c r="O28" s="213"/>
      <c r="P28" s="213"/>
      <c r="Q28" s="213"/>
      <c r="R28" s="213"/>
      <c r="S28" s="213"/>
      <c r="T28" s="213"/>
      <c r="U28" s="213"/>
    </row>
    <row r="29" spans="1:21" ht="15" customHeight="1" x14ac:dyDescent="0.2">
      <c r="A29" s="6" t="s">
        <v>15</v>
      </c>
      <c r="B29" s="7">
        <v>14</v>
      </c>
      <c r="C29" s="7">
        <v>12</v>
      </c>
      <c r="D29" s="23">
        <v>3</v>
      </c>
      <c r="E29" s="23">
        <v>3</v>
      </c>
      <c r="F29" s="23">
        <v>2</v>
      </c>
      <c r="G29" s="23">
        <v>2</v>
      </c>
      <c r="H29" s="23">
        <v>2</v>
      </c>
      <c r="I29" s="23">
        <v>3</v>
      </c>
      <c r="J29" s="23">
        <v>1</v>
      </c>
      <c r="K29" s="23">
        <v>10</v>
      </c>
      <c r="L29" s="55"/>
      <c r="N29" s="213"/>
      <c r="O29" s="213"/>
      <c r="P29" s="213"/>
      <c r="Q29" s="213"/>
      <c r="R29" s="213"/>
      <c r="S29" s="213"/>
      <c r="T29" s="213"/>
      <c r="U29" s="213"/>
    </row>
    <row r="30" spans="1:21" ht="15.75" customHeight="1" x14ac:dyDescent="0.2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3"/>
      <c r="L30" s="55"/>
      <c r="N30" s="67"/>
      <c r="O30" s="67"/>
      <c r="P30" s="67"/>
      <c r="Q30" s="67"/>
      <c r="R30" s="67"/>
      <c r="S30" s="67"/>
      <c r="T30" s="67"/>
      <c r="U30" s="67"/>
    </row>
    <row r="31" spans="1:21" ht="21" customHeight="1" x14ac:dyDescent="0.2">
      <c r="A31" s="31"/>
      <c r="B31" s="31"/>
      <c r="C31" s="31"/>
      <c r="D31" s="31"/>
      <c r="E31" s="31"/>
      <c r="F31" s="31"/>
      <c r="G31" s="31"/>
      <c r="N31" s="67"/>
      <c r="O31" s="67"/>
      <c r="P31" s="67"/>
      <c r="Q31" s="67"/>
      <c r="R31" s="67"/>
      <c r="S31" s="67"/>
      <c r="T31" s="67"/>
      <c r="U31" s="67"/>
    </row>
    <row r="33" spans="1:21" ht="20.25" customHeight="1" x14ac:dyDescent="0.2">
      <c r="A33" s="175" t="s">
        <v>21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1:21" ht="20.25" hidden="1" customHeight="1" x14ac:dyDescent="0.2">
      <c r="O34" s="8"/>
      <c r="P34" s="9" t="s">
        <v>36</v>
      </c>
      <c r="Q34" s="9" t="s">
        <v>37</v>
      </c>
      <c r="R34" s="9" t="s">
        <v>38</v>
      </c>
      <c r="S34" s="9" t="s">
        <v>77</v>
      </c>
      <c r="T34" s="9" t="s">
        <v>78</v>
      </c>
      <c r="U34" s="9"/>
    </row>
    <row r="35" spans="1:21" ht="20.25" customHeight="1" x14ac:dyDescent="0.2">
      <c r="A35" s="189" t="s">
        <v>41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</row>
    <row r="36" spans="1:21" ht="27.75" customHeight="1" x14ac:dyDescent="0.2">
      <c r="A36" s="161" t="s">
        <v>27</v>
      </c>
      <c r="B36" s="192" t="s">
        <v>26</v>
      </c>
      <c r="C36" s="193"/>
      <c r="D36" s="193"/>
      <c r="E36" s="193"/>
      <c r="F36" s="193"/>
      <c r="G36" s="193"/>
      <c r="H36" s="193"/>
      <c r="I36" s="194"/>
      <c r="J36" s="157" t="s">
        <v>39</v>
      </c>
      <c r="K36" s="168" t="s">
        <v>24</v>
      </c>
      <c r="L36" s="169"/>
      <c r="M36" s="169"/>
      <c r="N36" s="170"/>
      <c r="O36" s="168" t="s">
        <v>40</v>
      </c>
      <c r="P36" s="186"/>
      <c r="Q36" s="187"/>
      <c r="R36" s="168" t="s">
        <v>23</v>
      </c>
      <c r="S36" s="169"/>
      <c r="T36" s="170"/>
      <c r="U36" s="188" t="s">
        <v>22</v>
      </c>
    </row>
    <row r="37" spans="1:21" ht="20.25" customHeight="1" x14ac:dyDescent="0.2">
      <c r="A37" s="162"/>
      <c r="B37" s="195"/>
      <c r="C37" s="196"/>
      <c r="D37" s="196"/>
      <c r="E37" s="196"/>
      <c r="F37" s="196"/>
      <c r="G37" s="196"/>
      <c r="H37" s="196"/>
      <c r="I37" s="197"/>
      <c r="J37" s="158"/>
      <c r="K37" s="5" t="s">
        <v>28</v>
      </c>
      <c r="L37" s="41" t="s">
        <v>29</v>
      </c>
      <c r="M37" s="41" t="s">
        <v>84</v>
      </c>
      <c r="N37" s="5" t="s">
        <v>85</v>
      </c>
      <c r="O37" s="5" t="s">
        <v>33</v>
      </c>
      <c r="P37" s="5" t="s">
        <v>7</v>
      </c>
      <c r="Q37" s="5" t="s">
        <v>30</v>
      </c>
      <c r="R37" s="5" t="s">
        <v>31</v>
      </c>
      <c r="S37" s="5" t="s">
        <v>28</v>
      </c>
      <c r="T37" s="5" t="s">
        <v>32</v>
      </c>
      <c r="U37" s="158"/>
    </row>
    <row r="38" spans="1:21" x14ac:dyDescent="0.2">
      <c r="A38" s="39" t="s">
        <v>94</v>
      </c>
      <c r="B38" s="128" t="s">
        <v>95</v>
      </c>
      <c r="C38" s="129"/>
      <c r="D38" s="129"/>
      <c r="E38" s="129"/>
      <c r="F38" s="129"/>
      <c r="G38" s="129"/>
      <c r="H38" s="129"/>
      <c r="I38" s="130"/>
      <c r="J38" s="10">
        <v>5</v>
      </c>
      <c r="K38" s="10">
        <v>2</v>
      </c>
      <c r="L38" s="10">
        <v>1</v>
      </c>
      <c r="M38" s="10">
        <v>0</v>
      </c>
      <c r="N38" s="10">
        <v>1</v>
      </c>
      <c r="O38" s="16">
        <f>K38+L38+M38+N38</f>
        <v>4</v>
      </c>
      <c r="P38" s="17">
        <f>Q38-O38</f>
        <v>5</v>
      </c>
      <c r="Q38" s="17">
        <f>ROUND(PRODUCT(J38,25)/14,0)</f>
        <v>9</v>
      </c>
      <c r="R38" s="22" t="s">
        <v>31</v>
      </c>
      <c r="S38" s="10"/>
      <c r="T38" s="23"/>
      <c r="U38" s="10" t="s">
        <v>38</v>
      </c>
    </row>
    <row r="39" spans="1:21" ht="27.75" customHeight="1" x14ac:dyDescent="0.2">
      <c r="A39" s="39" t="s">
        <v>96</v>
      </c>
      <c r="B39" s="198" t="s">
        <v>97</v>
      </c>
      <c r="C39" s="199"/>
      <c r="D39" s="199"/>
      <c r="E39" s="199"/>
      <c r="F39" s="199"/>
      <c r="G39" s="199"/>
      <c r="H39" s="199"/>
      <c r="I39" s="200"/>
      <c r="J39" s="10">
        <v>5</v>
      </c>
      <c r="K39" s="10">
        <v>2</v>
      </c>
      <c r="L39" s="10">
        <v>1</v>
      </c>
      <c r="M39" s="10">
        <v>1</v>
      </c>
      <c r="N39" s="10">
        <v>1</v>
      </c>
      <c r="O39" s="57">
        <f t="shared" ref="O39" si="0">K39+L39+M39+N39</f>
        <v>5</v>
      </c>
      <c r="P39" s="17">
        <f t="shared" ref="P39:P40" si="1">Q39-O39</f>
        <v>4</v>
      </c>
      <c r="Q39" s="17">
        <f t="shared" ref="Q39:Q40" si="2">ROUND(PRODUCT(J39,25)/14,0)</f>
        <v>9</v>
      </c>
      <c r="R39" s="22"/>
      <c r="S39" s="10"/>
      <c r="T39" s="23" t="s">
        <v>32</v>
      </c>
      <c r="U39" s="10" t="s">
        <v>36</v>
      </c>
    </row>
    <row r="40" spans="1:21" x14ac:dyDescent="0.2">
      <c r="A40" s="39" t="s">
        <v>98</v>
      </c>
      <c r="B40" s="128" t="s">
        <v>99</v>
      </c>
      <c r="C40" s="129"/>
      <c r="D40" s="129"/>
      <c r="E40" s="129"/>
      <c r="F40" s="129"/>
      <c r="G40" s="129"/>
      <c r="H40" s="129"/>
      <c r="I40" s="130"/>
      <c r="J40" s="10">
        <v>5</v>
      </c>
      <c r="K40" s="10">
        <v>2</v>
      </c>
      <c r="L40" s="10">
        <v>1</v>
      </c>
      <c r="M40" s="10">
        <v>0</v>
      </c>
      <c r="N40" s="10">
        <v>1</v>
      </c>
      <c r="O40" s="57">
        <f>K40+L40+M40+N40</f>
        <v>4</v>
      </c>
      <c r="P40" s="17">
        <f t="shared" si="1"/>
        <v>5</v>
      </c>
      <c r="Q40" s="17">
        <f t="shared" si="2"/>
        <v>9</v>
      </c>
      <c r="R40" s="22" t="s">
        <v>31</v>
      </c>
      <c r="S40" s="10"/>
      <c r="T40" s="23"/>
      <c r="U40" s="10" t="s">
        <v>38</v>
      </c>
    </row>
    <row r="41" spans="1:21" s="66" customFormat="1" x14ac:dyDescent="0.2">
      <c r="A41" s="39" t="s">
        <v>100</v>
      </c>
      <c r="B41" s="128" t="s">
        <v>101</v>
      </c>
      <c r="C41" s="129"/>
      <c r="D41" s="129"/>
      <c r="E41" s="129"/>
      <c r="F41" s="129"/>
      <c r="G41" s="129"/>
      <c r="H41" s="129"/>
      <c r="I41" s="130"/>
      <c r="J41" s="10">
        <v>5</v>
      </c>
      <c r="K41" s="10">
        <v>2</v>
      </c>
      <c r="L41" s="10">
        <v>0</v>
      </c>
      <c r="M41" s="10">
        <v>2</v>
      </c>
      <c r="N41" s="10">
        <v>1</v>
      </c>
      <c r="O41" s="63">
        <f t="shared" ref="O41:O43" si="3">K41+L41+M41+N41</f>
        <v>5</v>
      </c>
      <c r="P41" s="17">
        <f t="shared" ref="P41" si="4">Q41-O41</f>
        <v>4</v>
      </c>
      <c r="Q41" s="17">
        <f>ROUND(PRODUCT(J41,25)/14,0)</f>
        <v>9</v>
      </c>
      <c r="R41" s="22"/>
      <c r="S41" s="10" t="s">
        <v>28</v>
      </c>
      <c r="T41" s="23"/>
      <c r="U41" s="10" t="s">
        <v>36</v>
      </c>
    </row>
    <row r="42" spans="1:21" s="66" customFormat="1" ht="28.5" customHeight="1" x14ac:dyDescent="0.2">
      <c r="A42" s="68" t="s">
        <v>67</v>
      </c>
      <c r="B42" s="163" t="s">
        <v>81</v>
      </c>
      <c r="C42" s="164"/>
      <c r="D42" s="164"/>
      <c r="E42" s="164"/>
      <c r="F42" s="164"/>
      <c r="G42" s="164"/>
      <c r="H42" s="164"/>
      <c r="I42" s="165"/>
      <c r="J42" s="25">
        <v>5</v>
      </c>
      <c r="K42" s="25">
        <v>2</v>
      </c>
      <c r="L42" s="25">
        <v>1</v>
      </c>
      <c r="M42" s="25">
        <v>0</v>
      </c>
      <c r="N42" s="25">
        <v>0</v>
      </c>
      <c r="O42" s="17">
        <f>K42+L42+M42+N42</f>
        <v>3</v>
      </c>
      <c r="P42" s="56">
        <f>Q42-O42</f>
        <v>6</v>
      </c>
      <c r="Q42" s="17">
        <f t="shared" ref="Q42:Q43" si="5">ROUND(PRODUCT(J42,25)/14,0)</f>
        <v>9</v>
      </c>
      <c r="R42" s="25" t="s">
        <v>31</v>
      </c>
      <c r="S42" s="25"/>
      <c r="T42" s="25"/>
      <c r="U42" s="10" t="s">
        <v>36</v>
      </c>
    </row>
    <row r="43" spans="1:21" ht="38.25" customHeight="1" x14ac:dyDescent="0.2">
      <c r="A43" s="68" t="s">
        <v>68</v>
      </c>
      <c r="B43" s="163" t="s">
        <v>82</v>
      </c>
      <c r="C43" s="164"/>
      <c r="D43" s="164"/>
      <c r="E43" s="164"/>
      <c r="F43" s="164"/>
      <c r="G43" s="164"/>
      <c r="H43" s="164"/>
      <c r="I43" s="165"/>
      <c r="J43" s="25">
        <v>5</v>
      </c>
      <c r="K43" s="25">
        <v>2</v>
      </c>
      <c r="L43" s="25">
        <v>1</v>
      </c>
      <c r="M43" s="25">
        <v>0</v>
      </c>
      <c r="N43" s="25">
        <v>0</v>
      </c>
      <c r="O43" s="63">
        <f t="shared" si="3"/>
        <v>3</v>
      </c>
      <c r="P43" s="56">
        <f>Q43-O43</f>
        <v>6</v>
      </c>
      <c r="Q43" s="17">
        <f t="shared" si="5"/>
        <v>9</v>
      </c>
      <c r="R43" s="25" t="s">
        <v>31</v>
      </c>
      <c r="S43" s="25"/>
      <c r="T43" s="25"/>
      <c r="U43" s="10" t="s">
        <v>36</v>
      </c>
    </row>
    <row r="44" spans="1:21" x14ac:dyDescent="0.2">
      <c r="A44" s="19" t="s">
        <v>25</v>
      </c>
      <c r="B44" s="140"/>
      <c r="C44" s="141"/>
      <c r="D44" s="141"/>
      <c r="E44" s="141"/>
      <c r="F44" s="141"/>
      <c r="G44" s="141"/>
      <c r="H44" s="141"/>
      <c r="I44" s="142"/>
      <c r="J44" s="19">
        <f t="shared" ref="J44:Q44" si="6">SUM(J38:J43)</f>
        <v>30</v>
      </c>
      <c r="K44" s="19">
        <f t="shared" si="6"/>
        <v>12</v>
      </c>
      <c r="L44" s="43">
        <f t="shared" si="6"/>
        <v>5</v>
      </c>
      <c r="M44" s="43">
        <f t="shared" si="6"/>
        <v>3</v>
      </c>
      <c r="N44" s="43">
        <f t="shared" si="6"/>
        <v>4</v>
      </c>
      <c r="O44" s="43">
        <f>SUM(O38:O43)</f>
        <v>24</v>
      </c>
      <c r="P44" s="43">
        <f t="shared" si="6"/>
        <v>30</v>
      </c>
      <c r="Q44" s="43">
        <f t="shared" si="6"/>
        <v>54</v>
      </c>
      <c r="R44" s="19">
        <f>COUNTIF(R38:R43,"E")</f>
        <v>4</v>
      </c>
      <c r="S44" s="19">
        <f>COUNTIF(S38:S43,"C")</f>
        <v>1</v>
      </c>
      <c r="T44" s="19">
        <f>COUNTIF(T38:T43,"VP")</f>
        <v>1</v>
      </c>
      <c r="U44" s="40">
        <f>COUNTA(U38:U43)</f>
        <v>6</v>
      </c>
    </row>
    <row r="45" spans="1:21" ht="19.5" customHeight="1" x14ac:dyDescent="0.2"/>
    <row r="46" spans="1:21" ht="16.5" customHeight="1" x14ac:dyDescent="0.2">
      <c r="A46" s="189" t="s">
        <v>42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</row>
    <row r="47" spans="1:21" ht="26.25" customHeight="1" x14ac:dyDescent="0.2">
      <c r="A47" s="161" t="s">
        <v>27</v>
      </c>
      <c r="B47" s="192" t="s">
        <v>26</v>
      </c>
      <c r="C47" s="193"/>
      <c r="D47" s="193"/>
      <c r="E47" s="193"/>
      <c r="F47" s="193"/>
      <c r="G47" s="193"/>
      <c r="H47" s="193"/>
      <c r="I47" s="194"/>
      <c r="J47" s="157" t="s">
        <v>39</v>
      </c>
      <c r="K47" s="168" t="s">
        <v>24</v>
      </c>
      <c r="L47" s="169"/>
      <c r="M47" s="169"/>
      <c r="N47" s="170"/>
      <c r="O47" s="168" t="s">
        <v>40</v>
      </c>
      <c r="P47" s="186"/>
      <c r="Q47" s="187"/>
      <c r="R47" s="168" t="s">
        <v>23</v>
      </c>
      <c r="S47" s="169"/>
      <c r="T47" s="170"/>
      <c r="U47" s="188" t="s">
        <v>22</v>
      </c>
    </row>
    <row r="48" spans="1:21" ht="12.75" customHeight="1" x14ac:dyDescent="0.2">
      <c r="A48" s="162"/>
      <c r="B48" s="195"/>
      <c r="C48" s="196"/>
      <c r="D48" s="196"/>
      <c r="E48" s="196"/>
      <c r="F48" s="196"/>
      <c r="G48" s="196"/>
      <c r="H48" s="196"/>
      <c r="I48" s="197"/>
      <c r="J48" s="158"/>
      <c r="K48" s="58" t="s">
        <v>28</v>
      </c>
      <c r="L48" s="58" t="s">
        <v>29</v>
      </c>
      <c r="M48" s="58" t="s">
        <v>84</v>
      </c>
      <c r="N48" s="58" t="s">
        <v>85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158"/>
    </row>
    <row r="49" spans="1:21" x14ac:dyDescent="0.2">
      <c r="A49" s="39" t="s">
        <v>102</v>
      </c>
      <c r="B49" s="128" t="s">
        <v>103</v>
      </c>
      <c r="C49" s="129"/>
      <c r="D49" s="129"/>
      <c r="E49" s="129"/>
      <c r="F49" s="129"/>
      <c r="G49" s="129"/>
      <c r="H49" s="129"/>
      <c r="I49" s="130"/>
      <c r="J49" s="10">
        <v>5</v>
      </c>
      <c r="K49" s="10">
        <v>2</v>
      </c>
      <c r="L49" s="10">
        <v>1</v>
      </c>
      <c r="M49" s="10">
        <v>0</v>
      </c>
      <c r="N49" s="10">
        <v>1</v>
      </c>
      <c r="O49" s="42">
        <f>K49+L49+M49+N49</f>
        <v>4</v>
      </c>
      <c r="P49" s="17">
        <f>Q49-O49</f>
        <v>5</v>
      </c>
      <c r="Q49" s="17">
        <f>ROUND(PRODUCT(J49,25)/14,0)</f>
        <v>9</v>
      </c>
      <c r="R49" s="22" t="s">
        <v>31</v>
      </c>
      <c r="S49" s="10"/>
      <c r="T49" s="23"/>
      <c r="U49" s="10" t="s">
        <v>36</v>
      </c>
    </row>
    <row r="50" spans="1:21" x14ac:dyDescent="0.2">
      <c r="A50" s="39" t="s">
        <v>104</v>
      </c>
      <c r="B50" s="128" t="s">
        <v>105</v>
      </c>
      <c r="C50" s="129"/>
      <c r="D50" s="129"/>
      <c r="E50" s="129"/>
      <c r="F50" s="129"/>
      <c r="G50" s="129"/>
      <c r="H50" s="129"/>
      <c r="I50" s="130"/>
      <c r="J50" s="10">
        <v>5</v>
      </c>
      <c r="K50" s="10">
        <v>2</v>
      </c>
      <c r="L50" s="10">
        <v>1</v>
      </c>
      <c r="M50" s="10">
        <v>0</v>
      </c>
      <c r="N50" s="10">
        <v>1</v>
      </c>
      <c r="O50" s="57">
        <f t="shared" ref="O50:O51" si="7">K50+L50+M50+N50</f>
        <v>4</v>
      </c>
      <c r="P50" s="17">
        <f>Q50-O50</f>
        <v>5</v>
      </c>
      <c r="Q50" s="17">
        <f>ROUND(PRODUCT(J50,25)/14,0)</f>
        <v>9</v>
      </c>
      <c r="R50" s="22" t="s">
        <v>31</v>
      </c>
      <c r="S50" s="10"/>
      <c r="T50" s="23"/>
      <c r="U50" s="10" t="s">
        <v>36</v>
      </c>
    </row>
    <row r="51" spans="1:21" x14ac:dyDescent="0.2">
      <c r="A51" s="39" t="s">
        <v>106</v>
      </c>
      <c r="B51" s="128" t="s">
        <v>107</v>
      </c>
      <c r="C51" s="129"/>
      <c r="D51" s="129"/>
      <c r="E51" s="129"/>
      <c r="F51" s="129"/>
      <c r="G51" s="129"/>
      <c r="H51" s="129"/>
      <c r="I51" s="130"/>
      <c r="J51" s="10">
        <v>5</v>
      </c>
      <c r="K51" s="10">
        <v>2</v>
      </c>
      <c r="L51" s="10">
        <v>1</v>
      </c>
      <c r="M51" s="10">
        <v>0</v>
      </c>
      <c r="N51" s="10">
        <v>1</v>
      </c>
      <c r="O51" s="57">
        <f t="shared" si="7"/>
        <v>4</v>
      </c>
      <c r="P51" s="17">
        <f t="shared" ref="P51" si="8">Q51-O51</f>
        <v>5</v>
      </c>
      <c r="Q51" s="17">
        <f t="shared" ref="Q51" si="9">ROUND(PRODUCT(J51,25)/14,0)</f>
        <v>9</v>
      </c>
      <c r="R51" s="22"/>
      <c r="S51" s="10" t="s">
        <v>28</v>
      </c>
      <c r="T51" s="23"/>
      <c r="U51" s="10" t="s">
        <v>38</v>
      </c>
    </row>
    <row r="52" spans="1:21" s="66" customFormat="1" x14ac:dyDescent="0.2">
      <c r="A52" s="39" t="s">
        <v>108</v>
      </c>
      <c r="B52" s="198" t="s">
        <v>109</v>
      </c>
      <c r="C52" s="199"/>
      <c r="D52" s="199"/>
      <c r="E52" s="199"/>
      <c r="F52" s="199"/>
      <c r="G52" s="199"/>
      <c r="H52" s="199"/>
      <c r="I52" s="200"/>
      <c r="J52" s="10">
        <v>5</v>
      </c>
      <c r="K52" s="10">
        <v>1</v>
      </c>
      <c r="L52" s="10">
        <v>0</v>
      </c>
      <c r="M52" s="10">
        <v>2</v>
      </c>
      <c r="N52" s="10">
        <v>1</v>
      </c>
      <c r="O52" s="63">
        <f t="shared" ref="O52:O54" si="10">K52+L52+M52+N52</f>
        <v>4</v>
      </c>
      <c r="P52" s="17">
        <f t="shared" ref="P52" si="11">Q52-O52</f>
        <v>5</v>
      </c>
      <c r="Q52" s="17">
        <f>ROUND(PRODUCT(J52,25)/14,0)</f>
        <v>9</v>
      </c>
      <c r="R52" s="22"/>
      <c r="S52" s="10" t="s">
        <v>28</v>
      </c>
      <c r="T52" s="23"/>
      <c r="U52" s="10" t="s">
        <v>36</v>
      </c>
    </row>
    <row r="53" spans="1:21" s="66" customFormat="1" ht="55.9" customHeight="1" x14ac:dyDescent="0.2">
      <c r="A53" s="68" t="s">
        <v>69</v>
      </c>
      <c r="B53" s="163" t="s">
        <v>83</v>
      </c>
      <c r="C53" s="164"/>
      <c r="D53" s="164"/>
      <c r="E53" s="164"/>
      <c r="F53" s="164"/>
      <c r="G53" s="164"/>
      <c r="H53" s="164"/>
      <c r="I53" s="165"/>
      <c r="J53" s="25">
        <v>5</v>
      </c>
      <c r="K53" s="25">
        <v>2</v>
      </c>
      <c r="L53" s="25">
        <v>1</v>
      </c>
      <c r="M53" s="25">
        <v>0</v>
      </c>
      <c r="N53" s="25">
        <v>0</v>
      </c>
      <c r="O53" s="70">
        <f t="shared" si="10"/>
        <v>3</v>
      </c>
      <c r="P53" s="56">
        <f>Q53-O53</f>
        <v>6</v>
      </c>
      <c r="Q53" s="71">
        <f>ROUND(PRODUCT(J53,25)/14,0)</f>
        <v>9</v>
      </c>
      <c r="R53" s="25" t="s">
        <v>31</v>
      </c>
      <c r="S53" s="25"/>
      <c r="T53" s="25"/>
      <c r="U53" s="10" t="s">
        <v>37</v>
      </c>
    </row>
    <row r="54" spans="1:21" ht="29.45" customHeight="1" x14ac:dyDescent="0.2">
      <c r="A54" s="68" t="s">
        <v>70</v>
      </c>
      <c r="B54" s="163" t="s">
        <v>119</v>
      </c>
      <c r="C54" s="164"/>
      <c r="D54" s="164"/>
      <c r="E54" s="164"/>
      <c r="F54" s="164"/>
      <c r="G54" s="164"/>
      <c r="H54" s="164"/>
      <c r="I54" s="165"/>
      <c r="J54" s="25">
        <v>5</v>
      </c>
      <c r="K54" s="25">
        <v>1</v>
      </c>
      <c r="L54" s="25">
        <v>2</v>
      </c>
      <c r="M54" s="25">
        <v>0</v>
      </c>
      <c r="N54" s="25">
        <v>0</v>
      </c>
      <c r="O54" s="70">
        <f t="shared" si="10"/>
        <v>3</v>
      </c>
      <c r="P54" s="56">
        <f>Q54-O54</f>
        <v>6</v>
      </c>
      <c r="Q54" s="71">
        <f t="shared" ref="Q54" si="12">ROUND(PRODUCT(J54,25)/14,0)</f>
        <v>9</v>
      </c>
      <c r="R54" s="25" t="s">
        <v>31</v>
      </c>
      <c r="S54" s="25"/>
      <c r="T54" s="25"/>
      <c r="U54" s="10" t="s">
        <v>37</v>
      </c>
    </row>
    <row r="55" spans="1:21" x14ac:dyDescent="0.2">
      <c r="A55" s="19" t="s">
        <v>25</v>
      </c>
      <c r="B55" s="140"/>
      <c r="C55" s="141"/>
      <c r="D55" s="141"/>
      <c r="E55" s="141"/>
      <c r="F55" s="141"/>
      <c r="G55" s="141"/>
      <c r="H55" s="141"/>
      <c r="I55" s="142"/>
      <c r="J55" s="19">
        <f t="shared" ref="J55:Q55" si="13">SUM(J49:J54)</f>
        <v>30</v>
      </c>
      <c r="K55" s="19">
        <f t="shared" si="13"/>
        <v>10</v>
      </c>
      <c r="L55" s="43">
        <f t="shared" si="13"/>
        <v>6</v>
      </c>
      <c r="M55" s="19">
        <f t="shared" si="13"/>
        <v>2</v>
      </c>
      <c r="N55" s="19">
        <v>0</v>
      </c>
      <c r="O55" s="19">
        <f t="shared" si="13"/>
        <v>22</v>
      </c>
      <c r="P55" s="21">
        <f t="shared" si="13"/>
        <v>32</v>
      </c>
      <c r="Q55" s="19">
        <f t="shared" si="13"/>
        <v>54</v>
      </c>
      <c r="R55" s="19">
        <f>COUNTIF(R49:R54,"E")</f>
        <v>4</v>
      </c>
      <c r="S55" s="19">
        <f>COUNTIF(S49:S54,"C")</f>
        <v>2</v>
      </c>
      <c r="T55" s="19">
        <f>COUNTIF(T49:T54,"VP")</f>
        <v>0</v>
      </c>
      <c r="U55" s="40">
        <f>COUNTA(U49:U54)</f>
        <v>6</v>
      </c>
    </row>
    <row r="56" spans="1:21" s="78" customForma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73"/>
      <c r="Q56" s="52"/>
      <c r="R56" s="52"/>
      <c r="S56" s="52"/>
      <c r="T56" s="52"/>
      <c r="U56" s="84"/>
    </row>
    <row r="57" spans="1:21" s="78" customForma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73"/>
      <c r="Q57" s="52"/>
      <c r="R57" s="52"/>
      <c r="S57" s="52"/>
      <c r="T57" s="52"/>
      <c r="U57" s="84"/>
    </row>
    <row r="58" spans="1:21" ht="11.25" customHeight="1" x14ac:dyDescent="0.2"/>
    <row r="60" spans="1:21" ht="18" customHeight="1" x14ac:dyDescent="0.2">
      <c r="A60" s="189" t="s">
        <v>43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</row>
    <row r="61" spans="1:21" ht="25.5" customHeight="1" x14ac:dyDescent="0.2">
      <c r="A61" s="161" t="s">
        <v>27</v>
      </c>
      <c r="B61" s="192" t="s">
        <v>26</v>
      </c>
      <c r="C61" s="193"/>
      <c r="D61" s="193"/>
      <c r="E61" s="193"/>
      <c r="F61" s="193"/>
      <c r="G61" s="193"/>
      <c r="H61" s="193"/>
      <c r="I61" s="194"/>
      <c r="J61" s="157" t="s">
        <v>39</v>
      </c>
      <c r="K61" s="168" t="s">
        <v>24</v>
      </c>
      <c r="L61" s="169"/>
      <c r="M61" s="169"/>
      <c r="N61" s="170"/>
      <c r="O61" s="168" t="s">
        <v>40</v>
      </c>
      <c r="P61" s="186"/>
      <c r="Q61" s="187"/>
      <c r="R61" s="168" t="s">
        <v>23</v>
      </c>
      <c r="S61" s="169"/>
      <c r="T61" s="170"/>
      <c r="U61" s="188" t="s">
        <v>22</v>
      </c>
    </row>
    <row r="62" spans="1:21" ht="16.5" customHeight="1" x14ac:dyDescent="0.2">
      <c r="A62" s="162"/>
      <c r="B62" s="195"/>
      <c r="C62" s="196"/>
      <c r="D62" s="196"/>
      <c r="E62" s="196"/>
      <c r="F62" s="196"/>
      <c r="G62" s="196"/>
      <c r="H62" s="196"/>
      <c r="I62" s="197"/>
      <c r="J62" s="158"/>
      <c r="K62" s="41" t="s">
        <v>28</v>
      </c>
      <c r="L62" s="41" t="s">
        <v>29</v>
      </c>
      <c r="M62" s="41" t="s">
        <v>84</v>
      </c>
      <c r="N62" s="41" t="s">
        <v>85</v>
      </c>
      <c r="O62" s="5" t="s">
        <v>33</v>
      </c>
      <c r="P62" s="5" t="s">
        <v>7</v>
      </c>
      <c r="Q62" s="5" t="s">
        <v>30</v>
      </c>
      <c r="R62" s="5" t="s">
        <v>31</v>
      </c>
      <c r="S62" s="5" t="s">
        <v>28</v>
      </c>
      <c r="T62" s="5" t="s">
        <v>32</v>
      </c>
      <c r="U62" s="158"/>
    </row>
    <row r="63" spans="1:21" x14ac:dyDescent="0.2">
      <c r="A63" s="39" t="s">
        <v>110</v>
      </c>
      <c r="B63" s="128" t="s">
        <v>111</v>
      </c>
      <c r="C63" s="129"/>
      <c r="D63" s="129"/>
      <c r="E63" s="129"/>
      <c r="F63" s="129"/>
      <c r="G63" s="129"/>
      <c r="H63" s="129"/>
      <c r="I63" s="130"/>
      <c r="J63" s="10">
        <v>5</v>
      </c>
      <c r="K63" s="10">
        <v>2</v>
      </c>
      <c r="L63" s="10">
        <v>1</v>
      </c>
      <c r="M63" s="10">
        <v>1</v>
      </c>
      <c r="N63" s="10">
        <v>1</v>
      </c>
      <c r="O63" s="16">
        <f>K63+L63+M63+N63</f>
        <v>5</v>
      </c>
      <c r="P63" s="17">
        <f>Q63-O63</f>
        <v>4</v>
      </c>
      <c r="Q63" s="17">
        <f>ROUND(PRODUCT(J63,25)/14,0)</f>
        <v>9</v>
      </c>
      <c r="R63" s="22" t="s">
        <v>31</v>
      </c>
      <c r="S63" s="10"/>
      <c r="T63" s="23"/>
      <c r="U63" s="10" t="s">
        <v>36</v>
      </c>
    </row>
    <row r="64" spans="1:21" x14ac:dyDescent="0.2">
      <c r="A64" s="39" t="s">
        <v>112</v>
      </c>
      <c r="B64" s="128" t="s">
        <v>113</v>
      </c>
      <c r="C64" s="129"/>
      <c r="D64" s="129"/>
      <c r="E64" s="129"/>
      <c r="F64" s="129"/>
      <c r="G64" s="129"/>
      <c r="H64" s="129"/>
      <c r="I64" s="130"/>
      <c r="J64" s="10">
        <v>5</v>
      </c>
      <c r="K64" s="10">
        <v>2</v>
      </c>
      <c r="L64" s="10">
        <v>1</v>
      </c>
      <c r="M64" s="10">
        <v>0</v>
      </c>
      <c r="N64" s="10">
        <v>1</v>
      </c>
      <c r="O64" s="57">
        <f t="shared" ref="O64:O65" si="14">K64+L64+M64+N64</f>
        <v>4</v>
      </c>
      <c r="P64" s="17">
        <f t="shared" ref="P64:P65" si="15">Q64-O64</f>
        <v>5</v>
      </c>
      <c r="Q64" s="17">
        <f t="shared" ref="Q64:Q65" si="16">ROUND(PRODUCT(J64,25)/14,0)</f>
        <v>9</v>
      </c>
      <c r="R64" s="22" t="s">
        <v>31</v>
      </c>
      <c r="S64" s="10"/>
      <c r="T64" s="23"/>
      <c r="U64" s="10" t="s">
        <v>36</v>
      </c>
    </row>
    <row r="65" spans="1:21" ht="25.5" customHeight="1" x14ac:dyDescent="0.2">
      <c r="A65" s="39" t="s">
        <v>114</v>
      </c>
      <c r="B65" s="198" t="s">
        <v>115</v>
      </c>
      <c r="C65" s="199"/>
      <c r="D65" s="199"/>
      <c r="E65" s="199"/>
      <c r="F65" s="199"/>
      <c r="G65" s="199"/>
      <c r="H65" s="199"/>
      <c r="I65" s="200"/>
      <c r="J65" s="10">
        <v>5</v>
      </c>
      <c r="K65" s="10">
        <v>2</v>
      </c>
      <c r="L65" s="10">
        <v>1</v>
      </c>
      <c r="M65" s="10">
        <v>0</v>
      </c>
      <c r="N65" s="10">
        <v>0</v>
      </c>
      <c r="O65" s="57">
        <f t="shared" si="14"/>
        <v>3</v>
      </c>
      <c r="P65" s="17">
        <f t="shared" si="15"/>
        <v>6</v>
      </c>
      <c r="Q65" s="17">
        <f t="shared" si="16"/>
        <v>9</v>
      </c>
      <c r="R65" s="22"/>
      <c r="S65" s="10" t="s">
        <v>28</v>
      </c>
      <c r="T65" s="23"/>
      <c r="U65" s="10" t="s">
        <v>36</v>
      </c>
    </row>
    <row r="66" spans="1:21" s="66" customFormat="1" ht="25.5" customHeight="1" x14ac:dyDescent="0.2">
      <c r="A66" s="39" t="s">
        <v>116</v>
      </c>
      <c r="B66" s="128" t="s">
        <v>117</v>
      </c>
      <c r="C66" s="129"/>
      <c r="D66" s="129"/>
      <c r="E66" s="129"/>
      <c r="F66" s="129"/>
      <c r="G66" s="129"/>
      <c r="H66" s="129"/>
      <c r="I66" s="130"/>
      <c r="J66" s="10">
        <v>5</v>
      </c>
      <c r="K66" s="10">
        <v>2</v>
      </c>
      <c r="L66" s="10">
        <v>0</v>
      </c>
      <c r="M66" s="10">
        <v>1</v>
      </c>
      <c r="N66" s="10">
        <v>1</v>
      </c>
      <c r="O66" s="63">
        <f t="shared" ref="O66" si="17">K66+L66+M66+N66</f>
        <v>4</v>
      </c>
      <c r="P66" s="17">
        <f t="shared" ref="P66" si="18">Q66-O66</f>
        <v>5</v>
      </c>
      <c r="Q66" s="17">
        <f t="shared" ref="Q66" si="19">ROUND(PRODUCT(J66,25)/14,0)</f>
        <v>9</v>
      </c>
      <c r="R66" s="22"/>
      <c r="S66" s="10" t="s">
        <v>28</v>
      </c>
      <c r="T66" s="23"/>
      <c r="U66" s="10" t="s">
        <v>36</v>
      </c>
    </row>
    <row r="67" spans="1:21" s="66" customFormat="1" ht="37.15" customHeight="1" x14ac:dyDescent="0.2">
      <c r="A67" s="68" t="s">
        <v>73</v>
      </c>
      <c r="B67" s="163" t="s">
        <v>135</v>
      </c>
      <c r="C67" s="164"/>
      <c r="D67" s="164"/>
      <c r="E67" s="164"/>
      <c r="F67" s="164"/>
      <c r="G67" s="164"/>
      <c r="H67" s="164"/>
      <c r="I67" s="165"/>
      <c r="J67" s="25">
        <v>5</v>
      </c>
      <c r="K67" s="25">
        <v>0</v>
      </c>
      <c r="L67" s="25">
        <v>0</v>
      </c>
      <c r="M67" s="25">
        <v>0</v>
      </c>
      <c r="N67" s="69">
        <v>3</v>
      </c>
      <c r="O67" s="63">
        <f t="shared" ref="O67:O68" si="20">K67+L67+M67+N67</f>
        <v>3</v>
      </c>
      <c r="P67" s="17">
        <f t="shared" ref="P67:P68" si="21">Q67-O67</f>
        <v>6</v>
      </c>
      <c r="Q67" s="17">
        <f>ROUND(PRODUCT(J67,25)/14,0)</f>
        <v>9</v>
      </c>
      <c r="R67" s="25"/>
      <c r="S67" s="25" t="s">
        <v>28</v>
      </c>
      <c r="T67" s="25"/>
      <c r="U67" s="25" t="s">
        <v>72</v>
      </c>
    </row>
    <row r="68" spans="1:21" ht="28.15" customHeight="1" x14ac:dyDescent="0.2">
      <c r="A68" s="68" t="s">
        <v>74</v>
      </c>
      <c r="B68" s="163" t="s">
        <v>121</v>
      </c>
      <c r="C68" s="164"/>
      <c r="D68" s="164"/>
      <c r="E68" s="164"/>
      <c r="F68" s="164"/>
      <c r="G68" s="164"/>
      <c r="H68" s="164"/>
      <c r="I68" s="165"/>
      <c r="J68" s="25">
        <v>5</v>
      </c>
      <c r="K68" s="25">
        <v>1</v>
      </c>
      <c r="L68" s="25">
        <v>2</v>
      </c>
      <c r="M68" s="25">
        <v>0</v>
      </c>
      <c r="N68" s="69">
        <v>0</v>
      </c>
      <c r="O68" s="70">
        <f t="shared" si="20"/>
        <v>3</v>
      </c>
      <c r="P68" s="71">
        <f t="shared" si="21"/>
        <v>6</v>
      </c>
      <c r="Q68" s="71">
        <f t="shared" ref="Q68" si="22">ROUND(PRODUCT(J68,25)/14,0)</f>
        <v>9</v>
      </c>
      <c r="R68" s="25" t="s">
        <v>31</v>
      </c>
      <c r="S68" s="25"/>
      <c r="T68" s="25"/>
      <c r="U68" s="10" t="s">
        <v>37</v>
      </c>
    </row>
    <row r="69" spans="1:21" x14ac:dyDescent="0.2">
      <c r="A69" s="19" t="s">
        <v>25</v>
      </c>
      <c r="B69" s="140"/>
      <c r="C69" s="141"/>
      <c r="D69" s="141"/>
      <c r="E69" s="141"/>
      <c r="F69" s="141"/>
      <c r="G69" s="141"/>
      <c r="H69" s="141"/>
      <c r="I69" s="142"/>
      <c r="J69" s="19">
        <f t="shared" ref="J69:Q69" si="23">SUM(J63:J68)</f>
        <v>30</v>
      </c>
      <c r="K69" s="19">
        <f t="shared" si="23"/>
        <v>9</v>
      </c>
      <c r="L69" s="59">
        <f t="shared" si="23"/>
        <v>5</v>
      </c>
      <c r="M69" s="19">
        <f t="shared" si="23"/>
        <v>2</v>
      </c>
      <c r="N69" s="19">
        <f t="shared" si="23"/>
        <v>6</v>
      </c>
      <c r="O69" s="19">
        <f t="shared" si="23"/>
        <v>22</v>
      </c>
      <c r="P69" s="19">
        <f t="shared" si="23"/>
        <v>32</v>
      </c>
      <c r="Q69" s="19">
        <f t="shared" si="23"/>
        <v>54</v>
      </c>
      <c r="R69" s="19">
        <f>COUNTIF(R63:R68,"E")</f>
        <v>3</v>
      </c>
      <c r="S69" s="19">
        <f>COUNTIF(S63:S68,"C")</f>
        <v>3</v>
      </c>
      <c r="T69" s="19">
        <f>COUNTIF(T63:T68,"VP")</f>
        <v>0</v>
      </c>
      <c r="U69" s="40">
        <f>COUNTA(U63:U68)</f>
        <v>6</v>
      </c>
    </row>
    <row r="70" spans="1:21" ht="21.75" customHeight="1" x14ac:dyDescent="0.2"/>
    <row r="71" spans="1:21" ht="18.75" customHeight="1" x14ac:dyDescent="0.2">
      <c r="A71" s="189" t="s">
        <v>44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</row>
    <row r="72" spans="1:21" ht="24.75" customHeight="1" x14ac:dyDescent="0.2">
      <c r="A72" s="161" t="s">
        <v>27</v>
      </c>
      <c r="B72" s="192" t="s">
        <v>26</v>
      </c>
      <c r="C72" s="193"/>
      <c r="D72" s="193"/>
      <c r="E72" s="193"/>
      <c r="F72" s="193"/>
      <c r="G72" s="193"/>
      <c r="H72" s="193"/>
      <c r="I72" s="194"/>
      <c r="J72" s="157" t="s">
        <v>39</v>
      </c>
      <c r="K72" s="168" t="s">
        <v>24</v>
      </c>
      <c r="L72" s="169"/>
      <c r="M72" s="169"/>
      <c r="N72" s="170"/>
      <c r="O72" s="168" t="s">
        <v>40</v>
      </c>
      <c r="P72" s="186"/>
      <c r="Q72" s="187"/>
      <c r="R72" s="168" t="s">
        <v>23</v>
      </c>
      <c r="S72" s="169"/>
      <c r="T72" s="170"/>
      <c r="U72" s="188" t="s">
        <v>22</v>
      </c>
    </row>
    <row r="73" spans="1:21" x14ac:dyDescent="0.2">
      <c r="A73" s="162"/>
      <c r="B73" s="195"/>
      <c r="C73" s="196"/>
      <c r="D73" s="196"/>
      <c r="E73" s="196"/>
      <c r="F73" s="196"/>
      <c r="G73" s="196"/>
      <c r="H73" s="196"/>
      <c r="I73" s="197"/>
      <c r="J73" s="158"/>
      <c r="K73" s="41" t="s">
        <v>28</v>
      </c>
      <c r="L73" s="41" t="s">
        <v>29</v>
      </c>
      <c r="M73" s="41" t="s">
        <v>84</v>
      </c>
      <c r="N73" s="41" t="s">
        <v>85</v>
      </c>
      <c r="O73" s="5" t="s">
        <v>33</v>
      </c>
      <c r="P73" s="5" t="s">
        <v>7</v>
      </c>
      <c r="Q73" s="5" t="s">
        <v>30</v>
      </c>
      <c r="R73" s="5" t="s">
        <v>31</v>
      </c>
      <c r="S73" s="5" t="s">
        <v>28</v>
      </c>
      <c r="T73" s="5" t="s">
        <v>32</v>
      </c>
      <c r="U73" s="158"/>
    </row>
    <row r="74" spans="1:21" x14ac:dyDescent="0.2">
      <c r="A74" s="39" t="s">
        <v>118</v>
      </c>
      <c r="B74" s="128" t="s">
        <v>136</v>
      </c>
      <c r="C74" s="129"/>
      <c r="D74" s="129"/>
      <c r="E74" s="129"/>
      <c r="F74" s="129"/>
      <c r="G74" s="129"/>
      <c r="H74" s="129"/>
      <c r="I74" s="130"/>
      <c r="J74" s="10">
        <v>9</v>
      </c>
      <c r="K74" s="10">
        <v>2</v>
      </c>
      <c r="L74" s="10">
        <v>1</v>
      </c>
      <c r="M74" s="10">
        <v>0</v>
      </c>
      <c r="N74" s="10">
        <v>1</v>
      </c>
      <c r="O74" s="38">
        <f>K74++L74+M74+N74</f>
        <v>4</v>
      </c>
      <c r="P74" s="17">
        <f>Q74-O74</f>
        <v>15</v>
      </c>
      <c r="Q74" s="17">
        <f>ROUND(PRODUCT(J74,25)/12,0)</f>
        <v>19</v>
      </c>
      <c r="R74" s="22" t="s">
        <v>31</v>
      </c>
      <c r="S74" s="10"/>
      <c r="T74" s="23"/>
      <c r="U74" s="10" t="s">
        <v>37</v>
      </c>
    </row>
    <row r="75" spans="1:21" x14ac:dyDescent="0.2">
      <c r="A75" s="39" t="s">
        <v>120</v>
      </c>
      <c r="B75" s="128" t="s">
        <v>137</v>
      </c>
      <c r="C75" s="129"/>
      <c r="D75" s="129"/>
      <c r="E75" s="129"/>
      <c r="F75" s="129"/>
      <c r="G75" s="129"/>
      <c r="H75" s="129"/>
      <c r="I75" s="130"/>
      <c r="J75" s="10">
        <v>9</v>
      </c>
      <c r="K75" s="10">
        <v>2</v>
      </c>
      <c r="L75" s="10">
        <v>1</v>
      </c>
      <c r="M75" s="10">
        <v>0</v>
      </c>
      <c r="N75" s="10">
        <v>1</v>
      </c>
      <c r="O75" s="42">
        <f t="shared" ref="O75:O77" si="24">K75++L75+M75+N75</f>
        <v>4</v>
      </c>
      <c r="P75" s="17">
        <f t="shared" ref="P75:P77" si="25">Q75-O75</f>
        <v>15</v>
      </c>
      <c r="Q75" s="17">
        <f t="shared" ref="Q75:Q77" si="26">ROUND(PRODUCT(J75,25)/12,0)</f>
        <v>19</v>
      </c>
      <c r="R75" s="22" t="s">
        <v>31</v>
      </c>
      <c r="S75" s="10"/>
      <c r="T75" s="23"/>
      <c r="U75" s="10" t="s">
        <v>37</v>
      </c>
    </row>
    <row r="76" spans="1:21" x14ac:dyDescent="0.2">
      <c r="A76" s="39" t="s">
        <v>122</v>
      </c>
      <c r="B76" s="128" t="s">
        <v>123</v>
      </c>
      <c r="C76" s="129"/>
      <c r="D76" s="129"/>
      <c r="E76" s="129"/>
      <c r="F76" s="129"/>
      <c r="G76" s="129"/>
      <c r="H76" s="129"/>
      <c r="I76" s="130"/>
      <c r="J76" s="10">
        <v>8</v>
      </c>
      <c r="K76" s="10">
        <v>0</v>
      </c>
      <c r="L76" s="10">
        <v>0</v>
      </c>
      <c r="M76" s="10">
        <v>0</v>
      </c>
      <c r="N76" s="10">
        <v>5</v>
      </c>
      <c r="O76" s="42">
        <f t="shared" si="24"/>
        <v>5</v>
      </c>
      <c r="P76" s="17">
        <f t="shared" si="25"/>
        <v>12</v>
      </c>
      <c r="Q76" s="17">
        <f t="shared" si="26"/>
        <v>17</v>
      </c>
      <c r="R76" s="22"/>
      <c r="S76" s="10" t="s">
        <v>28</v>
      </c>
      <c r="T76" s="23"/>
      <c r="U76" s="10" t="s">
        <v>37</v>
      </c>
    </row>
    <row r="77" spans="1:21" x14ac:dyDescent="0.2">
      <c r="A77" s="39" t="s">
        <v>124</v>
      </c>
      <c r="B77" s="128" t="s">
        <v>125</v>
      </c>
      <c r="C77" s="129"/>
      <c r="D77" s="129"/>
      <c r="E77" s="129"/>
      <c r="F77" s="129"/>
      <c r="G77" s="129"/>
      <c r="H77" s="129"/>
      <c r="I77" s="130"/>
      <c r="J77" s="10">
        <v>4</v>
      </c>
      <c r="K77" s="10">
        <v>0</v>
      </c>
      <c r="L77" s="10">
        <v>0</v>
      </c>
      <c r="M77" s="10">
        <v>1</v>
      </c>
      <c r="N77" s="10">
        <v>4</v>
      </c>
      <c r="O77" s="42">
        <f t="shared" si="24"/>
        <v>5</v>
      </c>
      <c r="P77" s="17">
        <f t="shared" si="25"/>
        <v>3</v>
      </c>
      <c r="Q77" s="17">
        <f t="shared" si="26"/>
        <v>8</v>
      </c>
      <c r="R77" s="22"/>
      <c r="S77" s="10" t="s">
        <v>28</v>
      </c>
      <c r="T77" s="23"/>
      <c r="U77" s="10" t="s">
        <v>38</v>
      </c>
    </row>
    <row r="78" spans="1:21" x14ac:dyDescent="0.2">
      <c r="A78" s="19" t="s">
        <v>25</v>
      </c>
      <c r="B78" s="140"/>
      <c r="C78" s="141"/>
      <c r="D78" s="141"/>
      <c r="E78" s="141"/>
      <c r="F78" s="141"/>
      <c r="G78" s="141"/>
      <c r="H78" s="141"/>
      <c r="I78" s="142"/>
      <c r="J78" s="19">
        <f t="shared" ref="J78:Q78" si="27">SUM(J74:J77)</f>
        <v>30</v>
      </c>
      <c r="K78" s="19">
        <f t="shared" si="27"/>
        <v>4</v>
      </c>
      <c r="L78" s="43">
        <f t="shared" si="27"/>
        <v>2</v>
      </c>
      <c r="M78" s="19">
        <f t="shared" si="27"/>
        <v>1</v>
      </c>
      <c r="N78" s="19">
        <f t="shared" si="27"/>
        <v>11</v>
      </c>
      <c r="O78" s="19">
        <f t="shared" si="27"/>
        <v>18</v>
      </c>
      <c r="P78" s="19">
        <f t="shared" si="27"/>
        <v>45</v>
      </c>
      <c r="Q78" s="19">
        <f t="shared" si="27"/>
        <v>63</v>
      </c>
      <c r="R78" s="19">
        <f>COUNTIF(R74:R77,"E")</f>
        <v>2</v>
      </c>
      <c r="S78" s="19">
        <f>COUNTIF(S74:S77,"C")</f>
        <v>2</v>
      </c>
      <c r="T78" s="19">
        <f>COUNTIF(T74:T77,"VP")</f>
        <v>0</v>
      </c>
      <c r="U78" s="40">
        <f>COUNTA(U74:U77)</f>
        <v>4</v>
      </c>
    </row>
    <row r="79" spans="1:21" ht="9" customHeight="1" x14ac:dyDescent="0.2"/>
    <row r="80" spans="1:21" s="66" customFormat="1" x14ac:dyDescent="0.2"/>
    <row r="83" spans="1:21" ht="19.5" customHeight="1" x14ac:dyDescent="0.2">
      <c r="A83" s="176" t="s">
        <v>45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</row>
    <row r="84" spans="1:21" ht="27.75" customHeight="1" x14ac:dyDescent="0.2">
      <c r="A84" s="161" t="s">
        <v>27</v>
      </c>
      <c r="B84" s="192" t="s">
        <v>26</v>
      </c>
      <c r="C84" s="193"/>
      <c r="D84" s="193"/>
      <c r="E84" s="193"/>
      <c r="F84" s="193"/>
      <c r="G84" s="193"/>
      <c r="H84" s="193"/>
      <c r="I84" s="194"/>
      <c r="J84" s="157" t="s">
        <v>39</v>
      </c>
      <c r="K84" s="159" t="s">
        <v>24</v>
      </c>
      <c r="L84" s="159"/>
      <c r="M84" s="159"/>
      <c r="N84" s="159"/>
      <c r="O84" s="159" t="s">
        <v>40</v>
      </c>
      <c r="P84" s="160"/>
      <c r="Q84" s="160"/>
      <c r="R84" s="159" t="s">
        <v>23</v>
      </c>
      <c r="S84" s="159"/>
      <c r="T84" s="159"/>
      <c r="U84" s="159" t="s">
        <v>22</v>
      </c>
    </row>
    <row r="85" spans="1:21" ht="12.75" customHeight="1" x14ac:dyDescent="0.2">
      <c r="A85" s="162"/>
      <c r="B85" s="195"/>
      <c r="C85" s="196"/>
      <c r="D85" s="196"/>
      <c r="E85" s="196"/>
      <c r="F85" s="196"/>
      <c r="G85" s="196"/>
      <c r="H85" s="196"/>
      <c r="I85" s="197"/>
      <c r="J85" s="158"/>
      <c r="K85" s="41" t="s">
        <v>28</v>
      </c>
      <c r="L85" s="41" t="s">
        <v>29</v>
      </c>
      <c r="M85" s="41" t="s">
        <v>84</v>
      </c>
      <c r="N85" s="41" t="s">
        <v>85</v>
      </c>
      <c r="O85" s="5" t="s">
        <v>33</v>
      </c>
      <c r="P85" s="5" t="s">
        <v>7</v>
      </c>
      <c r="Q85" s="5" t="s">
        <v>30</v>
      </c>
      <c r="R85" s="5" t="s">
        <v>31</v>
      </c>
      <c r="S85" s="5" t="s">
        <v>28</v>
      </c>
      <c r="T85" s="5" t="s">
        <v>32</v>
      </c>
      <c r="U85" s="159"/>
    </row>
    <row r="86" spans="1:21" s="66" customFormat="1" ht="12.75" customHeight="1" x14ac:dyDescent="0.2">
      <c r="A86" s="148" t="s">
        <v>140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6"/>
    </row>
    <row r="87" spans="1:21" s="66" customFormat="1" x14ac:dyDescent="0.2">
      <c r="A87" s="68" t="s">
        <v>148</v>
      </c>
      <c r="B87" s="163" t="s">
        <v>150</v>
      </c>
      <c r="C87" s="164"/>
      <c r="D87" s="164"/>
      <c r="E87" s="164"/>
      <c r="F87" s="164"/>
      <c r="G87" s="164"/>
      <c r="H87" s="164"/>
      <c r="I87" s="165"/>
      <c r="J87" s="25">
        <v>5</v>
      </c>
      <c r="K87" s="25">
        <v>1</v>
      </c>
      <c r="L87" s="25">
        <v>2</v>
      </c>
      <c r="M87" s="25">
        <v>0</v>
      </c>
      <c r="N87" s="25">
        <v>0</v>
      </c>
      <c r="O87" s="17">
        <f>K87+L87+M87+N87</f>
        <v>3</v>
      </c>
      <c r="P87" s="17">
        <f t="shared" ref="P87" si="28">Q87-O87</f>
        <v>6</v>
      </c>
      <c r="Q87" s="17">
        <f>ROUND(PRODUCT(J87,25)/14,0)</f>
        <v>9</v>
      </c>
      <c r="R87" s="25" t="s">
        <v>31</v>
      </c>
      <c r="S87" s="25"/>
      <c r="T87" s="25"/>
      <c r="U87" s="10" t="s">
        <v>37</v>
      </c>
    </row>
    <row r="88" spans="1:21" s="77" customFormat="1" x14ac:dyDescent="0.2">
      <c r="A88" s="68" t="s">
        <v>149</v>
      </c>
      <c r="B88" s="163" t="s">
        <v>151</v>
      </c>
      <c r="C88" s="164"/>
      <c r="D88" s="164"/>
      <c r="E88" s="164"/>
      <c r="F88" s="164"/>
      <c r="G88" s="164"/>
      <c r="H88" s="164"/>
      <c r="I88" s="165"/>
      <c r="J88" s="25">
        <v>5</v>
      </c>
      <c r="K88" s="25">
        <v>1</v>
      </c>
      <c r="L88" s="25">
        <v>2</v>
      </c>
      <c r="M88" s="25">
        <v>0</v>
      </c>
      <c r="N88" s="25">
        <v>0</v>
      </c>
      <c r="O88" s="17">
        <f>K88+L88+M88+N88</f>
        <v>3</v>
      </c>
      <c r="P88" s="17">
        <f t="shared" ref="P88" si="29">Q88-O88</f>
        <v>6</v>
      </c>
      <c r="Q88" s="17">
        <f>ROUND(PRODUCT(J88,25)/14,0)</f>
        <v>9</v>
      </c>
      <c r="R88" s="25" t="s">
        <v>31</v>
      </c>
      <c r="S88" s="25"/>
      <c r="T88" s="25"/>
      <c r="U88" s="10" t="s">
        <v>37</v>
      </c>
    </row>
    <row r="89" spans="1:21" s="66" customFormat="1" ht="12.75" customHeight="1" x14ac:dyDescent="0.2">
      <c r="A89" s="148" t="s">
        <v>141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6"/>
    </row>
    <row r="90" spans="1:21" s="77" customFormat="1" x14ac:dyDescent="0.2">
      <c r="A90" s="68" t="s">
        <v>153</v>
      </c>
      <c r="B90" s="163" t="s">
        <v>152</v>
      </c>
      <c r="C90" s="164"/>
      <c r="D90" s="164"/>
      <c r="E90" s="164"/>
      <c r="F90" s="164"/>
      <c r="G90" s="164"/>
      <c r="H90" s="164"/>
      <c r="I90" s="165"/>
      <c r="J90" s="25">
        <v>5</v>
      </c>
      <c r="K90" s="25">
        <v>1</v>
      </c>
      <c r="L90" s="25">
        <v>2</v>
      </c>
      <c r="M90" s="25">
        <v>0</v>
      </c>
      <c r="N90" s="69">
        <v>0</v>
      </c>
      <c r="O90" s="76">
        <f t="shared" ref="O90" si="30">K90+L90+M90+N90</f>
        <v>3</v>
      </c>
      <c r="P90" s="17">
        <f t="shared" ref="P90" si="31">Q90-O90</f>
        <v>6</v>
      </c>
      <c r="Q90" s="17">
        <f>ROUND(PRODUCT(J90,25)/14,0)</f>
        <v>9</v>
      </c>
      <c r="R90" s="25" t="s">
        <v>31</v>
      </c>
      <c r="S90" s="25"/>
      <c r="T90" s="25"/>
      <c r="U90" s="10" t="s">
        <v>37</v>
      </c>
    </row>
    <row r="91" spans="1:21" s="66" customFormat="1" x14ac:dyDescent="0.2">
      <c r="A91" s="68" t="s">
        <v>155</v>
      </c>
      <c r="B91" s="163" t="s">
        <v>154</v>
      </c>
      <c r="C91" s="164"/>
      <c r="D91" s="164"/>
      <c r="E91" s="164"/>
      <c r="F91" s="164"/>
      <c r="G91" s="164"/>
      <c r="H91" s="164"/>
      <c r="I91" s="165"/>
      <c r="J91" s="25">
        <v>5</v>
      </c>
      <c r="K91" s="25">
        <v>1</v>
      </c>
      <c r="L91" s="25">
        <v>2</v>
      </c>
      <c r="M91" s="25">
        <v>0</v>
      </c>
      <c r="N91" s="69">
        <v>0</v>
      </c>
      <c r="O91" s="63">
        <f t="shared" ref="O91" si="32">K91+L91+M91+N91</f>
        <v>3</v>
      </c>
      <c r="P91" s="17">
        <f t="shared" ref="P91" si="33">Q91-O91</f>
        <v>6</v>
      </c>
      <c r="Q91" s="17">
        <f t="shared" ref="Q91" si="34">ROUND(PRODUCT(J91,25)/14,0)</f>
        <v>9</v>
      </c>
      <c r="R91" s="25" t="s">
        <v>31</v>
      </c>
      <c r="S91" s="25"/>
      <c r="T91" s="25"/>
      <c r="U91" s="10" t="s">
        <v>37</v>
      </c>
    </row>
    <row r="92" spans="1:21" x14ac:dyDescent="0.2">
      <c r="A92" s="148" t="s">
        <v>138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6"/>
    </row>
    <row r="93" spans="1:21" x14ac:dyDescent="0.2">
      <c r="A93" s="60" t="s">
        <v>126</v>
      </c>
      <c r="B93" s="152" t="s">
        <v>127</v>
      </c>
      <c r="C93" s="153"/>
      <c r="D93" s="153"/>
      <c r="E93" s="153"/>
      <c r="F93" s="153"/>
      <c r="G93" s="153"/>
      <c r="H93" s="153"/>
      <c r="I93" s="154"/>
      <c r="J93" s="24">
        <v>9</v>
      </c>
      <c r="K93" s="24">
        <v>2</v>
      </c>
      <c r="L93" s="24">
        <v>1</v>
      </c>
      <c r="M93" s="24">
        <v>0</v>
      </c>
      <c r="N93" s="24">
        <v>1</v>
      </c>
      <c r="O93" s="17">
        <f>K93+L93+M93+N93</f>
        <v>4</v>
      </c>
      <c r="P93" s="17">
        <f t="shared" ref="P93" si="35">Q93-O93</f>
        <v>15</v>
      </c>
      <c r="Q93" s="17">
        <f t="shared" ref="Q93" si="36">ROUND(PRODUCT(J93,25)/12,0)</f>
        <v>19</v>
      </c>
      <c r="R93" s="24" t="s">
        <v>31</v>
      </c>
      <c r="S93" s="24"/>
      <c r="T93" s="25"/>
      <c r="U93" s="10" t="s">
        <v>37</v>
      </c>
    </row>
    <row r="94" spans="1:21" x14ac:dyDescent="0.2">
      <c r="A94" s="60" t="s">
        <v>128</v>
      </c>
      <c r="B94" s="152" t="s">
        <v>129</v>
      </c>
      <c r="C94" s="153"/>
      <c r="D94" s="153"/>
      <c r="E94" s="153"/>
      <c r="F94" s="153"/>
      <c r="G94" s="153"/>
      <c r="H94" s="153"/>
      <c r="I94" s="154"/>
      <c r="J94" s="24">
        <v>9</v>
      </c>
      <c r="K94" s="24">
        <v>2</v>
      </c>
      <c r="L94" s="24">
        <v>1</v>
      </c>
      <c r="M94" s="24">
        <v>0</v>
      </c>
      <c r="N94" s="24">
        <v>1</v>
      </c>
      <c r="O94" s="17">
        <f>K94+L94+M94+N94</f>
        <v>4</v>
      </c>
      <c r="P94" s="17">
        <f t="shared" ref="P94" si="37">Q94-O94</f>
        <v>15</v>
      </c>
      <c r="Q94" s="17">
        <f t="shared" ref="Q94:Q97" si="38">ROUND(PRODUCT(J94,25)/12,0)</f>
        <v>19</v>
      </c>
      <c r="R94" s="24" t="s">
        <v>31</v>
      </c>
      <c r="S94" s="24"/>
      <c r="T94" s="25"/>
      <c r="U94" s="10" t="s">
        <v>37</v>
      </c>
    </row>
    <row r="95" spans="1:21" x14ac:dyDescent="0.2">
      <c r="A95" s="148" t="s">
        <v>139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50"/>
    </row>
    <row r="96" spans="1:21" x14ac:dyDescent="0.2">
      <c r="A96" s="60" t="s">
        <v>130</v>
      </c>
      <c r="B96" s="151" t="s">
        <v>131</v>
      </c>
      <c r="C96" s="151"/>
      <c r="D96" s="151"/>
      <c r="E96" s="151"/>
      <c r="F96" s="151"/>
      <c r="G96" s="151"/>
      <c r="H96" s="151"/>
      <c r="I96" s="151"/>
      <c r="J96" s="24">
        <v>9</v>
      </c>
      <c r="K96" s="24">
        <v>2</v>
      </c>
      <c r="L96" s="24">
        <v>1</v>
      </c>
      <c r="M96" s="24">
        <v>0</v>
      </c>
      <c r="N96" s="24">
        <v>1</v>
      </c>
      <c r="O96" s="17">
        <f>K96+L96+M96+N96</f>
        <v>4</v>
      </c>
      <c r="P96" s="17">
        <f t="shared" ref="P96:P97" si="39">Q96-O96</f>
        <v>15</v>
      </c>
      <c r="Q96" s="17">
        <f t="shared" si="38"/>
        <v>19</v>
      </c>
      <c r="R96" s="24" t="s">
        <v>31</v>
      </c>
      <c r="S96" s="24"/>
      <c r="T96" s="25"/>
      <c r="U96" s="10" t="s">
        <v>37</v>
      </c>
    </row>
    <row r="97" spans="1:21" x14ac:dyDescent="0.2">
      <c r="A97" s="60" t="s">
        <v>132</v>
      </c>
      <c r="B97" s="151" t="s">
        <v>133</v>
      </c>
      <c r="C97" s="151"/>
      <c r="D97" s="151"/>
      <c r="E97" s="151"/>
      <c r="F97" s="151"/>
      <c r="G97" s="151"/>
      <c r="H97" s="151"/>
      <c r="I97" s="151"/>
      <c r="J97" s="24">
        <v>9</v>
      </c>
      <c r="K97" s="24">
        <v>2</v>
      </c>
      <c r="L97" s="24">
        <v>1</v>
      </c>
      <c r="M97" s="24">
        <v>0</v>
      </c>
      <c r="N97" s="24">
        <v>1</v>
      </c>
      <c r="O97" s="17">
        <f>K97+L97+M97+N97</f>
        <v>4</v>
      </c>
      <c r="P97" s="17">
        <f t="shared" si="39"/>
        <v>15</v>
      </c>
      <c r="Q97" s="17">
        <f t="shared" si="38"/>
        <v>19</v>
      </c>
      <c r="R97" s="24" t="s">
        <v>31</v>
      </c>
      <c r="S97" s="24"/>
      <c r="T97" s="25"/>
      <c r="U97" s="10" t="s">
        <v>37</v>
      </c>
    </row>
    <row r="98" spans="1:21" ht="24.75" customHeight="1" x14ac:dyDescent="0.2">
      <c r="A98" s="131" t="s">
        <v>71</v>
      </c>
      <c r="B98" s="132"/>
      <c r="C98" s="132"/>
      <c r="D98" s="132"/>
      <c r="E98" s="132"/>
      <c r="F98" s="132"/>
      <c r="G98" s="132"/>
      <c r="H98" s="132"/>
      <c r="I98" s="133"/>
      <c r="J98" s="21">
        <f t="shared" ref="J98:Q98" si="40">SUM(J87,J91,J93,J96)</f>
        <v>28</v>
      </c>
      <c r="K98" s="21">
        <f t="shared" si="40"/>
        <v>6</v>
      </c>
      <c r="L98" s="21">
        <f t="shared" si="40"/>
        <v>6</v>
      </c>
      <c r="M98" s="21">
        <f t="shared" si="40"/>
        <v>0</v>
      </c>
      <c r="N98" s="21">
        <f t="shared" si="40"/>
        <v>2</v>
      </c>
      <c r="O98" s="21">
        <f t="shared" si="40"/>
        <v>14</v>
      </c>
      <c r="P98" s="21">
        <f t="shared" si="40"/>
        <v>42</v>
      </c>
      <c r="Q98" s="21">
        <f t="shared" si="40"/>
        <v>56</v>
      </c>
      <c r="R98" s="21">
        <f>COUNTIF(R87,"E")+COUNTIF(R91,"E")+COUNTIF(R93,"E")+COUNTIF(R96,"E")</f>
        <v>4</v>
      </c>
      <c r="S98" s="21">
        <f>COUNTIF(S93,"C")+COUNTIF(S96,"C")</f>
        <v>0</v>
      </c>
      <c r="T98" s="21">
        <f>COUNTIF(T93,"VP")+COUNTIF(T96,"VP")</f>
        <v>0</v>
      </c>
      <c r="U98" s="26"/>
    </row>
    <row r="99" spans="1:21" ht="13.5" customHeight="1" x14ac:dyDescent="0.2">
      <c r="A99" s="107" t="s">
        <v>47</v>
      </c>
      <c r="B99" s="108"/>
      <c r="C99" s="108"/>
      <c r="D99" s="108"/>
      <c r="E99" s="108"/>
      <c r="F99" s="108"/>
      <c r="G99" s="108"/>
      <c r="H99" s="108"/>
      <c r="I99" s="108"/>
      <c r="J99" s="109"/>
      <c r="K99" s="21">
        <f t="shared" ref="K99:Q99" si="41">SUM(K87,K91)*14+SUM(K93,K96)*12</f>
        <v>76</v>
      </c>
      <c r="L99" s="21">
        <f t="shared" si="41"/>
        <v>80</v>
      </c>
      <c r="M99" s="21">
        <f t="shared" si="41"/>
        <v>0</v>
      </c>
      <c r="N99" s="21">
        <f t="shared" si="41"/>
        <v>24</v>
      </c>
      <c r="O99" s="21">
        <f t="shared" si="41"/>
        <v>180</v>
      </c>
      <c r="P99" s="21">
        <f t="shared" si="41"/>
        <v>528</v>
      </c>
      <c r="Q99" s="21">
        <f t="shared" si="41"/>
        <v>708</v>
      </c>
      <c r="R99" s="113"/>
      <c r="S99" s="114"/>
      <c r="T99" s="114"/>
      <c r="U99" s="115"/>
    </row>
    <row r="100" spans="1:21" x14ac:dyDescent="0.2">
      <c r="A100" s="110"/>
      <c r="B100" s="111"/>
      <c r="C100" s="111"/>
      <c r="D100" s="111"/>
      <c r="E100" s="111"/>
      <c r="F100" s="111"/>
      <c r="G100" s="111"/>
      <c r="H100" s="111"/>
      <c r="I100" s="111"/>
      <c r="J100" s="112"/>
      <c r="K100" s="134">
        <f>SUM(K99:N99)</f>
        <v>180</v>
      </c>
      <c r="L100" s="135"/>
      <c r="M100" s="135"/>
      <c r="N100" s="136"/>
      <c r="O100" s="137">
        <f>SUM(O99:P99)</f>
        <v>708</v>
      </c>
      <c r="P100" s="138"/>
      <c r="Q100" s="139"/>
      <c r="R100" s="116"/>
      <c r="S100" s="117"/>
      <c r="T100" s="117"/>
      <c r="U100" s="118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3"/>
      <c r="P101" s="13"/>
      <c r="Q101" s="13"/>
      <c r="R101" s="14"/>
      <c r="S101" s="14"/>
      <c r="T101" s="14"/>
      <c r="U101" s="14"/>
    </row>
    <row r="102" spans="1:21" s="66" customForma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3"/>
      <c r="P102" s="13"/>
      <c r="Q102" s="13"/>
      <c r="R102" s="14"/>
      <c r="S102" s="14"/>
      <c r="T102" s="14"/>
      <c r="U102" s="14"/>
    </row>
    <row r="103" spans="1:21" ht="24" customHeight="1" x14ac:dyDescent="0.2">
      <c r="A103" s="196" t="s">
        <v>48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</row>
    <row r="104" spans="1:21" ht="16.5" customHeight="1" x14ac:dyDescent="0.2">
      <c r="A104" s="140" t="s">
        <v>49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2"/>
    </row>
    <row r="105" spans="1:21" ht="34.5" customHeight="1" x14ac:dyDescent="0.2">
      <c r="A105" s="95" t="s">
        <v>27</v>
      </c>
      <c r="B105" s="95" t="s">
        <v>26</v>
      </c>
      <c r="C105" s="95"/>
      <c r="D105" s="95"/>
      <c r="E105" s="95"/>
      <c r="F105" s="95"/>
      <c r="G105" s="95"/>
      <c r="H105" s="95"/>
      <c r="I105" s="95"/>
      <c r="J105" s="119" t="s">
        <v>39</v>
      </c>
      <c r="K105" s="119" t="s">
        <v>24</v>
      </c>
      <c r="L105" s="119"/>
      <c r="M105" s="119"/>
      <c r="N105" s="119"/>
      <c r="O105" s="119" t="s">
        <v>40</v>
      </c>
      <c r="P105" s="119"/>
      <c r="Q105" s="119"/>
      <c r="R105" s="119" t="s">
        <v>23</v>
      </c>
      <c r="S105" s="119"/>
      <c r="T105" s="119"/>
      <c r="U105" s="119" t="s">
        <v>22</v>
      </c>
    </row>
    <row r="106" spans="1:21" x14ac:dyDescent="0.2">
      <c r="A106" s="95"/>
      <c r="B106" s="95"/>
      <c r="C106" s="95"/>
      <c r="D106" s="95"/>
      <c r="E106" s="95"/>
      <c r="F106" s="95"/>
      <c r="G106" s="95"/>
      <c r="H106" s="95"/>
      <c r="I106" s="95"/>
      <c r="J106" s="119"/>
      <c r="K106" s="41" t="s">
        <v>28</v>
      </c>
      <c r="L106" s="41" t="s">
        <v>29</v>
      </c>
      <c r="M106" s="41" t="s">
        <v>84</v>
      </c>
      <c r="N106" s="41" t="s">
        <v>85</v>
      </c>
      <c r="O106" s="28" t="s">
        <v>33</v>
      </c>
      <c r="P106" s="28" t="s">
        <v>7</v>
      </c>
      <c r="Q106" s="28" t="s">
        <v>30</v>
      </c>
      <c r="R106" s="28" t="s">
        <v>31</v>
      </c>
      <c r="S106" s="28" t="s">
        <v>28</v>
      </c>
      <c r="T106" s="28" t="s">
        <v>32</v>
      </c>
      <c r="U106" s="119"/>
    </row>
    <row r="107" spans="1:21" ht="17.25" customHeight="1" x14ac:dyDescent="0.2">
      <c r="A107" s="140" t="s">
        <v>61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2"/>
    </row>
    <row r="108" spans="1:21" ht="25.5" customHeight="1" x14ac:dyDescent="0.2">
      <c r="A108" s="29" t="str">
        <f t="shared" ref="A108:A118" si="42">IF(ISNA(INDEX($A$35:$U$101,MATCH($B108,$B$35:$B$101,0),1)),"",INDEX($A$35:$U$101,MATCH($B108,$B$35:$B$101,0),1))</f>
        <v>MMR3022</v>
      </c>
      <c r="B108" s="198" t="s">
        <v>97</v>
      </c>
      <c r="C108" s="199"/>
      <c r="D108" s="199"/>
      <c r="E108" s="199"/>
      <c r="F108" s="199"/>
      <c r="G108" s="199"/>
      <c r="H108" s="199"/>
      <c r="I108" s="200"/>
      <c r="J108" s="17">
        <f t="shared" ref="J108:J118" si="43">IF(ISNA(INDEX($A$35:$U$101,MATCH($B108,$B$35:$B$101,0),10)),"",INDEX($A$35:$U$101,MATCH($B108,$B$35:$B$101,0),10))</f>
        <v>5</v>
      </c>
      <c r="K108" s="17">
        <f t="shared" ref="K108:K118" si="44">IF(ISNA(INDEX($A$35:$U$101,MATCH($B108,$B$35:$B$101,0),11)),"",INDEX($A$35:$U$101,MATCH($B108,$B$35:$B$101,0),11))</f>
        <v>2</v>
      </c>
      <c r="L108" s="17">
        <f t="shared" ref="L108:L118" si="45">IF(ISNA(INDEX($A$35:$U$101,MATCH($B108,$B$35:$B$101,0),12)),"",INDEX($A$35:$U$101,MATCH($B108,$B$35:$B$101,0),12))</f>
        <v>1</v>
      </c>
      <c r="M108" s="17">
        <f t="shared" ref="M108:M118" si="46">IF(ISNA(INDEX($A$35:$U$101,MATCH($B108,$B$35:$B$101,0),13)),"",INDEX($A$35:$U$101,MATCH($B108,$B$35:$B$101,0),13))</f>
        <v>1</v>
      </c>
      <c r="N108" s="17">
        <f t="shared" ref="N108:N118" si="47">IF(ISNA(INDEX($A$35:$U$101,MATCH($B108,$B$35:$B$101,0),14)),"",INDEX($A$35:$U$101,MATCH($B108,$B$35:$B$101,0),14))</f>
        <v>1</v>
      </c>
      <c r="O108" s="17">
        <f t="shared" ref="O108:O118" si="48">IF(ISNA(INDEX($A$35:$U$101,MATCH($B108,$B$35:$B$101,0),15)),"",INDEX($A$35:$U$101,MATCH($B108,$B$35:$B$101,0),15))</f>
        <v>5</v>
      </c>
      <c r="P108" s="17">
        <f t="shared" ref="P108:P118" si="49">IF(ISNA(INDEX($A$35:$U$101,MATCH($B108,$B$35:$B$101,0),16)),"",INDEX($A$35:$U$101,MATCH($B108,$B$35:$B$101,0),16))</f>
        <v>4</v>
      </c>
      <c r="Q108" s="17">
        <f t="shared" ref="Q108:Q118" si="50">IF(ISNA(INDEX($A$35:$U$101,MATCH($B108,$B$35:$B$101,0),17)),"",INDEX($A$35:$U$101,MATCH($B108,$B$35:$B$101,0),17))</f>
        <v>9</v>
      </c>
      <c r="R108" s="27">
        <f t="shared" ref="R108:R118" si="51">IF(ISNA(INDEX($A$35:$U$101,MATCH($B108,$B$35:$B$101,0),18)),"",INDEX($A$35:$U$101,MATCH($B108,$B$35:$B$101,0),18))</f>
        <v>0</v>
      </c>
      <c r="S108" s="27">
        <f t="shared" ref="S108:S118" si="52">IF(ISNA(INDEX($A$35:$U$101,MATCH($B108,$B$35:$B$101,0),19)),"",INDEX($A$35:$U$101,MATCH($B108,$B$35:$B$101,0),19))</f>
        <v>0</v>
      </c>
      <c r="T108" s="27" t="str">
        <f t="shared" ref="T108:T118" si="53">IF(ISNA(INDEX($A$35:$U$101,MATCH($B108,$B$35:$B$101,0),20)),"",INDEX($A$35:$U$101,MATCH($B108,$B$35:$B$101,0),20))</f>
        <v>VP</v>
      </c>
      <c r="U108" s="18" t="s">
        <v>36</v>
      </c>
    </row>
    <row r="109" spans="1:21" x14ac:dyDescent="0.2">
      <c r="A109" s="29" t="str">
        <f t="shared" si="42"/>
        <v>MMR3057</v>
      </c>
      <c r="B109" s="128" t="s">
        <v>101</v>
      </c>
      <c r="C109" s="129"/>
      <c r="D109" s="129"/>
      <c r="E109" s="129"/>
      <c r="F109" s="129"/>
      <c r="G109" s="129"/>
      <c r="H109" s="129"/>
      <c r="I109" s="130"/>
      <c r="J109" s="17">
        <f t="shared" si="43"/>
        <v>5</v>
      </c>
      <c r="K109" s="17">
        <f t="shared" si="44"/>
        <v>2</v>
      </c>
      <c r="L109" s="17">
        <f t="shared" si="45"/>
        <v>0</v>
      </c>
      <c r="M109" s="17">
        <f t="shared" si="46"/>
        <v>2</v>
      </c>
      <c r="N109" s="17">
        <f t="shared" si="47"/>
        <v>1</v>
      </c>
      <c r="O109" s="17">
        <f t="shared" si="48"/>
        <v>5</v>
      </c>
      <c r="P109" s="17">
        <f t="shared" si="49"/>
        <v>4</v>
      </c>
      <c r="Q109" s="17">
        <f t="shared" si="50"/>
        <v>9</v>
      </c>
      <c r="R109" s="27">
        <f t="shared" si="51"/>
        <v>0</v>
      </c>
      <c r="S109" s="27" t="str">
        <f t="shared" si="52"/>
        <v>C</v>
      </c>
      <c r="T109" s="27">
        <f t="shared" si="53"/>
        <v>0</v>
      </c>
      <c r="U109" s="18" t="s">
        <v>36</v>
      </c>
    </row>
    <row r="110" spans="1:21" x14ac:dyDescent="0.2">
      <c r="A110" s="29" t="str">
        <f t="shared" si="42"/>
        <v>MMR3047</v>
      </c>
      <c r="B110" s="128" t="s">
        <v>103</v>
      </c>
      <c r="C110" s="129"/>
      <c r="D110" s="129"/>
      <c r="E110" s="129"/>
      <c r="F110" s="129"/>
      <c r="G110" s="129"/>
      <c r="H110" s="129"/>
      <c r="I110" s="130"/>
      <c r="J110" s="17">
        <f t="shared" si="43"/>
        <v>5</v>
      </c>
      <c r="K110" s="17">
        <f t="shared" si="44"/>
        <v>2</v>
      </c>
      <c r="L110" s="17">
        <f t="shared" si="45"/>
        <v>1</v>
      </c>
      <c r="M110" s="17">
        <f t="shared" si="46"/>
        <v>0</v>
      </c>
      <c r="N110" s="17">
        <f t="shared" si="47"/>
        <v>1</v>
      </c>
      <c r="O110" s="17">
        <f t="shared" si="48"/>
        <v>4</v>
      </c>
      <c r="P110" s="17">
        <f t="shared" si="49"/>
        <v>5</v>
      </c>
      <c r="Q110" s="17">
        <f t="shared" si="50"/>
        <v>9</v>
      </c>
      <c r="R110" s="27" t="str">
        <f t="shared" si="51"/>
        <v>E</v>
      </c>
      <c r="S110" s="27">
        <f t="shared" si="52"/>
        <v>0</v>
      </c>
      <c r="T110" s="27">
        <f t="shared" si="53"/>
        <v>0</v>
      </c>
      <c r="U110" s="18" t="s">
        <v>36</v>
      </c>
    </row>
    <row r="111" spans="1:21" x14ac:dyDescent="0.2">
      <c r="A111" s="29" t="str">
        <f t="shared" si="42"/>
        <v>MMR3009</v>
      </c>
      <c r="B111" s="128" t="s">
        <v>105</v>
      </c>
      <c r="C111" s="129"/>
      <c r="D111" s="129"/>
      <c r="E111" s="129"/>
      <c r="F111" s="129"/>
      <c r="G111" s="129"/>
      <c r="H111" s="129"/>
      <c r="I111" s="130"/>
      <c r="J111" s="17">
        <f t="shared" si="43"/>
        <v>5</v>
      </c>
      <c r="K111" s="17">
        <f t="shared" si="44"/>
        <v>2</v>
      </c>
      <c r="L111" s="17">
        <f t="shared" si="45"/>
        <v>1</v>
      </c>
      <c r="M111" s="17">
        <f t="shared" si="46"/>
        <v>0</v>
      </c>
      <c r="N111" s="17">
        <f t="shared" si="47"/>
        <v>1</v>
      </c>
      <c r="O111" s="17">
        <f t="shared" si="48"/>
        <v>4</v>
      </c>
      <c r="P111" s="17">
        <f t="shared" si="49"/>
        <v>5</v>
      </c>
      <c r="Q111" s="17">
        <f t="shared" si="50"/>
        <v>9</v>
      </c>
      <c r="R111" s="27" t="str">
        <f t="shared" si="51"/>
        <v>E</v>
      </c>
      <c r="S111" s="27">
        <f t="shared" si="52"/>
        <v>0</v>
      </c>
      <c r="T111" s="27">
        <f t="shared" si="53"/>
        <v>0</v>
      </c>
      <c r="U111" s="18" t="s">
        <v>36</v>
      </c>
    </row>
    <row r="112" spans="1:21" ht="41.25" customHeight="1" x14ac:dyDescent="0.2">
      <c r="A112" s="29" t="str">
        <f t="shared" si="42"/>
        <v>MMR3096</v>
      </c>
      <c r="B112" s="198" t="s">
        <v>109</v>
      </c>
      <c r="C112" s="199"/>
      <c r="D112" s="199"/>
      <c r="E112" s="199"/>
      <c r="F112" s="199"/>
      <c r="G112" s="199"/>
      <c r="H112" s="199"/>
      <c r="I112" s="200"/>
      <c r="J112" s="17">
        <f t="shared" si="43"/>
        <v>5</v>
      </c>
      <c r="K112" s="17">
        <f t="shared" si="44"/>
        <v>1</v>
      </c>
      <c r="L112" s="17">
        <f t="shared" si="45"/>
        <v>0</v>
      </c>
      <c r="M112" s="17">
        <f t="shared" si="46"/>
        <v>2</v>
      </c>
      <c r="N112" s="17">
        <f t="shared" si="47"/>
        <v>1</v>
      </c>
      <c r="O112" s="17">
        <f t="shared" si="48"/>
        <v>4</v>
      </c>
      <c r="P112" s="17">
        <f t="shared" si="49"/>
        <v>5</v>
      </c>
      <c r="Q112" s="17">
        <f t="shared" si="50"/>
        <v>9</v>
      </c>
      <c r="R112" s="27">
        <f t="shared" si="51"/>
        <v>0</v>
      </c>
      <c r="S112" s="27" t="str">
        <f t="shared" si="52"/>
        <v>C</v>
      </c>
      <c r="T112" s="27">
        <f t="shared" si="53"/>
        <v>0</v>
      </c>
      <c r="U112" s="18" t="s">
        <v>36</v>
      </c>
    </row>
    <row r="113" spans="1:21" x14ac:dyDescent="0.2">
      <c r="A113" s="29" t="str">
        <f t="shared" si="42"/>
        <v>MMR3029</v>
      </c>
      <c r="B113" s="128" t="s">
        <v>111</v>
      </c>
      <c r="C113" s="129"/>
      <c r="D113" s="129"/>
      <c r="E113" s="129"/>
      <c r="F113" s="129"/>
      <c r="G113" s="129"/>
      <c r="H113" s="129"/>
      <c r="I113" s="130"/>
      <c r="J113" s="17">
        <f t="shared" si="43"/>
        <v>5</v>
      </c>
      <c r="K113" s="17">
        <f t="shared" si="44"/>
        <v>2</v>
      </c>
      <c r="L113" s="17">
        <f t="shared" si="45"/>
        <v>1</v>
      </c>
      <c r="M113" s="17">
        <f t="shared" si="46"/>
        <v>1</v>
      </c>
      <c r="N113" s="17">
        <f t="shared" si="47"/>
        <v>1</v>
      </c>
      <c r="O113" s="17">
        <f t="shared" si="48"/>
        <v>5</v>
      </c>
      <c r="P113" s="17">
        <f t="shared" si="49"/>
        <v>4</v>
      </c>
      <c r="Q113" s="17">
        <f t="shared" si="50"/>
        <v>9</v>
      </c>
      <c r="R113" s="27" t="str">
        <f t="shared" si="51"/>
        <v>E</v>
      </c>
      <c r="S113" s="27">
        <f t="shared" si="52"/>
        <v>0</v>
      </c>
      <c r="T113" s="27">
        <f t="shared" si="53"/>
        <v>0</v>
      </c>
      <c r="U113" s="18" t="s">
        <v>36</v>
      </c>
    </row>
    <row r="114" spans="1:21" x14ac:dyDescent="0.2">
      <c r="A114" s="29" t="str">
        <f t="shared" si="42"/>
        <v>MMR3035</v>
      </c>
      <c r="B114" s="128" t="s">
        <v>113</v>
      </c>
      <c r="C114" s="129"/>
      <c r="D114" s="129"/>
      <c r="E114" s="129"/>
      <c r="F114" s="129"/>
      <c r="G114" s="129"/>
      <c r="H114" s="129"/>
      <c r="I114" s="130"/>
      <c r="J114" s="17">
        <f t="shared" si="43"/>
        <v>5</v>
      </c>
      <c r="K114" s="17">
        <f t="shared" si="44"/>
        <v>2</v>
      </c>
      <c r="L114" s="17">
        <f t="shared" si="45"/>
        <v>1</v>
      </c>
      <c r="M114" s="17">
        <f t="shared" si="46"/>
        <v>0</v>
      </c>
      <c r="N114" s="17">
        <f t="shared" si="47"/>
        <v>1</v>
      </c>
      <c r="O114" s="17">
        <f t="shared" si="48"/>
        <v>4</v>
      </c>
      <c r="P114" s="17">
        <f t="shared" si="49"/>
        <v>5</v>
      </c>
      <c r="Q114" s="17">
        <f t="shared" si="50"/>
        <v>9</v>
      </c>
      <c r="R114" s="27" t="str">
        <f t="shared" si="51"/>
        <v>E</v>
      </c>
      <c r="S114" s="27">
        <f t="shared" si="52"/>
        <v>0</v>
      </c>
      <c r="T114" s="27">
        <f t="shared" si="53"/>
        <v>0</v>
      </c>
      <c r="U114" s="18" t="s">
        <v>36</v>
      </c>
    </row>
    <row r="115" spans="1:21" ht="27" customHeight="1" x14ac:dyDescent="0.2">
      <c r="A115" s="29" t="str">
        <f t="shared" si="42"/>
        <v>MMR3150</v>
      </c>
      <c r="B115" s="198" t="s">
        <v>115</v>
      </c>
      <c r="C115" s="199"/>
      <c r="D115" s="199"/>
      <c r="E115" s="199"/>
      <c r="F115" s="199"/>
      <c r="G115" s="199"/>
      <c r="H115" s="199"/>
      <c r="I115" s="200"/>
      <c r="J115" s="17">
        <f t="shared" si="43"/>
        <v>5</v>
      </c>
      <c r="K115" s="17">
        <f t="shared" si="44"/>
        <v>2</v>
      </c>
      <c r="L115" s="17">
        <f t="shared" si="45"/>
        <v>1</v>
      </c>
      <c r="M115" s="17">
        <f t="shared" si="46"/>
        <v>0</v>
      </c>
      <c r="N115" s="17">
        <f t="shared" si="47"/>
        <v>0</v>
      </c>
      <c r="O115" s="17">
        <f t="shared" si="48"/>
        <v>3</v>
      </c>
      <c r="P115" s="17">
        <f t="shared" si="49"/>
        <v>6</v>
      </c>
      <c r="Q115" s="17">
        <f t="shared" si="50"/>
        <v>9</v>
      </c>
      <c r="R115" s="27">
        <f t="shared" si="51"/>
        <v>0</v>
      </c>
      <c r="S115" s="27" t="str">
        <f t="shared" si="52"/>
        <v>C</v>
      </c>
      <c r="T115" s="27">
        <f t="shared" si="53"/>
        <v>0</v>
      </c>
      <c r="U115" s="18" t="s">
        <v>36</v>
      </c>
    </row>
    <row r="116" spans="1:21" s="66" customFormat="1" ht="27" customHeight="1" x14ac:dyDescent="0.2">
      <c r="A116" s="29" t="str">
        <f t="shared" si="42"/>
        <v>MMR3055</v>
      </c>
      <c r="B116" s="198" t="s">
        <v>117</v>
      </c>
      <c r="C116" s="199"/>
      <c r="D116" s="199"/>
      <c r="E116" s="199"/>
      <c r="F116" s="199"/>
      <c r="G116" s="199"/>
      <c r="H116" s="199"/>
      <c r="I116" s="200"/>
      <c r="J116" s="17">
        <f t="shared" si="43"/>
        <v>5</v>
      </c>
      <c r="K116" s="17">
        <f t="shared" si="44"/>
        <v>2</v>
      </c>
      <c r="L116" s="17">
        <f t="shared" si="45"/>
        <v>0</v>
      </c>
      <c r="M116" s="17">
        <f t="shared" si="46"/>
        <v>1</v>
      </c>
      <c r="N116" s="17">
        <f t="shared" si="47"/>
        <v>1</v>
      </c>
      <c r="O116" s="17">
        <f t="shared" si="48"/>
        <v>4</v>
      </c>
      <c r="P116" s="17">
        <f t="shared" si="49"/>
        <v>5</v>
      </c>
      <c r="Q116" s="17">
        <f t="shared" si="50"/>
        <v>9</v>
      </c>
      <c r="R116" s="27">
        <f t="shared" si="51"/>
        <v>0</v>
      </c>
      <c r="S116" s="27" t="str">
        <f t="shared" si="52"/>
        <v>C</v>
      </c>
      <c r="T116" s="27">
        <f t="shared" si="53"/>
        <v>0</v>
      </c>
      <c r="U116" s="18" t="s">
        <v>36</v>
      </c>
    </row>
    <row r="117" spans="1:21" s="66" customFormat="1" ht="27" customHeight="1" x14ac:dyDescent="0.2">
      <c r="A117" s="29" t="str">
        <f t="shared" si="42"/>
        <v>XND 1101</v>
      </c>
      <c r="B117" s="163" t="s">
        <v>81</v>
      </c>
      <c r="C117" s="164"/>
      <c r="D117" s="164"/>
      <c r="E117" s="164"/>
      <c r="F117" s="164"/>
      <c r="G117" s="164"/>
      <c r="H117" s="164"/>
      <c r="I117" s="165"/>
      <c r="J117" s="17">
        <f t="shared" si="43"/>
        <v>5</v>
      </c>
      <c r="K117" s="17">
        <f t="shared" si="44"/>
        <v>2</v>
      </c>
      <c r="L117" s="17">
        <f t="shared" si="45"/>
        <v>1</v>
      </c>
      <c r="M117" s="17">
        <f t="shared" si="46"/>
        <v>0</v>
      </c>
      <c r="N117" s="17">
        <f t="shared" si="47"/>
        <v>0</v>
      </c>
      <c r="O117" s="17">
        <f t="shared" si="48"/>
        <v>3</v>
      </c>
      <c r="P117" s="17">
        <f t="shared" si="49"/>
        <v>6</v>
      </c>
      <c r="Q117" s="17">
        <f t="shared" si="50"/>
        <v>9</v>
      </c>
      <c r="R117" s="27" t="str">
        <f t="shared" si="51"/>
        <v>E</v>
      </c>
      <c r="S117" s="27">
        <f t="shared" si="52"/>
        <v>0</v>
      </c>
      <c r="T117" s="27">
        <f t="shared" si="53"/>
        <v>0</v>
      </c>
      <c r="U117" s="18" t="s">
        <v>36</v>
      </c>
    </row>
    <row r="118" spans="1:21" ht="23.45" customHeight="1" x14ac:dyDescent="0.2">
      <c r="A118" s="29" t="str">
        <f t="shared" si="42"/>
        <v>XND 1102</v>
      </c>
      <c r="B118" s="163" t="s">
        <v>82</v>
      </c>
      <c r="C118" s="164"/>
      <c r="D118" s="164"/>
      <c r="E118" s="164"/>
      <c r="F118" s="164"/>
      <c r="G118" s="164"/>
      <c r="H118" s="164"/>
      <c r="I118" s="165"/>
      <c r="J118" s="17">
        <f t="shared" si="43"/>
        <v>5</v>
      </c>
      <c r="K118" s="17">
        <f t="shared" si="44"/>
        <v>2</v>
      </c>
      <c r="L118" s="17">
        <f t="shared" si="45"/>
        <v>1</v>
      </c>
      <c r="M118" s="17">
        <f t="shared" si="46"/>
        <v>0</v>
      </c>
      <c r="N118" s="17">
        <f t="shared" si="47"/>
        <v>0</v>
      </c>
      <c r="O118" s="17">
        <f t="shared" si="48"/>
        <v>3</v>
      </c>
      <c r="P118" s="17">
        <f t="shared" si="49"/>
        <v>6</v>
      </c>
      <c r="Q118" s="17">
        <f t="shared" si="50"/>
        <v>9</v>
      </c>
      <c r="R118" s="27" t="str">
        <f t="shared" si="51"/>
        <v>E</v>
      </c>
      <c r="S118" s="27">
        <f t="shared" si="52"/>
        <v>0</v>
      </c>
      <c r="T118" s="27">
        <f t="shared" si="53"/>
        <v>0</v>
      </c>
      <c r="U118" s="18" t="s">
        <v>36</v>
      </c>
    </row>
    <row r="119" spans="1:21" x14ac:dyDescent="0.2">
      <c r="A119" s="19" t="s">
        <v>25</v>
      </c>
      <c r="B119" s="143"/>
      <c r="C119" s="144"/>
      <c r="D119" s="144"/>
      <c r="E119" s="144"/>
      <c r="F119" s="144"/>
      <c r="G119" s="144"/>
      <c r="H119" s="144"/>
      <c r="I119" s="145"/>
      <c r="J119" s="21">
        <f>IF(ISNA(SUM(J108:J118)),"",SUM(J108:J118))</f>
        <v>55</v>
      </c>
      <c r="K119" s="21">
        <f>SUM(K108:K118)</f>
        <v>21</v>
      </c>
      <c r="L119" s="21">
        <f t="shared" ref="L119:Q119" si="54">SUM(L108:L118)</f>
        <v>8</v>
      </c>
      <c r="M119" s="21">
        <f t="shared" si="54"/>
        <v>7</v>
      </c>
      <c r="N119" s="21">
        <f t="shared" si="54"/>
        <v>8</v>
      </c>
      <c r="O119" s="21">
        <f t="shared" si="54"/>
        <v>44</v>
      </c>
      <c r="P119" s="21">
        <f t="shared" si="54"/>
        <v>55</v>
      </c>
      <c r="Q119" s="21">
        <f t="shared" si="54"/>
        <v>99</v>
      </c>
      <c r="R119" s="19">
        <f>COUNTIF(R108:R118,"E")</f>
        <v>6</v>
      </c>
      <c r="S119" s="19">
        <f>COUNTIF(S108:S118,"C")</f>
        <v>4</v>
      </c>
      <c r="T119" s="19">
        <f>COUNTIF(T108:T118,"VP")</f>
        <v>1</v>
      </c>
      <c r="U119" s="18"/>
    </row>
    <row r="120" spans="1:21" ht="17.25" customHeight="1" x14ac:dyDescent="0.2">
      <c r="A120" s="140" t="s">
        <v>62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2"/>
    </row>
    <row r="121" spans="1:21" x14ac:dyDescent="0.2">
      <c r="A121" s="29" t="str">
        <f>IF(ISNA(INDEX($A$35:$U$101,MATCH($B121,$B$35:$B$101,0),1)),"",INDEX($A$35:$U$101,MATCH($B121,$B$35:$B$101,0),1))</f>
        <v/>
      </c>
      <c r="B121" s="146"/>
      <c r="C121" s="146"/>
      <c r="D121" s="146"/>
      <c r="E121" s="146"/>
      <c r="F121" s="146"/>
      <c r="G121" s="146"/>
      <c r="H121" s="146"/>
      <c r="I121" s="146"/>
      <c r="J121" s="17" t="str">
        <f>IF(ISNA(INDEX($A$35:$U$101,MATCH($B121,$B$35:$B$101,0),10)),"",INDEX($A$35:$U$101,MATCH($B121,$B$35:$B$101,0),10))</f>
        <v/>
      </c>
      <c r="K121" s="17" t="str">
        <f>IF(ISNA(INDEX($A$35:$U$101,MATCH($B121,$B$35:$B$101,0),11)),"",INDEX($A$35:$U$101,MATCH($B121,$B$35:$B$101,0),11))</f>
        <v/>
      </c>
      <c r="L121" s="17" t="str">
        <f>IF(ISNA(INDEX($A$35:$U$101,MATCH($B121,$B$35:$B$101,0),12)),"",INDEX($A$35:$U$101,MATCH($B121,$B$35:$B$101,0),12))</f>
        <v/>
      </c>
      <c r="M121" s="17" t="str">
        <f>IF(ISNA(INDEX($A$35:$U$101,MATCH($B121,$B$35:$B$101,0),13)),"",INDEX($A$35:$U$101,MATCH($B121,$B$35:$B$101,0),13))</f>
        <v/>
      </c>
      <c r="N121" s="17" t="str">
        <f>IF(ISNA(INDEX($A$35:$U$101,MATCH($B121,$B$35:$B$101,0),14)),"",INDEX($A$35:$U$101,MATCH($B121,$B$35:$B$101,0),14))</f>
        <v/>
      </c>
      <c r="O121" s="17" t="str">
        <f>IF(ISNA(INDEX($A$35:$U$101,MATCH($B121,$B$35:$B$101,0),15)),"",INDEX($A$35:$U$101,MATCH($B121,$B$35:$B$101,0),15))</f>
        <v/>
      </c>
      <c r="P121" s="17" t="str">
        <f>IF(ISNA(INDEX($A$35:$U$101,MATCH($B121,$B$35:$B$101,0),16)),"",INDEX($A$35:$U$101,MATCH($B121,$B$35:$B$101,0),16))</f>
        <v/>
      </c>
      <c r="Q121" s="17" t="str">
        <f>IF(ISNA(INDEX($A$35:$U$101,MATCH($B121,$B$35:$B$101,0),17)),"",INDEX($A$35:$U$101,MATCH($B121,$B$35:$B$101,0),17))</f>
        <v/>
      </c>
      <c r="R121" s="27" t="str">
        <f>IF(ISNA(INDEX($A$35:$U$101,MATCH($B121,$B$35:$B$101,0),18)),"",INDEX($A$35:$U$101,MATCH($B121,$B$35:$B$101,0),18))</f>
        <v/>
      </c>
      <c r="S121" s="27" t="str">
        <f>IF(ISNA(INDEX($A$35:$U$101,MATCH($B121,$B$35:$B$101,0),19)),"",INDEX($A$35:$U$101,MATCH($B121,$B$35:$B$101,0),19))</f>
        <v/>
      </c>
      <c r="T121" s="27" t="str">
        <f>IF(ISNA(INDEX($A$35:$U$101,MATCH($B121,$B$35:$B$101,0),20)),"",INDEX($A$35:$U$101,MATCH($B121,$B$35:$B$101,0),20))</f>
        <v/>
      </c>
      <c r="U121" s="18"/>
    </row>
    <row r="122" spans="1:21" x14ac:dyDescent="0.2">
      <c r="A122" s="19" t="s">
        <v>25</v>
      </c>
      <c r="B122" s="95"/>
      <c r="C122" s="95"/>
      <c r="D122" s="95"/>
      <c r="E122" s="95"/>
      <c r="F122" s="95"/>
      <c r="G122" s="95"/>
      <c r="H122" s="95"/>
      <c r="I122" s="95"/>
      <c r="J122" s="21">
        <f t="shared" ref="J122:Q122" si="55">SUM(J121:J121)</f>
        <v>0</v>
      </c>
      <c r="K122" s="21">
        <f t="shared" si="55"/>
        <v>0</v>
      </c>
      <c r="L122" s="21">
        <f t="shared" si="55"/>
        <v>0</v>
      </c>
      <c r="M122" s="21">
        <f t="shared" si="55"/>
        <v>0</v>
      </c>
      <c r="N122" s="21">
        <f t="shared" si="55"/>
        <v>0</v>
      </c>
      <c r="O122" s="21">
        <f t="shared" si="55"/>
        <v>0</v>
      </c>
      <c r="P122" s="21">
        <f t="shared" si="55"/>
        <v>0</v>
      </c>
      <c r="Q122" s="21">
        <f t="shared" si="55"/>
        <v>0</v>
      </c>
      <c r="R122" s="19">
        <f>COUNTIF(R121:R121,"E")</f>
        <v>0</v>
      </c>
      <c r="S122" s="19">
        <f>COUNTIF(S121:S121,"C")</f>
        <v>0</v>
      </c>
      <c r="T122" s="19">
        <f>COUNTIF(T121:T121,"VP")</f>
        <v>0</v>
      </c>
      <c r="U122" s="20"/>
    </row>
    <row r="123" spans="1:21" ht="27" customHeight="1" x14ac:dyDescent="0.2">
      <c r="A123" s="131" t="s">
        <v>71</v>
      </c>
      <c r="B123" s="132"/>
      <c r="C123" s="132"/>
      <c r="D123" s="132"/>
      <c r="E123" s="132"/>
      <c r="F123" s="132"/>
      <c r="G123" s="132"/>
      <c r="H123" s="132"/>
      <c r="I123" s="133"/>
      <c r="J123" s="21">
        <f t="shared" ref="J123:T123" si="56">SUM(J119,J122)</f>
        <v>55</v>
      </c>
      <c r="K123" s="21">
        <f t="shared" si="56"/>
        <v>21</v>
      </c>
      <c r="L123" s="21">
        <f t="shared" si="56"/>
        <v>8</v>
      </c>
      <c r="M123" s="21">
        <f t="shared" si="56"/>
        <v>7</v>
      </c>
      <c r="N123" s="21">
        <f t="shared" si="56"/>
        <v>8</v>
      </c>
      <c r="O123" s="21">
        <f t="shared" si="56"/>
        <v>44</v>
      </c>
      <c r="P123" s="21">
        <f t="shared" si="56"/>
        <v>55</v>
      </c>
      <c r="Q123" s="21">
        <f t="shared" si="56"/>
        <v>99</v>
      </c>
      <c r="R123" s="21">
        <f t="shared" si="56"/>
        <v>6</v>
      </c>
      <c r="S123" s="21">
        <f t="shared" si="56"/>
        <v>4</v>
      </c>
      <c r="T123" s="21">
        <f t="shared" si="56"/>
        <v>1</v>
      </c>
      <c r="U123" s="26"/>
    </row>
    <row r="124" spans="1:21" x14ac:dyDescent="0.2">
      <c r="A124" s="107" t="s">
        <v>47</v>
      </c>
      <c r="B124" s="108"/>
      <c r="C124" s="108"/>
      <c r="D124" s="108"/>
      <c r="E124" s="108"/>
      <c r="F124" s="108"/>
      <c r="G124" s="108"/>
      <c r="H124" s="108"/>
      <c r="I124" s="108"/>
      <c r="J124" s="109"/>
      <c r="K124" s="21">
        <f>K119*14+K122*12</f>
        <v>294</v>
      </c>
      <c r="L124" s="21">
        <f t="shared" ref="L124:Q124" si="57">L119*14+L122*12</f>
        <v>112</v>
      </c>
      <c r="M124" s="21">
        <f t="shared" si="57"/>
        <v>98</v>
      </c>
      <c r="N124" s="21">
        <f t="shared" si="57"/>
        <v>112</v>
      </c>
      <c r="O124" s="21">
        <f t="shared" si="57"/>
        <v>616</v>
      </c>
      <c r="P124" s="21">
        <f t="shared" si="57"/>
        <v>770</v>
      </c>
      <c r="Q124" s="21">
        <f t="shared" si="57"/>
        <v>1386</v>
      </c>
      <c r="R124" s="113"/>
      <c r="S124" s="114"/>
      <c r="T124" s="114"/>
      <c r="U124" s="115"/>
    </row>
    <row r="125" spans="1:21" x14ac:dyDescent="0.2">
      <c r="A125" s="110"/>
      <c r="B125" s="111"/>
      <c r="C125" s="111"/>
      <c r="D125" s="111"/>
      <c r="E125" s="111"/>
      <c r="F125" s="111"/>
      <c r="G125" s="111"/>
      <c r="H125" s="111"/>
      <c r="I125" s="111"/>
      <c r="J125" s="112"/>
      <c r="K125" s="134">
        <f>SUM(K124:N124)</f>
        <v>616</v>
      </c>
      <c r="L125" s="135"/>
      <c r="M125" s="135"/>
      <c r="N125" s="136"/>
      <c r="O125" s="137">
        <f>SUM(O124:P124)</f>
        <v>1386</v>
      </c>
      <c r="P125" s="138"/>
      <c r="Q125" s="139"/>
      <c r="R125" s="116"/>
      <c r="S125" s="117"/>
      <c r="T125" s="117"/>
      <c r="U125" s="118"/>
    </row>
    <row r="127" spans="1:21" s="61" customFormat="1" x14ac:dyDescent="0.2"/>
    <row r="128" spans="1:21" s="61" customFormat="1" x14ac:dyDescent="0.2"/>
    <row r="129" spans="1:21" s="61" customFormat="1" x14ac:dyDescent="0.2"/>
    <row r="130" spans="1:21" s="61" customFormat="1" x14ac:dyDescent="0.2"/>
    <row r="131" spans="1:21" s="61" customFormat="1" x14ac:dyDescent="0.2"/>
    <row r="132" spans="1:21" s="61" customFormat="1" x14ac:dyDescent="0.2"/>
    <row r="133" spans="1:21" s="61" customFormat="1" x14ac:dyDescent="0.2"/>
    <row r="134" spans="1:21" s="61" customFormat="1" x14ac:dyDescent="0.2"/>
    <row r="135" spans="1:21" ht="28.5" customHeight="1" x14ac:dyDescent="0.2">
      <c r="A135" s="159" t="s">
        <v>79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</row>
    <row r="136" spans="1:21" ht="27.75" customHeight="1" x14ac:dyDescent="0.2">
      <c r="A136" s="95" t="s">
        <v>27</v>
      </c>
      <c r="B136" s="95" t="s">
        <v>26</v>
      </c>
      <c r="C136" s="95"/>
      <c r="D136" s="95"/>
      <c r="E136" s="95"/>
      <c r="F136" s="95"/>
      <c r="G136" s="95"/>
      <c r="H136" s="95"/>
      <c r="I136" s="95"/>
      <c r="J136" s="119" t="s">
        <v>39</v>
      </c>
      <c r="K136" s="119" t="s">
        <v>24</v>
      </c>
      <c r="L136" s="119"/>
      <c r="M136" s="119"/>
      <c r="N136" s="119"/>
      <c r="O136" s="119" t="s">
        <v>40</v>
      </c>
      <c r="P136" s="119"/>
      <c r="Q136" s="119"/>
      <c r="R136" s="119" t="s">
        <v>23</v>
      </c>
      <c r="S136" s="119"/>
      <c r="T136" s="119"/>
      <c r="U136" s="119" t="s">
        <v>22</v>
      </c>
    </row>
    <row r="137" spans="1:21" ht="16.5" customHeight="1" x14ac:dyDescent="0.2">
      <c r="A137" s="95"/>
      <c r="B137" s="95"/>
      <c r="C137" s="95"/>
      <c r="D137" s="95"/>
      <c r="E137" s="95"/>
      <c r="F137" s="95"/>
      <c r="G137" s="95"/>
      <c r="H137" s="95"/>
      <c r="I137" s="95"/>
      <c r="J137" s="119"/>
      <c r="K137" s="41" t="s">
        <v>28</v>
      </c>
      <c r="L137" s="41" t="s">
        <v>29</v>
      </c>
      <c r="M137" s="41" t="s">
        <v>84</v>
      </c>
      <c r="N137" s="41" t="s">
        <v>85</v>
      </c>
      <c r="O137" s="28" t="s">
        <v>33</v>
      </c>
      <c r="P137" s="28" t="s">
        <v>7</v>
      </c>
      <c r="Q137" s="28" t="s">
        <v>30</v>
      </c>
      <c r="R137" s="28" t="s">
        <v>31</v>
      </c>
      <c r="S137" s="28" t="s">
        <v>28</v>
      </c>
      <c r="T137" s="28" t="s">
        <v>32</v>
      </c>
      <c r="U137" s="119"/>
    </row>
    <row r="138" spans="1:21" ht="17.25" customHeight="1" x14ac:dyDescent="0.2">
      <c r="A138" s="140" t="s">
        <v>61</v>
      </c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2"/>
    </row>
    <row r="139" spans="1:21" s="66" customFormat="1" ht="24.6" customHeight="1" x14ac:dyDescent="0.2">
      <c r="A139" s="29" t="str">
        <f>IF(ISNA(INDEX($A$35:$U$101,MATCH($B139,$B$35:$B$101,0),1)),"",INDEX($A$35:$U$101,MATCH($B139,$B$35:$B$101,0),1))</f>
        <v>XND 1203</v>
      </c>
      <c r="B139" s="147" t="s">
        <v>83</v>
      </c>
      <c r="C139" s="147"/>
      <c r="D139" s="147"/>
      <c r="E139" s="147"/>
      <c r="F139" s="147"/>
      <c r="G139" s="147"/>
      <c r="H139" s="147"/>
      <c r="I139" s="147"/>
      <c r="J139" s="17">
        <f>IF(ISNA(INDEX($A$35:$U$101,MATCH($B139,$B$35:$B$101,0),10)),"",INDEX($A$35:$U$101,MATCH($B139,$B$35:$B$101,0),10))</f>
        <v>5</v>
      </c>
      <c r="K139" s="17">
        <f>IF(ISNA(INDEX($A$35:$U$101,MATCH($B139,$B$35:$B$101,0),11)),"",INDEX($A$35:$U$101,MATCH($B139,$B$35:$B$101,0),11))</f>
        <v>2</v>
      </c>
      <c r="L139" s="17">
        <f>IF(ISNA(INDEX($A$35:$U$101,MATCH($B139,$B$35:$B$101,0),12)),"",INDEX($A$35:$U$101,MATCH($B139,$B$35:$B$101,0),12))</f>
        <v>1</v>
      </c>
      <c r="M139" s="17">
        <f>IF(ISNA(INDEX($A$35:$U$101,MATCH($B139,$B$35:$B$101,0),13)),"",INDEX($A$35:$U$101,MATCH($B139,$B$35:$B$101,0),13))</f>
        <v>0</v>
      </c>
      <c r="N139" s="17">
        <f>IF(ISNA(INDEX($A$35:$U$101,MATCH($B139,$B$35:$B$101,0),14)),"",INDEX($A$35:$U$101,MATCH($B139,$B$35:$B$101,0),14))</f>
        <v>0</v>
      </c>
      <c r="O139" s="17">
        <f>IF(ISNA(INDEX($A$35:$U$101,MATCH($B139,$B$35:$B$101,0),15)),"",INDEX($A$35:$U$101,MATCH($B139,$B$35:$B$101,0),15))</f>
        <v>3</v>
      </c>
      <c r="P139" s="17">
        <f>IF(ISNA(INDEX($A$35:$U$101,MATCH($B139,$B$35:$B$101,0),16)),"",INDEX($A$35:$U$101,MATCH($B139,$B$35:$B$101,0),16))</f>
        <v>6</v>
      </c>
      <c r="Q139" s="27">
        <f>IF(ISNA(INDEX($A$35:$U$101,MATCH($B139,$B$35:$B$101,0),17)),"",INDEX($A$35:$U$101,MATCH($B139,$B$35:$B$101,0),17))</f>
        <v>9</v>
      </c>
      <c r="R139" s="27" t="str">
        <f>IF(ISNA(INDEX($A$35:$U$101,MATCH($B139,$B$35:$B$101,0),18)),"",INDEX($A$35:$U$101,MATCH($B139,$B$35:$B$101,0),18))</f>
        <v>E</v>
      </c>
      <c r="S139" s="27">
        <f>IF(ISNA(INDEX($A$35:$U$101,MATCH($B139,$B$35:$B$101,0),19)),"",INDEX($A$35:$U$101,MATCH($B139,$B$35:$B$101,0),19))</f>
        <v>0</v>
      </c>
      <c r="T139" s="27">
        <f>IF(ISNA(INDEX($A$35:$U$101,MATCH($B139,$B$35:$B$101,0),20)),"",INDEX($A$35:$U$101,MATCH($B139,$B$35:$B$101,0),20))</f>
        <v>0</v>
      </c>
      <c r="U139" s="18" t="s">
        <v>37</v>
      </c>
    </row>
    <row r="140" spans="1:21" s="66" customFormat="1" ht="17.25" customHeight="1" x14ac:dyDescent="0.2">
      <c r="A140" s="29" t="str">
        <f>IF(ISNA(INDEX($A$35:$U$101,MATCH($B140,$B$35:$B$101,0),1)),"",INDEX($A$35:$U$101,MATCH($B140,$B$35:$B$101,0),1))</f>
        <v>XND 1204</v>
      </c>
      <c r="B140" s="146" t="s">
        <v>119</v>
      </c>
      <c r="C140" s="146"/>
      <c r="D140" s="146"/>
      <c r="E140" s="146"/>
      <c r="F140" s="146"/>
      <c r="G140" s="146"/>
      <c r="H140" s="146"/>
      <c r="I140" s="146"/>
      <c r="J140" s="17">
        <f>IF(ISNA(INDEX($A$35:$U$101,MATCH($B140,$B$35:$B$101,0),10)),"",INDEX($A$35:$U$101,MATCH($B140,$B$35:$B$101,0),10))</f>
        <v>5</v>
      </c>
      <c r="K140" s="17">
        <f>IF(ISNA(INDEX($A$35:$U$101,MATCH($B140,$B$35:$B$101,0),11)),"",INDEX($A$35:$U$101,MATCH($B140,$B$35:$B$101,0),11))</f>
        <v>1</v>
      </c>
      <c r="L140" s="17">
        <f>IF(ISNA(INDEX($A$35:$U$101,MATCH($B140,$B$35:$B$101,0),12)),"",INDEX($A$35:$U$101,MATCH($B140,$B$35:$B$101,0),12))</f>
        <v>2</v>
      </c>
      <c r="M140" s="17">
        <f>IF(ISNA(INDEX($A$35:$U$101,MATCH($B140,$B$35:$B$101,0),13)),"",INDEX($A$35:$U$101,MATCH($B140,$B$35:$B$101,0),13))</f>
        <v>0</v>
      </c>
      <c r="N140" s="17">
        <f>IF(ISNA(INDEX($A$35:$U$101,MATCH($B140,$B$35:$B$101,0),14)),"",INDEX($A$35:$U$101,MATCH($B140,$B$35:$B$101,0),14))</f>
        <v>0</v>
      </c>
      <c r="O140" s="17">
        <f>IF(ISNA(INDEX($A$35:$U$101,MATCH($B140,$B$35:$B$101,0),15)),"",INDEX($A$35:$U$101,MATCH($B140,$B$35:$B$101,0),15))</f>
        <v>3</v>
      </c>
      <c r="P140" s="17">
        <f>IF(ISNA(INDEX($A$35:$U$101,MATCH($B140,$B$35:$B$101,0),16)),"",INDEX($A$35:$U$101,MATCH($B140,$B$35:$B$101,0),16))</f>
        <v>6</v>
      </c>
      <c r="Q140" s="27">
        <f>IF(ISNA(INDEX($A$35:$U$101,MATCH($B140,$B$35:$B$101,0),17)),"",INDEX($A$35:$U$101,MATCH($B140,$B$35:$B$101,0),17))</f>
        <v>9</v>
      </c>
      <c r="R140" s="27" t="str">
        <f>IF(ISNA(INDEX($A$35:$U$101,MATCH($B140,$B$35:$B$101,0),18)),"",INDEX($A$35:$U$101,MATCH($B140,$B$35:$B$101,0),18))</f>
        <v>E</v>
      </c>
      <c r="S140" s="27">
        <f>IF(ISNA(INDEX($A$35:$U$101,MATCH($B140,$B$35:$B$101,0),19)),"",INDEX($A$35:$U$101,MATCH($B140,$B$35:$B$101,0),19))</f>
        <v>0</v>
      </c>
      <c r="T140" s="27">
        <f>IF(ISNA(INDEX($A$35:$U$101,MATCH($B140,$B$35:$B$101,0),20)),"",INDEX($A$35:$U$101,MATCH($B140,$B$35:$B$101,0),20))</f>
        <v>0</v>
      </c>
      <c r="U140" s="18" t="s">
        <v>37</v>
      </c>
    </row>
    <row r="141" spans="1:21" x14ac:dyDescent="0.2">
      <c r="A141" s="29" t="str">
        <f>IF(ISNA(INDEX($A$35:$U$101,MATCH($B141,$B$35:$B$101,0),1)),"",INDEX($A$35:$U$101,MATCH($B141,$B$35:$B$101,0),1))</f>
        <v>XND 2306</v>
      </c>
      <c r="B141" s="146" t="s">
        <v>121</v>
      </c>
      <c r="C141" s="146"/>
      <c r="D141" s="146"/>
      <c r="E141" s="146"/>
      <c r="F141" s="146"/>
      <c r="G141" s="146"/>
      <c r="H141" s="146"/>
      <c r="I141" s="146"/>
      <c r="J141" s="17">
        <f>IF(ISNA(INDEX($A$35:$U$101,MATCH($B141,$B$35:$B$101,0),10)),"",INDEX($A$35:$U$101,MATCH($B141,$B$35:$B$101,0),10))</f>
        <v>5</v>
      </c>
      <c r="K141" s="17">
        <f>IF(ISNA(INDEX($A$35:$U$101,MATCH($B141,$B$35:$B$101,0),11)),"",INDEX($A$35:$U$101,MATCH($B141,$B$35:$B$101,0),11))</f>
        <v>1</v>
      </c>
      <c r="L141" s="17">
        <f>IF(ISNA(INDEX($A$35:$U$101,MATCH($B141,$B$35:$B$101,0),12)),"",INDEX($A$35:$U$101,MATCH($B141,$B$35:$B$101,0),12))</f>
        <v>2</v>
      </c>
      <c r="M141" s="17">
        <f>IF(ISNA(INDEX($A$35:$U$101,MATCH($B141,$B$35:$B$101,0),13)),"",INDEX($A$35:$U$101,MATCH($B141,$B$35:$B$101,0),13))</f>
        <v>0</v>
      </c>
      <c r="N141" s="17">
        <f>IF(ISNA(INDEX($A$35:$U$101,MATCH($B141,$B$35:$B$101,0),14)),"",INDEX($A$35:$U$101,MATCH($B141,$B$35:$B$101,0),14))</f>
        <v>0</v>
      </c>
      <c r="O141" s="17">
        <f>IF(ISNA(INDEX($A$35:$U$101,MATCH($B141,$B$35:$B$101,0),15)),"",INDEX($A$35:$U$101,MATCH($B141,$B$35:$B$101,0),15))</f>
        <v>3</v>
      </c>
      <c r="P141" s="17">
        <f>IF(ISNA(INDEX($A$35:$U$101,MATCH($B141,$B$35:$B$101,0),16)),"",INDEX($A$35:$U$101,MATCH($B141,$B$35:$B$101,0),16))</f>
        <v>6</v>
      </c>
      <c r="Q141" s="27">
        <f>IF(ISNA(INDEX($A$35:$U$101,MATCH($B141,$B$35:$B$101,0),17)),"",INDEX($A$35:$U$101,MATCH($B141,$B$35:$B$101,0),17))</f>
        <v>9</v>
      </c>
      <c r="R141" s="27" t="str">
        <f>IF(ISNA(INDEX($A$35:$U$101,MATCH($B141,$B$35:$B$101,0),18)),"",INDEX($A$35:$U$101,MATCH($B141,$B$35:$B$101,0),18))</f>
        <v>E</v>
      </c>
      <c r="S141" s="27">
        <f>IF(ISNA(INDEX($A$35:$U$101,MATCH($B141,$B$35:$B$101,0),19)),"",INDEX($A$35:$U$101,MATCH($B141,$B$35:$B$101,0),19))</f>
        <v>0</v>
      </c>
      <c r="T141" s="27">
        <f>IF(ISNA(INDEX($A$35:$U$101,MATCH($B141,$B$35:$B$101,0),20)),"",INDEX($A$35:$U$101,MATCH($B141,$B$35:$B$101,0),20))</f>
        <v>0</v>
      </c>
      <c r="U141" s="18" t="s">
        <v>37</v>
      </c>
    </row>
    <row r="142" spans="1:21" x14ac:dyDescent="0.2">
      <c r="A142" s="19" t="s">
        <v>25</v>
      </c>
      <c r="B142" s="143"/>
      <c r="C142" s="144"/>
      <c r="D142" s="144"/>
      <c r="E142" s="144"/>
      <c r="F142" s="144"/>
      <c r="G142" s="144"/>
      <c r="H142" s="144"/>
      <c r="I142" s="145"/>
      <c r="J142" s="21">
        <f>SUM(J139:J141)</f>
        <v>15</v>
      </c>
      <c r="K142" s="21">
        <f t="shared" ref="K142:Q142" si="58">SUM(K139:K141)</f>
        <v>4</v>
      </c>
      <c r="L142" s="21">
        <f t="shared" si="58"/>
        <v>5</v>
      </c>
      <c r="M142" s="21">
        <f t="shared" si="58"/>
        <v>0</v>
      </c>
      <c r="N142" s="21">
        <f t="shared" si="58"/>
        <v>0</v>
      </c>
      <c r="O142" s="21">
        <f t="shared" si="58"/>
        <v>9</v>
      </c>
      <c r="P142" s="21">
        <f t="shared" si="58"/>
        <v>18</v>
      </c>
      <c r="Q142" s="21">
        <f t="shared" si="58"/>
        <v>27</v>
      </c>
      <c r="R142" s="19">
        <f>COUNTIF(R139:R141,"E")</f>
        <v>3</v>
      </c>
      <c r="S142" s="19">
        <f>COUNTIF(S141:S141,"C")</f>
        <v>0</v>
      </c>
      <c r="T142" s="19">
        <f>COUNTIF(T141:T141,"VP")</f>
        <v>0</v>
      </c>
      <c r="U142" s="16"/>
    </row>
    <row r="143" spans="1:21" ht="18.75" customHeight="1" x14ac:dyDescent="0.2">
      <c r="A143" s="140" t="s">
        <v>62</v>
      </c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2"/>
    </row>
    <row r="144" spans="1:21" x14ac:dyDescent="0.2">
      <c r="A144" s="29" t="str">
        <f>IF(ISNA(INDEX($A$35:$U$101,MATCH($B144,$B$35:$B$101,0),1)),"",INDEX($A$35:$U$101,MATCH($B144,$B$35:$B$101,0),1))</f>
        <v>MMX3221</v>
      </c>
      <c r="B144" s="128" t="s">
        <v>136</v>
      </c>
      <c r="C144" s="129"/>
      <c r="D144" s="129"/>
      <c r="E144" s="129"/>
      <c r="F144" s="129"/>
      <c r="G144" s="129"/>
      <c r="H144" s="129"/>
      <c r="I144" s="130"/>
      <c r="J144" s="17">
        <f>IF(ISNA(INDEX($A$35:$U$101,MATCH($B144,$B$35:$B$101,0),10)),"",INDEX($A$35:$U$101,MATCH($B144,$B$35:$B$101,0),10))</f>
        <v>9</v>
      </c>
      <c r="K144" s="17">
        <f>IF(ISNA(INDEX($A$35:$U$101,MATCH($B144,$B$35:$B$101,0),11)),"",INDEX($A$35:$U$101,MATCH($B144,$B$35:$B$101,0),11))</f>
        <v>2</v>
      </c>
      <c r="L144" s="17">
        <f>IF(ISNA(INDEX($A$35:$U$101,MATCH($B144,$B$35:$B$101,0),12)),"",INDEX($A$35:$U$101,MATCH($B144,$B$35:$B$101,0),12))</f>
        <v>1</v>
      </c>
      <c r="M144" s="17">
        <f>IF(ISNA(INDEX($A$35:$U$101,MATCH($B144,$B$35:$B$101,0),13)),"",INDEX($A$35:$U$101,MATCH($B144,$B$35:$B$101,0),13))</f>
        <v>0</v>
      </c>
      <c r="N144" s="17">
        <f>IF(ISNA(INDEX($A$35:$U$101,MATCH($B144,$B$35:$B$101,0),14)),"",INDEX($A$35:$U$101,MATCH($B144,$B$35:$B$101,0),14))</f>
        <v>1</v>
      </c>
      <c r="O144" s="17">
        <f>IF(ISNA(INDEX($A$35:$U$101,MATCH($B144,$B$35:$B$101,0),15)),"",INDEX($A$35:$U$101,MATCH($B144,$B$35:$B$101,0),15))</f>
        <v>4</v>
      </c>
      <c r="P144" s="17">
        <f>IF(ISNA(INDEX($A$35:$U$101,MATCH($B144,$B$35:$B$101,0),16)),"",INDEX($A$35:$U$101,MATCH($B144,$B$35:$B$101,0),16))</f>
        <v>15</v>
      </c>
      <c r="Q144" s="27">
        <f>IF(ISNA(INDEX($A$35:$U$101,MATCH($B144,$B$35:$B$101,0),17)),"",INDEX($A$35:$U$101,MATCH($B144,$B$35:$B$101,0),17))</f>
        <v>19</v>
      </c>
      <c r="R144" s="27" t="str">
        <f>IF(ISNA(INDEX($A$35:$U$101,MATCH($B144,$B$35:$B$101,0),18)),"",INDEX($A$35:$U$101,MATCH($B144,$B$35:$B$101,0),18))</f>
        <v>E</v>
      </c>
      <c r="S144" s="27">
        <f>IF(ISNA(INDEX($A$35:$U$101,MATCH($B144,$B$35:$B$101,0),19)),"",INDEX($A$35:$U$101,MATCH($B144,$B$35:$B$101,0),19))</f>
        <v>0</v>
      </c>
      <c r="T144" s="27">
        <f>IF(ISNA(INDEX($A$35:$U$101,MATCH($B144,$B$35:$B$101,0),20)),"",INDEX($A$35:$U$101,MATCH($B144,$B$35:$B$101,0),20))</f>
        <v>0</v>
      </c>
      <c r="U144" s="18" t="s">
        <v>37</v>
      </c>
    </row>
    <row r="145" spans="1:21" x14ac:dyDescent="0.2">
      <c r="A145" s="29" t="str">
        <f>IF(ISNA(INDEX($A$35:$U$101,MATCH($B145,$B$35:$B$101,0),1)),"",INDEX($A$35:$U$101,MATCH($B145,$B$35:$B$101,0),1))</f>
        <v>MMX3222</v>
      </c>
      <c r="B145" s="128" t="s">
        <v>137</v>
      </c>
      <c r="C145" s="129"/>
      <c r="D145" s="129"/>
      <c r="E145" s="129"/>
      <c r="F145" s="129"/>
      <c r="G145" s="129"/>
      <c r="H145" s="129"/>
      <c r="I145" s="130"/>
      <c r="J145" s="17">
        <f>IF(ISNA(INDEX($A$35:$U$101,MATCH($B145,$B$35:$B$101,0),10)),"",INDEX($A$35:$U$101,MATCH($B145,$B$35:$B$101,0),10))</f>
        <v>9</v>
      </c>
      <c r="K145" s="17">
        <f>IF(ISNA(INDEX($A$35:$U$101,MATCH($B145,$B$35:$B$101,0),11)),"",INDEX($A$35:$U$101,MATCH($B145,$B$35:$B$101,0),11))</f>
        <v>2</v>
      </c>
      <c r="L145" s="17">
        <f>IF(ISNA(INDEX($A$35:$U$101,MATCH($B145,$B$35:$B$101,0),12)),"",INDEX($A$35:$U$101,MATCH($B145,$B$35:$B$101,0),12))</f>
        <v>1</v>
      </c>
      <c r="M145" s="17">
        <f>IF(ISNA(INDEX($A$35:$U$101,MATCH($B145,$B$35:$B$101,0),13)),"",INDEX($A$35:$U$101,MATCH($B145,$B$35:$B$101,0),13))</f>
        <v>0</v>
      </c>
      <c r="N145" s="17">
        <f>IF(ISNA(INDEX($A$35:$U$101,MATCH($B145,$B$35:$B$101,0),14)),"",INDEX($A$35:$U$101,MATCH($B145,$B$35:$B$101,0),14))</f>
        <v>1</v>
      </c>
      <c r="O145" s="17">
        <f>IF(ISNA(INDEX($A$35:$U$101,MATCH($B145,$B$35:$B$101,0),15)),"",INDEX($A$35:$U$101,MATCH($B145,$B$35:$B$101,0),15))</f>
        <v>4</v>
      </c>
      <c r="P145" s="17">
        <f>IF(ISNA(INDEX($A$35:$U$101,MATCH($B145,$B$35:$B$101,0),16)),"",INDEX($A$35:$U$101,MATCH($B145,$B$35:$B$101,0),16))</f>
        <v>15</v>
      </c>
      <c r="Q145" s="27">
        <f>IF(ISNA(INDEX($A$35:$U$101,MATCH($B145,$B$35:$B$101,0),17)),"",INDEX($A$35:$U$101,MATCH($B145,$B$35:$B$101,0),17))</f>
        <v>19</v>
      </c>
      <c r="R145" s="27" t="str">
        <f>IF(ISNA(INDEX($A$35:$U$101,MATCH($B145,$B$35:$B$101,0),18)),"",INDEX($A$35:$U$101,MATCH($B145,$B$35:$B$101,0),18))</f>
        <v>E</v>
      </c>
      <c r="S145" s="27">
        <f>IF(ISNA(INDEX($A$35:$U$101,MATCH($B145,$B$35:$B$101,0),19)),"",INDEX($A$35:$U$101,MATCH($B145,$B$35:$B$101,0),19))</f>
        <v>0</v>
      </c>
      <c r="T145" s="27">
        <f>IF(ISNA(INDEX($A$35:$U$101,MATCH($B145,$B$35:$B$101,0),20)),"",INDEX($A$35:$U$101,MATCH($B145,$B$35:$B$101,0),20))</f>
        <v>0</v>
      </c>
      <c r="U145" s="18" t="s">
        <v>37</v>
      </c>
    </row>
    <row r="146" spans="1:21" x14ac:dyDescent="0.2">
      <c r="A146" s="29" t="str">
        <f>IF(ISNA(INDEX($A$35:$U$101,MATCH($B146,$B$35:$B$101,0),1)),"",INDEX($A$35:$U$101,MATCH($B146,$B$35:$B$101,0),1))</f>
        <v>MMR3042</v>
      </c>
      <c r="B146" s="128" t="s">
        <v>123</v>
      </c>
      <c r="C146" s="129"/>
      <c r="D146" s="129"/>
      <c r="E146" s="129"/>
      <c r="F146" s="129"/>
      <c r="G146" s="129"/>
      <c r="H146" s="129"/>
      <c r="I146" s="130"/>
      <c r="J146" s="17">
        <f>IF(ISNA(INDEX($A$35:$U$101,MATCH($B146,$B$35:$B$101,0),10)),"",INDEX($A$35:$U$101,MATCH($B146,$B$35:$B$101,0),10))</f>
        <v>8</v>
      </c>
      <c r="K146" s="17">
        <f>IF(ISNA(INDEX($A$35:$U$101,MATCH($B146,$B$35:$B$101,0),11)),"",INDEX($A$35:$U$101,MATCH($B146,$B$35:$B$101,0),11))</f>
        <v>0</v>
      </c>
      <c r="L146" s="17">
        <f>IF(ISNA(INDEX($A$35:$U$101,MATCH($B146,$B$35:$B$101,0),12)),"",INDEX($A$35:$U$101,MATCH($B146,$B$35:$B$101,0),12))</f>
        <v>0</v>
      </c>
      <c r="M146" s="17">
        <f>IF(ISNA(INDEX($A$35:$U$101,MATCH($B146,$B$35:$B$101,0),13)),"",INDEX($A$35:$U$101,MATCH($B146,$B$35:$B$101,0),13))</f>
        <v>0</v>
      </c>
      <c r="N146" s="17">
        <f>IF(ISNA(INDEX($A$35:$U$101,MATCH($B146,$B$35:$B$101,0),14)),"",INDEX($A$35:$U$101,MATCH($B146,$B$35:$B$101,0),14))</f>
        <v>5</v>
      </c>
      <c r="O146" s="17">
        <f>IF(ISNA(INDEX($A$35:$U$101,MATCH($B146,$B$35:$B$101,0),15)),"",INDEX($A$35:$U$101,MATCH($B146,$B$35:$B$101,0),15))</f>
        <v>5</v>
      </c>
      <c r="P146" s="17">
        <f>IF(ISNA(INDEX($A$35:$U$101,MATCH($B146,$B$35:$B$101,0),16)),"",INDEX($A$35:$U$101,MATCH($B146,$B$35:$B$101,0),16))</f>
        <v>12</v>
      </c>
      <c r="Q146" s="27">
        <f>IF(ISNA(INDEX($A$35:$U$101,MATCH($B146,$B$35:$B$101,0),17)),"",INDEX($A$35:$U$101,MATCH($B146,$B$35:$B$101,0),17))</f>
        <v>17</v>
      </c>
      <c r="R146" s="27">
        <f>IF(ISNA(INDEX($A$35:$U$101,MATCH($B146,$B$35:$B$101,0),18)),"",INDEX($A$35:$U$101,MATCH($B146,$B$35:$B$101,0),18))</f>
        <v>0</v>
      </c>
      <c r="S146" s="27" t="str">
        <f>IF(ISNA(INDEX($A$35:$U$101,MATCH($B146,$B$35:$B$101,0),19)),"",INDEX($A$35:$U$101,MATCH($B146,$B$35:$B$101,0),19))</f>
        <v>C</v>
      </c>
      <c r="T146" s="27">
        <f>IF(ISNA(INDEX($A$35:$U$101,MATCH($B146,$B$35:$B$101,0),20)),"",INDEX($A$35:$U$101,MATCH($B146,$B$35:$B$101,0),20))</f>
        <v>0</v>
      </c>
      <c r="U146" s="18" t="s">
        <v>37</v>
      </c>
    </row>
    <row r="147" spans="1:21" x14ac:dyDescent="0.2">
      <c r="A147" s="19" t="s">
        <v>25</v>
      </c>
      <c r="B147" s="95"/>
      <c r="C147" s="95"/>
      <c r="D147" s="95"/>
      <c r="E147" s="95"/>
      <c r="F147" s="95"/>
      <c r="G147" s="95"/>
      <c r="H147" s="95"/>
      <c r="I147" s="95"/>
      <c r="J147" s="21">
        <f t="shared" ref="J147:Q147" si="59">SUM(J144:J146)</f>
        <v>26</v>
      </c>
      <c r="K147" s="21">
        <f t="shared" si="59"/>
        <v>4</v>
      </c>
      <c r="L147" s="21">
        <f t="shared" si="59"/>
        <v>2</v>
      </c>
      <c r="M147" s="21">
        <f t="shared" si="59"/>
        <v>0</v>
      </c>
      <c r="N147" s="21">
        <f t="shared" si="59"/>
        <v>7</v>
      </c>
      <c r="O147" s="21">
        <f t="shared" si="59"/>
        <v>13</v>
      </c>
      <c r="P147" s="21">
        <f t="shared" si="59"/>
        <v>42</v>
      </c>
      <c r="Q147" s="21">
        <f t="shared" si="59"/>
        <v>55</v>
      </c>
      <c r="R147" s="19">
        <f>COUNTIF(R144:R146,"E")</f>
        <v>2</v>
      </c>
      <c r="S147" s="19">
        <f>COUNTIF(S144:S146,"C")</f>
        <v>1</v>
      </c>
      <c r="T147" s="19">
        <f>COUNTIF(T144:T146,"VP")</f>
        <v>0</v>
      </c>
      <c r="U147" s="20"/>
    </row>
    <row r="148" spans="1:21" ht="30.75" customHeight="1" x14ac:dyDescent="0.2">
      <c r="A148" s="131" t="s">
        <v>71</v>
      </c>
      <c r="B148" s="132"/>
      <c r="C148" s="132"/>
      <c r="D148" s="132"/>
      <c r="E148" s="132"/>
      <c r="F148" s="132"/>
      <c r="G148" s="132"/>
      <c r="H148" s="132"/>
      <c r="I148" s="133"/>
      <c r="J148" s="21">
        <f t="shared" ref="J148:T148" si="60">SUM(J142,J147)</f>
        <v>41</v>
      </c>
      <c r="K148" s="21">
        <f t="shared" si="60"/>
        <v>8</v>
      </c>
      <c r="L148" s="21">
        <f t="shared" si="60"/>
        <v>7</v>
      </c>
      <c r="M148" s="21">
        <f t="shared" si="60"/>
        <v>0</v>
      </c>
      <c r="N148" s="21">
        <f t="shared" si="60"/>
        <v>7</v>
      </c>
      <c r="O148" s="21">
        <f t="shared" si="60"/>
        <v>22</v>
      </c>
      <c r="P148" s="21">
        <f t="shared" si="60"/>
        <v>60</v>
      </c>
      <c r="Q148" s="21">
        <f t="shared" si="60"/>
        <v>82</v>
      </c>
      <c r="R148" s="21">
        <f t="shared" si="60"/>
        <v>5</v>
      </c>
      <c r="S148" s="21">
        <f t="shared" si="60"/>
        <v>1</v>
      </c>
      <c r="T148" s="21">
        <f t="shared" si="60"/>
        <v>0</v>
      </c>
      <c r="U148" s="26"/>
    </row>
    <row r="149" spans="1:21" ht="15.75" customHeight="1" x14ac:dyDescent="0.2">
      <c r="A149" s="107" t="s">
        <v>47</v>
      </c>
      <c r="B149" s="108"/>
      <c r="C149" s="108"/>
      <c r="D149" s="108"/>
      <c r="E149" s="108"/>
      <c r="F149" s="108"/>
      <c r="G149" s="108"/>
      <c r="H149" s="108"/>
      <c r="I149" s="108"/>
      <c r="J149" s="109"/>
      <c r="K149" s="21">
        <f>K142*14+K147*12</f>
        <v>104</v>
      </c>
      <c r="L149" s="21">
        <f t="shared" ref="L149:Q149" si="61">L142*14+L147*12</f>
        <v>94</v>
      </c>
      <c r="M149" s="21">
        <f t="shared" si="61"/>
        <v>0</v>
      </c>
      <c r="N149" s="21">
        <f t="shared" si="61"/>
        <v>84</v>
      </c>
      <c r="O149" s="21">
        <f t="shared" si="61"/>
        <v>282</v>
      </c>
      <c r="P149" s="21">
        <f t="shared" si="61"/>
        <v>756</v>
      </c>
      <c r="Q149" s="21">
        <f t="shared" si="61"/>
        <v>1038</v>
      </c>
      <c r="R149" s="113"/>
      <c r="S149" s="114"/>
      <c r="T149" s="114"/>
      <c r="U149" s="115"/>
    </row>
    <row r="150" spans="1:21" ht="17.25" customHeight="1" x14ac:dyDescent="0.2">
      <c r="A150" s="110"/>
      <c r="B150" s="111"/>
      <c r="C150" s="111"/>
      <c r="D150" s="111"/>
      <c r="E150" s="111"/>
      <c r="F150" s="111"/>
      <c r="G150" s="111"/>
      <c r="H150" s="111"/>
      <c r="I150" s="111"/>
      <c r="J150" s="112"/>
      <c r="K150" s="134">
        <f>SUM(K149:N149)</f>
        <v>282</v>
      </c>
      <c r="L150" s="135"/>
      <c r="M150" s="135"/>
      <c r="N150" s="136"/>
      <c r="O150" s="137">
        <f>SUM(O149:P149)</f>
        <v>1038</v>
      </c>
      <c r="P150" s="138"/>
      <c r="Q150" s="139"/>
      <c r="R150" s="116"/>
      <c r="S150" s="117"/>
      <c r="T150" s="117"/>
      <c r="U150" s="118"/>
    </row>
    <row r="151" spans="1:21" ht="23.25" customHeight="1" x14ac:dyDescent="0.2">
      <c r="A151" s="95" t="s">
        <v>66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1:21" ht="26.25" customHeight="1" x14ac:dyDescent="0.2">
      <c r="A152" s="95" t="s">
        <v>27</v>
      </c>
      <c r="B152" s="95" t="s">
        <v>26</v>
      </c>
      <c r="C152" s="95"/>
      <c r="D152" s="95"/>
      <c r="E152" s="95"/>
      <c r="F152" s="95"/>
      <c r="G152" s="95"/>
      <c r="H152" s="95"/>
      <c r="I152" s="95"/>
      <c r="J152" s="119" t="s">
        <v>39</v>
      </c>
      <c r="K152" s="119" t="s">
        <v>24</v>
      </c>
      <c r="L152" s="119"/>
      <c r="M152" s="119"/>
      <c r="N152" s="119"/>
      <c r="O152" s="119" t="s">
        <v>40</v>
      </c>
      <c r="P152" s="119"/>
      <c r="Q152" s="119"/>
      <c r="R152" s="119" t="s">
        <v>23</v>
      </c>
      <c r="S152" s="119"/>
      <c r="T152" s="119"/>
      <c r="U152" s="119" t="s">
        <v>22</v>
      </c>
    </row>
    <row r="153" spans="1:21" x14ac:dyDescent="0.2">
      <c r="A153" s="95"/>
      <c r="B153" s="95"/>
      <c r="C153" s="95"/>
      <c r="D153" s="95"/>
      <c r="E153" s="95"/>
      <c r="F153" s="95"/>
      <c r="G153" s="95"/>
      <c r="H153" s="95"/>
      <c r="I153" s="95"/>
      <c r="J153" s="119"/>
      <c r="K153" s="41" t="s">
        <v>28</v>
      </c>
      <c r="L153" s="41" t="s">
        <v>29</v>
      </c>
      <c r="M153" s="41" t="s">
        <v>84</v>
      </c>
      <c r="N153" s="41" t="s">
        <v>85</v>
      </c>
      <c r="O153" s="28" t="s">
        <v>33</v>
      </c>
      <c r="P153" s="28" t="s">
        <v>7</v>
      </c>
      <c r="Q153" s="28" t="s">
        <v>30</v>
      </c>
      <c r="R153" s="28" t="s">
        <v>31</v>
      </c>
      <c r="S153" s="28" t="s">
        <v>28</v>
      </c>
      <c r="T153" s="28" t="s">
        <v>32</v>
      </c>
      <c r="U153" s="119"/>
    </row>
    <row r="154" spans="1:21" ht="18.75" customHeight="1" x14ac:dyDescent="0.2">
      <c r="A154" s="140" t="s">
        <v>61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2"/>
    </row>
    <row r="155" spans="1:21" x14ac:dyDescent="0.2">
      <c r="A155" s="29" t="str">
        <f>IF(ISNA(INDEX($A$35:$U$101,MATCH($B155,$B$35:$B$101,0),1)),"",INDEX($A$35:$U$101,MATCH($B155,$B$35:$B$101,0),1))</f>
        <v>MMR3046</v>
      </c>
      <c r="B155" s="128" t="s">
        <v>95</v>
      </c>
      <c r="C155" s="129"/>
      <c r="D155" s="129"/>
      <c r="E155" s="129"/>
      <c r="F155" s="129"/>
      <c r="G155" s="129"/>
      <c r="H155" s="129"/>
      <c r="I155" s="130"/>
      <c r="J155" s="17">
        <f>IF(ISNA(INDEX($A$35:$U$101,MATCH($B155,$B$35:$B$101,0),10)),"",INDEX($A$35:$U$101,MATCH($B155,$B$35:$B$101,0),10))</f>
        <v>5</v>
      </c>
      <c r="K155" s="17">
        <f>IF(ISNA(INDEX($A$35:$U$101,MATCH($B155,$B$35:$B$101,0),11)),"",INDEX($A$35:$U$101,MATCH($B155,$B$35:$B$101,0),11))</f>
        <v>2</v>
      </c>
      <c r="L155" s="17">
        <f>IF(ISNA(INDEX($A$35:$U$101,MATCH($B155,$B$35:$B$101,0),12)),"",INDEX($A$35:$U$101,MATCH($B155,$B$35:$B$101,0),12))</f>
        <v>1</v>
      </c>
      <c r="M155" s="17">
        <f>IF(ISNA(INDEX($A$35:$U$101,MATCH($B155,$B$35:$B$101,0),13)),"",INDEX($A$35:$U$101,MATCH($B155,$B$35:$B$101,0),13))</f>
        <v>0</v>
      </c>
      <c r="N155" s="17">
        <f>IF(ISNA(INDEX($A$35:$U$101,MATCH($B155,$B$35:$B$101,0),14)),"",INDEX($A$35:$U$101,MATCH($B155,$B$35:$B$101,0),14))</f>
        <v>1</v>
      </c>
      <c r="O155" s="17">
        <f>IF(ISNA(INDEX($A$35:$U$101,MATCH($B155,$B$35:$B$101,0),15)),"",INDEX($A$35:$U$101,MATCH($B155,$B$35:$B$101,0),15))</f>
        <v>4</v>
      </c>
      <c r="P155" s="17">
        <f>IF(ISNA(INDEX($A$35:$U$101,MATCH($B155,$B$35:$B$101,0),16)),"",INDEX($A$35:$U$101,MATCH($B155,$B$35:$B$101,0),16))</f>
        <v>5</v>
      </c>
      <c r="Q155" s="27">
        <f>IF(ISNA(INDEX($A$35:$U$101,MATCH($B155,$B$35:$B$101,0),17)),"",INDEX($A$35:$U$101,MATCH($B155,$B$35:$B$101,0),17))</f>
        <v>9</v>
      </c>
      <c r="R155" s="27" t="str">
        <f>IF(ISNA(INDEX($A$35:$U$101,MATCH($B155,$B$35:$B$101,0),18)),"",INDEX($A$35:$U$101,MATCH($B155,$B$35:$B$101,0),18))</f>
        <v>E</v>
      </c>
      <c r="S155" s="27">
        <f>IF(ISNA(INDEX($A$35:$U$101,MATCH($B155,$B$35:$B$101,0),19)),"",INDEX($A$35:$U$101,MATCH($B155,$B$35:$B$101,0),19))</f>
        <v>0</v>
      </c>
      <c r="T155" s="27">
        <f>IF(ISNA(INDEX($A$35:$U$101,MATCH($B155,$B$35:$B$101,0),20)),"",INDEX($A$35:$U$101,MATCH($B155,$B$35:$B$101,0),20))</f>
        <v>0</v>
      </c>
      <c r="U155" s="16" t="s">
        <v>38</v>
      </c>
    </row>
    <row r="156" spans="1:21" x14ac:dyDescent="0.2">
      <c r="A156" s="29" t="str">
        <f>IF(ISNA(INDEX($A$35:$U$101,MATCH($B156,$B$35:$B$101,0),1)),"",INDEX($A$35:$U$101,MATCH($B156,$B$35:$B$101,0),1))</f>
        <v>MMR3008</v>
      </c>
      <c r="B156" s="128" t="s">
        <v>99</v>
      </c>
      <c r="C156" s="129"/>
      <c r="D156" s="129"/>
      <c r="E156" s="129"/>
      <c r="F156" s="129"/>
      <c r="G156" s="129"/>
      <c r="H156" s="129"/>
      <c r="I156" s="130"/>
      <c r="J156" s="17">
        <f>IF(ISNA(INDEX($A$35:$U$101,MATCH($B156,$B$35:$B$101,0),10)),"",INDEX($A$35:$U$101,MATCH($B156,$B$35:$B$101,0),10))</f>
        <v>5</v>
      </c>
      <c r="K156" s="17">
        <f>IF(ISNA(INDEX($A$35:$U$101,MATCH($B156,$B$35:$B$101,0),11)),"",INDEX($A$35:$U$101,MATCH($B156,$B$35:$B$101,0),11))</f>
        <v>2</v>
      </c>
      <c r="L156" s="17">
        <f>IF(ISNA(INDEX($A$35:$U$101,MATCH($B156,$B$35:$B$101,0),12)),"",INDEX($A$35:$U$101,MATCH($B156,$B$35:$B$101,0),12))</f>
        <v>1</v>
      </c>
      <c r="M156" s="17">
        <f>IF(ISNA(INDEX($A$35:$U$101,MATCH($B156,$B$35:$B$101,0),13)),"",INDEX($A$35:$U$101,MATCH($B156,$B$35:$B$101,0),13))</f>
        <v>0</v>
      </c>
      <c r="N156" s="17">
        <f>IF(ISNA(INDEX($A$35:$U$101,MATCH($B156,$B$35:$B$101,0),14)),"",INDEX($A$35:$U$101,MATCH($B156,$B$35:$B$101,0),14))</f>
        <v>1</v>
      </c>
      <c r="O156" s="17">
        <f>IF(ISNA(INDEX($A$35:$U$101,MATCH($B156,$B$35:$B$101,0),15)),"",INDEX($A$35:$U$101,MATCH($B156,$B$35:$B$101,0),15))</f>
        <v>4</v>
      </c>
      <c r="P156" s="17">
        <f>IF(ISNA(INDEX($A$35:$U$101,MATCH($B156,$B$35:$B$101,0),16)),"",INDEX($A$35:$U$101,MATCH($B156,$B$35:$B$101,0),16))</f>
        <v>5</v>
      </c>
      <c r="Q156" s="27">
        <f>IF(ISNA(INDEX($A$35:$U$101,MATCH($B156,$B$35:$B$101,0),17)),"",INDEX($A$35:$U$101,MATCH($B156,$B$35:$B$101,0),17))</f>
        <v>9</v>
      </c>
      <c r="R156" s="27" t="str">
        <f>IF(ISNA(INDEX($A$35:$U$101,MATCH($B156,$B$35:$B$101,0),18)),"",INDEX($A$35:$U$101,MATCH($B156,$B$35:$B$101,0),18))</f>
        <v>E</v>
      </c>
      <c r="S156" s="27">
        <f>IF(ISNA(INDEX($A$35:$U$101,MATCH($B156,$B$35:$B$101,0),19)),"",INDEX($A$35:$U$101,MATCH($B156,$B$35:$B$101,0),19))</f>
        <v>0</v>
      </c>
      <c r="T156" s="27">
        <f>IF(ISNA(INDEX($A$35:$U$101,MATCH($B156,$B$35:$B$101,0),20)),"",INDEX($A$35:$U$101,MATCH($B156,$B$35:$B$101,0),20))</f>
        <v>0</v>
      </c>
      <c r="U156" s="16" t="s">
        <v>38</v>
      </c>
    </row>
    <row r="157" spans="1:21" x14ac:dyDescent="0.2">
      <c r="A157" s="29" t="str">
        <f>IF(ISNA(INDEX($A$35:$U$101,MATCH($B157,$B$35:$B$101,0),1)),"",INDEX($A$35:$U$101,MATCH($B157,$B$35:$B$101,0),1))</f>
        <v>MMR3034</v>
      </c>
      <c r="B157" s="128" t="s">
        <v>107</v>
      </c>
      <c r="C157" s="129"/>
      <c r="D157" s="129"/>
      <c r="E157" s="129"/>
      <c r="F157" s="129"/>
      <c r="G157" s="129"/>
      <c r="H157" s="129"/>
      <c r="I157" s="130"/>
      <c r="J157" s="17">
        <f>IF(ISNA(INDEX($A$35:$U$101,MATCH($B157,$B$35:$B$101,0),10)),"",INDEX($A$35:$U$101,MATCH($B157,$B$35:$B$101,0),10))</f>
        <v>5</v>
      </c>
      <c r="K157" s="17">
        <f>IF(ISNA(INDEX($A$35:$U$101,MATCH($B157,$B$35:$B$101,0),11)),"",INDEX($A$35:$U$101,MATCH($B157,$B$35:$B$101,0),11))</f>
        <v>2</v>
      </c>
      <c r="L157" s="17">
        <f>IF(ISNA(INDEX($A$35:$U$101,MATCH($B157,$B$35:$B$101,0),12)),"",INDEX($A$35:$U$101,MATCH($B157,$B$35:$B$101,0),12))</f>
        <v>1</v>
      </c>
      <c r="M157" s="17">
        <f>IF(ISNA(INDEX($A$35:$U$101,MATCH($B157,$B$35:$B$101,0),13)),"",INDEX($A$35:$U$101,MATCH($B157,$B$35:$B$101,0),13))</f>
        <v>0</v>
      </c>
      <c r="N157" s="17">
        <f>IF(ISNA(INDEX($A$35:$U$101,MATCH($B157,$B$35:$B$101,0),14)),"",INDEX($A$35:$U$101,MATCH($B157,$B$35:$B$101,0),14))</f>
        <v>1</v>
      </c>
      <c r="O157" s="17">
        <f>IF(ISNA(INDEX($A$35:$U$101,MATCH($B157,$B$35:$B$101,0),15)),"",INDEX($A$35:$U$101,MATCH($B157,$B$35:$B$101,0),15))</f>
        <v>4</v>
      </c>
      <c r="P157" s="17">
        <f>IF(ISNA(INDEX($A$35:$U$101,MATCH($B157,$B$35:$B$101,0),16)),"",INDEX($A$35:$U$101,MATCH($B157,$B$35:$B$101,0),16))</f>
        <v>5</v>
      </c>
      <c r="Q157" s="27">
        <f>IF(ISNA(INDEX($A$35:$U$101,MATCH($B157,$B$35:$B$101,0),17)),"",INDEX($A$35:$U$101,MATCH($B157,$B$35:$B$101,0),17))</f>
        <v>9</v>
      </c>
      <c r="R157" s="27">
        <f>IF(ISNA(INDEX($A$35:$U$101,MATCH($B157,$B$35:$B$101,0),18)),"",INDEX($A$35:$U$101,MATCH($B157,$B$35:$B$101,0),18))</f>
        <v>0</v>
      </c>
      <c r="S157" s="27" t="str">
        <f>IF(ISNA(INDEX($A$35:$U$101,MATCH($B157,$B$35:$B$101,0),19)),"",INDEX($A$35:$U$101,MATCH($B157,$B$35:$B$101,0),19))</f>
        <v>C</v>
      </c>
      <c r="T157" s="27">
        <f>IF(ISNA(INDEX($A$35:$U$101,MATCH($B157,$B$35:$B$101,0),20)),"",INDEX($A$35:$U$101,MATCH($B157,$B$35:$B$101,0),20))</f>
        <v>0</v>
      </c>
      <c r="U157" s="16" t="s">
        <v>38</v>
      </c>
    </row>
    <row r="158" spans="1:21" x14ac:dyDescent="0.2">
      <c r="A158" s="19" t="s">
        <v>25</v>
      </c>
      <c r="B158" s="143"/>
      <c r="C158" s="144"/>
      <c r="D158" s="144"/>
      <c r="E158" s="144"/>
      <c r="F158" s="144"/>
      <c r="G158" s="144"/>
      <c r="H158" s="144"/>
      <c r="I158" s="145"/>
      <c r="J158" s="21">
        <f t="shared" ref="J158:Q158" si="62">SUM(J155:J157)</f>
        <v>15</v>
      </c>
      <c r="K158" s="21">
        <f t="shared" si="62"/>
        <v>6</v>
      </c>
      <c r="L158" s="21">
        <f t="shared" si="62"/>
        <v>3</v>
      </c>
      <c r="M158" s="21">
        <f t="shared" si="62"/>
        <v>0</v>
      </c>
      <c r="N158" s="21">
        <f t="shared" si="62"/>
        <v>3</v>
      </c>
      <c r="O158" s="21">
        <f t="shared" si="62"/>
        <v>12</v>
      </c>
      <c r="P158" s="21">
        <f t="shared" si="62"/>
        <v>15</v>
      </c>
      <c r="Q158" s="21">
        <f t="shared" si="62"/>
        <v>27</v>
      </c>
      <c r="R158" s="19">
        <f>COUNTIF(R155:R157,"E")</f>
        <v>2</v>
      </c>
      <c r="S158" s="19">
        <f>COUNTIF(S155:S157,"C")</f>
        <v>1</v>
      </c>
      <c r="T158" s="19">
        <f>COUNTIF(T155:T157,"VP")</f>
        <v>0</v>
      </c>
      <c r="U158" s="16"/>
    </row>
    <row r="159" spans="1:21" ht="18" customHeight="1" x14ac:dyDescent="0.2">
      <c r="A159" s="140" t="s">
        <v>63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2"/>
    </row>
    <row r="160" spans="1:21" x14ac:dyDescent="0.2">
      <c r="A160" s="29" t="str">
        <f>IF(ISNA(INDEX($A$35:$U$101,MATCH($B160,$B$35:$B$101,0),1)),"",INDEX($A$35:$U$101,MATCH($B160,$B$35:$B$101,0),1))</f>
        <v>MMR7002</v>
      </c>
      <c r="B160" s="128" t="s">
        <v>125</v>
      </c>
      <c r="C160" s="129"/>
      <c r="D160" s="129"/>
      <c r="E160" s="129"/>
      <c r="F160" s="129"/>
      <c r="G160" s="129"/>
      <c r="H160" s="129"/>
      <c r="I160" s="130"/>
      <c r="J160" s="17">
        <f>IF(ISNA(INDEX($A$35:$U$101,MATCH($B160,$B$35:$B$101,0),10)),"",INDEX($A$35:$U$101,MATCH($B160,$B$35:$B$101,0),10))</f>
        <v>4</v>
      </c>
      <c r="K160" s="17">
        <f>IF(ISNA(INDEX($A$35:$U$101,MATCH($B160,$B$35:$B$101,0),11)),"",INDEX($A$35:$U$101,MATCH($B160,$B$35:$B$101,0),11))</f>
        <v>0</v>
      </c>
      <c r="L160" s="17">
        <f>IF(ISNA(INDEX($A$35:$U$101,MATCH($B160,$B$35:$B$101,0),12)),"",INDEX($A$35:$U$101,MATCH($B160,$B$35:$B$101,0),12))</f>
        <v>0</v>
      </c>
      <c r="M160" s="17">
        <f>IF(ISNA(INDEX($A$35:$U$101,MATCH($B160,$B$35:$B$101,0),13)),"",INDEX($A$35:$U$101,MATCH($B160,$B$35:$B$101,0),13))</f>
        <v>1</v>
      </c>
      <c r="N160" s="17">
        <f>IF(ISNA(INDEX($A$35:$U$101,MATCH($B160,$B$35:$B$101,0),14)),"",INDEX($A$35:$U$101,MATCH($B160,$B$35:$B$101,0),14))</f>
        <v>4</v>
      </c>
      <c r="O160" s="17">
        <f>IF(ISNA(INDEX($A$35:$U$101,MATCH($B160,$B$35:$B$101,0),15)),"",INDEX($A$35:$U$101,MATCH($B160,$B$35:$B$101,0),15))</f>
        <v>5</v>
      </c>
      <c r="P160" s="17">
        <f>IF(ISNA(INDEX($A$35:$U$101,MATCH($B160,$B$35:$B$101,0),16)),"",INDEX($A$35:$U$101,MATCH($B160,$B$35:$B$101,0),16))</f>
        <v>3</v>
      </c>
      <c r="Q160" s="27">
        <f>IF(ISNA(INDEX($A$35:$U$101,MATCH($B160,$B$35:$B$101,0),17)),"",INDEX($A$35:$U$101,MATCH($B160,$B$35:$B$101,0),17))</f>
        <v>8</v>
      </c>
      <c r="R160" s="27">
        <f>IF(ISNA(INDEX($A$35:$U$101,MATCH($B160,$B$35:$B$101,0),18)),"",INDEX($A$35:$U$101,MATCH($B160,$B$35:$B$101,0),18))</f>
        <v>0</v>
      </c>
      <c r="S160" s="27" t="str">
        <f>IF(ISNA(INDEX($A$35:$U$101,MATCH($B160,$B$35:$B$101,0),19)),"",INDEX($A$35:$U$101,MATCH($B160,$B$35:$B$101,0),19))</f>
        <v>C</v>
      </c>
      <c r="T160" s="27">
        <f>IF(ISNA(INDEX($A$35:$U$101,MATCH($B160,$B$35:$B$101,0),20)),"",INDEX($A$35:$U$101,MATCH($B160,$B$35:$B$101,0),20))</f>
        <v>0</v>
      </c>
      <c r="U160" s="16" t="s">
        <v>38</v>
      </c>
    </row>
    <row r="161" spans="1:21" x14ac:dyDescent="0.2">
      <c r="A161" s="19" t="s">
        <v>25</v>
      </c>
      <c r="B161" s="95"/>
      <c r="C161" s="95"/>
      <c r="D161" s="95"/>
      <c r="E161" s="95"/>
      <c r="F161" s="95"/>
      <c r="G161" s="95"/>
      <c r="H161" s="95"/>
      <c r="I161" s="95"/>
      <c r="J161" s="21">
        <f t="shared" ref="J161:Q161" si="63">SUM(J160:J160)</f>
        <v>4</v>
      </c>
      <c r="K161" s="21">
        <f t="shared" si="63"/>
        <v>0</v>
      </c>
      <c r="L161" s="21">
        <f t="shared" si="63"/>
        <v>0</v>
      </c>
      <c r="M161" s="21">
        <f t="shared" si="63"/>
        <v>1</v>
      </c>
      <c r="N161" s="21">
        <f t="shared" si="63"/>
        <v>4</v>
      </c>
      <c r="O161" s="21">
        <f t="shared" si="63"/>
        <v>5</v>
      </c>
      <c r="P161" s="21">
        <f t="shared" si="63"/>
        <v>3</v>
      </c>
      <c r="Q161" s="21">
        <f t="shared" si="63"/>
        <v>8</v>
      </c>
      <c r="R161" s="19">
        <f>COUNTIF(R160:R160,"E")</f>
        <v>0</v>
      </c>
      <c r="S161" s="19">
        <f>COUNTIF(S160:S160,"C")</f>
        <v>1</v>
      </c>
      <c r="T161" s="19">
        <f>COUNTIF(T160:T160,"VP")</f>
        <v>0</v>
      </c>
      <c r="U161" s="20"/>
    </row>
    <row r="162" spans="1:21" ht="25.5" customHeight="1" x14ac:dyDescent="0.2">
      <c r="A162" s="131" t="s">
        <v>71</v>
      </c>
      <c r="B162" s="132"/>
      <c r="C162" s="132"/>
      <c r="D162" s="132"/>
      <c r="E162" s="132"/>
      <c r="F162" s="132"/>
      <c r="G162" s="132"/>
      <c r="H162" s="132"/>
      <c r="I162" s="133"/>
      <c r="J162" s="21">
        <f t="shared" ref="J162:T162" si="64">SUM(J158,J161)</f>
        <v>19</v>
      </c>
      <c r="K162" s="21">
        <f t="shared" si="64"/>
        <v>6</v>
      </c>
      <c r="L162" s="21">
        <f t="shared" si="64"/>
        <v>3</v>
      </c>
      <c r="M162" s="21">
        <f t="shared" si="64"/>
        <v>1</v>
      </c>
      <c r="N162" s="21">
        <f t="shared" si="64"/>
        <v>7</v>
      </c>
      <c r="O162" s="21">
        <f t="shared" si="64"/>
        <v>17</v>
      </c>
      <c r="P162" s="21">
        <f t="shared" si="64"/>
        <v>18</v>
      </c>
      <c r="Q162" s="21">
        <f t="shared" si="64"/>
        <v>35</v>
      </c>
      <c r="R162" s="21">
        <f t="shared" si="64"/>
        <v>2</v>
      </c>
      <c r="S162" s="21">
        <f t="shared" si="64"/>
        <v>2</v>
      </c>
      <c r="T162" s="21">
        <f t="shared" si="64"/>
        <v>0</v>
      </c>
      <c r="U162" s="26"/>
    </row>
    <row r="163" spans="1:21" ht="23.25" customHeight="1" x14ac:dyDescent="0.2">
      <c r="A163" s="107" t="s">
        <v>47</v>
      </c>
      <c r="B163" s="108"/>
      <c r="C163" s="108"/>
      <c r="D163" s="108"/>
      <c r="E163" s="108"/>
      <c r="F163" s="108"/>
      <c r="G163" s="108"/>
      <c r="H163" s="108"/>
      <c r="I163" s="108"/>
      <c r="J163" s="109"/>
      <c r="K163" s="21">
        <f t="shared" ref="K163:Q163" si="65">K158*14+K161*12</f>
        <v>84</v>
      </c>
      <c r="L163" s="21">
        <f t="shared" si="65"/>
        <v>42</v>
      </c>
      <c r="M163" s="21">
        <f t="shared" si="65"/>
        <v>12</v>
      </c>
      <c r="N163" s="21">
        <f t="shared" si="65"/>
        <v>90</v>
      </c>
      <c r="O163" s="21">
        <f t="shared" si="65"/>
        <v>228</v>
      </c>
      <c r="P163" s="21">
        <f t="shared" si="65"/>
        <v>246</v>
      </c>
      <c r="Q163" s="21">
        <f t="shared" si="65"/>
        <v>474</v>
      </c>
      <c r="R163" s="113"/>
      <c r="S163" s="114"/>
      <c r="T163" s="114"/>
      <c r="U163" s="115"/>
    </row>
    <row r="164" spans="1:21" ht="16.5" customHeight="1" x14ac:dyDescent="0.2">
      <c r="A164" s="110"/>
      <c r="B164" s="111"/>
      <c r="C164" s="111"/>
      <c r="D164" s="111"/>
      <c r="E164" s="111"/>
      <c r="F164" s="111"/>
      <c r="G164" s="111"/>
      <c r="H164" s="111"/>
      <c r="I164" s="111"/>
      <c r="J164" s="112"/>
      <c r="K164" s="134">
        <f>SUM(K163:N163)</f>
        <v>228</v>
      </c>
      <c r="L164" s="135"/>
      <c r="M164" s="135"/>
      <c r="N164" s="136"/>
      <c r="O164" s="137">
        <f>SUM(O163:P163)</f>
        <v>474</v>
      </c>
      <c r="P164" s="138"/>
      <c r="Q164" s="139"/>
      <c r="R164" s="116"/>
      <c r="S164" s="117"/>
      <c r="T164" s="117"/>
      <c r="U164" s="118"/>
    </row>
    <row r="165" spans="1:21" s="66" customFormat="1" ht="16.5" customHeight="1" x14ac:dyDescent="0.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3"/>
      <c r="L165" s="73"/>
      <c r="M165" s="73"/>
      <c r="N165" s="73"/>
      <c r="O165" s="74"/>
      <c r="P165" s="74"/>
      <c r="Q165" s="74"/>
      <c r="R165" s="75"/>
      <c r="S165" s="75"/>
      <c r="T165" s="75"/>
      <c r="U165" s="75"/>
    </row>
    <row r="166" spans="1:21" s="66" customFormat="1" ht="16.5" customHeight="1" x14ac:dyDescent="0.2">
      <c r="A166" s="95" t="s">
        <v>142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1:21" s="66" customFormat="1" ht="16.5" customHeight="1" x14ac:dyDescent="0.2">
      <c r="A167" s="95" t="s">
        <v>27</v>
      </c>
      <c r="B167" s="95" t="s">
        <v>26</v>
      </c>
      <c r="C167" s="95"/>
      <c r="D167" s="95"/>
      <c r="E167" s="95"/>
      <c r="F167" s="95"/>
      <c r="G167" s="95"/>
      <c r="H167" s="95"/>
      <c r="I167" s="95"/>
      <c r="J167" s="119" t="s">
        <v>39</v>
      </c>
      <c r="K167" s="119" t="s">
        <v>24</v>
      </c>
      <c r="L167" s="119"/>
      <c r="M167" s="119"/>
      <c r="N167" s="119"/>
      <c r="O167" s="119" t="s">
        <v>40</v>
      </c>
      <c r="P167" s="119"/>
      <c r="Q167" s="119"/>
      <c r="R167" s="119" t="s">
        <v>23</v>
      </c>
      <c r="S167" s="119"/>
      <c r="T167" s="119"/>
      <c r="U167" s="119" t="s">
        <v>22</v>
      </c>
    </row>
    <row r="168" spans="1:21" s="66" customFormat="1" ht="16.5" customHeight="1" x14ac:dyDescent="0.2">
      <c r="A168" s="95"/>
      <c r="B168" s="95"/>
      <c r="C168" s="95"/>
      <c r="D168" s="95"/>
      <c r="E168" s="95"/>
      <c r="F168" s="95"/>
      <c r="G168" s="95"/>
      <c r="H168" s="95"/>
      <c r="I168" s="95"/>
      <c r="J168" s="119"/>
      <c r="K168" s="64" t="s">
        <v>28</v>
      </c>
      <c r="L168" s="64" t="s">
        <v>29</v>
      </c>
      <c r="M168" s="64" t="s">
        <v>84</v>
      </c>
      <c r="N168" s="64" t="s">
        <v>85</v>
      </c>
      <c r="O168" s="62" t="s">
        <v>33</v>
      </c>
      <c r="P168" s="62" t="s">
        <v>7</v>
      </c>
      <c r="Q168" s="62" t="s">
        <v>30</v>
      </c>
      <c r="R168" s="62" t="s">
        <v>31</v>
      </c>
      <c r="S168" s="62" t="s">
        <v>28</v>
      </c>
      <c r="T168" s="62" t="s">
        <v>32</v>
      </c>
      <c r="U168" s="119"/>
    </row>
    <row r="169" spans="1:21" s="66" customFormat="1" ht="16.5" customHeight="1" x14ac:dyDescent="0.2">
      <c r="A169" s="140" t="s">
        <v>61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2"/>
    </row>
    <row r="170" spans="1:21" s="66" customFormat="1" ht="37.9" customHeight="1" x14ac:dyDescent="0.2">
      <c r="A170" s="29" t="str">
        <f>IF(ISNA(INDEX($A$35:$U$101,MATCH($B170,$B$35:$B$101,0),1)),"",INDEX($A$35:$U$101,MATCH($B170,$B$35:$B$101,0),1))</f>
        <v>XND 2305</v>
      </c>
      <c r="B170" s="147" t="s">
        <v>135</v>
      </c>
      <c r="C170" s="147"/>
      <c r="D170" s="147"/>
      <c r="E170" s="147"/>
      <c r="F170" s="147"/>
      <c r="G170" s="147"/>
      <c r="H170" s="147"/>
      <c r="I170" s="147"/>
      <c r="J170" s="17">
        <f>IF(ISNA(INDEX($A$35:$U$101,MATCH($B170,$B$35:$B$101,0),10)),"",INDEX($A$35:$U$101,MATCH($B170,$B$35:$B$101,0),10))</f>
        <v>5</v>
      </c>
      <c r="K170" s="17">
        <f>IF(ISNA(INDEX($A$35:$U$101,MATCH($B170,$B$35:$B$101,0),11)),"",INDEX($A$35:$U$101,MATCH($B170,$B$35:$B$101,0),11))</f>
        <v>0</v>
      </c>
      <c r="L170" s="17">
        <f>IF(ISNA(INDEX($A$35:$U$101,MATCH($B170,$B$35:$B$101,0),12)),"",INDEX($A$35:$U$101,MATCH($B170,$B$35:$B$101,0),12))</f>
        <v>0</v>
      </c>
      <c r="M170" s="17">
        <f>IF(ISNA(INDEX($A$35:$U$101,MATCH($B170,$B$35:$B$101,0),13)),"",INDEX($A$35:$U$101,MATCH($B170,$B$35:$B$101,0),13))</f>
        <v>0</v>
      </c>
      <c r="N170" s="17">
        <f>IF(ISNA(INDEX($A$35:$U$101,MATCH($B170,$B$35:$B$101,0),14)),"",INDEX($A$35:$U$101,MATCH($B170,$B$35:$B$101,0),14))</f>
        <v>3</v>
      </c>
      <c r="O170" s="17">
        <f>IF(ISNA(INDEX($A$35:$U$101,MATCH($B170,$B$35:$B$101,0),15)),"",INDEX($A$35:$U$101,MATCH($B170,$B$35:$B$101,0),15))</f>
        <v>3</v>
      </c>
      <c r="P170" s="17">
        <f>IF(ISNA(INDEX($A$35:$U$101,MATCH($B170,$B$35:$B$101,0),16)),"",INDEX($A$35:$U$101,MATCH($B170,$B$35:$B$101,0),16))</f>
        <v>6</v>
      </c>
      <c r="Q170" s="27">
        <f>IF(ISNA(INDEX($A$35:$U$101,MATCH($B170,$B$35:$B$101,0),17)),"",INDEX($A$35:$U$101,MATCH($B170,$B$35:$B$101,0),17))</f>
        <v>9</v>
      </c>
      <c r="R170" s="27">
        <f>IF(ISNA(INDEX($A$35:$U$101,MATCH($B170,$B$35:$B$101,0),18)),"",INDEX($A$35:$U$101,MATCH($B170,$B$35:$B$101,0),18))</f>
        <v>0</v>
      </c>
      <c r="S170" s="27" t="str">
        <f>IF(ISNA(INDEX($A$35:$U$101,MATCH($B170,$B$35:$B$101,0),19)),"",INDEX($A$35:$U$101,MATCH($B170,$B$35:$B$101,0),19))</f>
        <v>C</v>
      </c>
      <c r="T170" s="27">
        <f>IF(ISNA(INDEX($A$35:$U$101,MATCH($B170,$B$35:$B$101,0),20)),"",INDEX($A$35:$U$101,MATCH($B170,$B$35:$B$101,0),20))</f>
        <v>0</v>
      </c>
      <c r="U170" s="25" t="s">
        <v>72</v>
      </c>
    </row>
    <row r="171" spans="1:21" s="66" customFormat="1" ht="16.5" customHeight="1" x14ac:dyDescent="0.2">
      <c r="A171" s="65" t="s">
        <v>25</v>
      </c>
      <c r="B171" s="143"/>
      <c r="C171" s="144"/>
      <c r="D171" s="144"/>
      <c r="E171" s="144"/>
      <c r="F171" s="144"/>
      <c r="G171" s="144"/>
      <c r="H171" s="144"/>
      <c r="I171" s="145"/>
      <c r="J171" s="21">
        <f t="shared" ref="J171:Q171" si="66">SUM(J170:J170)</f>
        <v>5</v>
      </c>
      <c r="K171" s="21">
        <f t="shared" si="66"/>
        <v>0</v>
      </c>
      <c r="L171" s="21">
        <f t="shared" si="66"/>
        <v>0</v>
      </c>
      <c r="M171" s="21">
        <f t="shared" si="66"/>
        <v>0</v>
      </c>
      <c r="N171" s="21">
        <f t="shared" si="66"/>
        <v>3</v>
      </c>
      <c r="O171" s="21">
        <f t="shared" si="66"/>
        <v>3</v>
      </c>
      <c r="P171" s="21">
        <f t="shared" si="66"/>
        <v>6</v>
      </c>
      <c r="Q171" s="21">
        <f t="shared" si="66"/>
        <v>9</v>
      </c>
      <c r="R171" s="65">
        <f>COUNTIF(R170:R170,"E")</f>
        <v>0</v>
      </c>
      <c r="S171" s="65">
        <f>COUNTIF(S170:S170,"C")</f>
        <v>1</v>
      </c>
      <c r="T171" s="65">
        <f>COUNTIF(T170:T170,"VP")</f>
        <v>0</v>
      </c>
      <c r="U171" s="63"/>
    </row>
    <row r="172" spans="1:21" s="66" customFormat="1" ht="16.5" customHeight="1" x14ac:dyDescent="0.2">
      <c r="A172" s="140" t="s">
        <v>63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2"/>
    </row>
    <row r="173" spans="1:21" s="66" customFormat="1" ht="16.5" customHeight="1" x14ac:dyDescent="0.2">
      <c r="A173" s="29" t="str">
        <f>IF(ISNA(INDEX($A$35:$U$101,MATCH($B173,$B$35:$B$101,0),1)),"",INDEX($A$35:$U$101,MATCH($B173,$B$35:$B$101,0),1))</f>
        <v/>
      </c>
      <c r="B173" s="128"/>
      <c r="C173" s="129"/>
      <c r="D173" s="129"/>
      <c r="E173" s="129"/>
      <c r="F173" s="129"/>
      <c r="G173" s="129"/>
      <c r="H173" s="129"/>
      <c r="I173" s="130"/>
      <c r="J173" s="17" t="str">
        <f>IF(ISNA(INDEX($A$35:$U$101,MATCH($B173,$B$35:$B$101,0),10)),"",INDEX($A$35:$U$101,MATCH($B173,$B$35:$B$101,0),10))</f>
        <v/>
      </c>
      <c r="K173" s="17" t="str">
        <f>IF(ISNA(INDEX($A$35:$U$101,MATCH($B173,$B$35:$B$101,0),11)),"",INDEX($A$35:$U$101,MATCH($B173,$B$35:$B$101,0),11))</f>
        <v/>
      </c>
      <c r="L173" s="17" t="str">
        <f>IF(ISNA(INDEX($A$35:$U$101,MATCH($B173,$B$35:$B$101,0),12)),"",INDEX($A$35:$U$101,MATCH($B173,$B$35:$B$101,0),12))</f>
        <v/>
      </c>
      <c r="M173" s="17" t="str">
        <f>IF(ISNA(INDEX($A$35:$U$101,MATCH($B173,$B$35:$B$101,0),13)),"",INDEX($A$35:$U$101,MATCH($B173,$B$35:$B$101,0),13))</f>
        <v/>
      </c>
      <c r="N173" s="17" t="str">
        <f>IF(ISNA(INDEX($A$35:$U$101,MATCH($B173,$B$35:$B$101,0),14)),"",INDEX($A$35:$U$101,MATCH($B173,$B$35:$B$101,0),14))</f>
        <v/>
      </c>
      <c r="O173" s="17" t="str">
        <f>IF(ISNA(INDEX($A$35:$U$101,MATCH($B173,$B$35:$B$101,0),15)),"",INDEX($A$35:$U$101,MATCH($B173,$B$35:$B$101,0),15))</f>
        <v/>
      </c>
      <c r="P173" s="17" t="str">
        <f>IF(ISNA(INDEX($A$35:$U$101,MATCH($B173,$B$35:$B$101,0),16)),"",INDEX($A$35:$U$101,MATCH($B173,$B$35:$B$101,0),16))</f>
        <v/>
      </c>
      <c r="Q173" s="27" t="str">
        <f>IF(ISNA(INDEX($A$35:$U$101,MATCH($B173,$B$35:$B$101,0),17)),"",INDEX($A$35:$U$101,MATCH($B173,$B$35:$B$101,0),17))</f>
        <v/>
      </c>
      <c r="R173" s="27" t="str">
        <f>IF(ISNA(INDEX($A$35:$U$101,MATCH($B173,$B$35:$B$101,0),18)),"",INDEX($A$35:$U$101,MATCH($B173,$B$35:$B$101,0),18))</f>
        <v/>
      </c>
      <c r="S173" s="27" t="str">
        <f>IF(ISNA(INDEX($A$35:$U$101,MATCH($B173,$B$35:$B$101,0),19)),"",INDEX($A$35:$U$101,MATCH($B173,$B$35:$B$101,0),19))</f>
        <v/>
      </c>
      <c r="T173" s="27" t="str">
        <f>IF(ISNA(INDEX($A$35:$U$101,MATCH($B173,$B$35:$B$101,0),20)),"",INDEX($A$35:$U$101,MATCH($B173,$B$35:$B$101,0),20))</f>
        <v/>
      </c>
      <c r="U173" s="63"/>
    </row>
    <row r="174" spans="1:21" s="66" customFormat="1" ht="16.5" customHeight="1" x14ac:dyDescent="0.2">
      <c r="A174" s="65" t="s">
        <v>25</v>
      </c>
      <c r="B174" s="95"/>
      <c r="C174" s="95"/>
      <c r="D174" s="95"/>
      <c r="E174" s="95"/>
      <c r="F174" s="95"/>
      <c r="G174" s="95"/>
      <c r="H174" s="95"/>
      <c r="I174" s="95"/>
      <c r="J174" s="21">
        <f t="shared" ref="J174:Q174" si="67">SUM(J173:J173)</f>
        <v>0</v>
      </c>
      <c r="K174" s="21">
        <f t="shared" si="67"/>
        <v>0</v>
      </c>
      <c r="L174" s="21">
        <f t="shared" si="67"/>
        <v>0</v>
      </c>
      <c r="M174" s="21">
        <f t="shared" si="67"/>
        <v>0</v>
      </c>
      <c r="N174" s="21">
        <f t="shared" si="67"/>
        <v>0</v>
      </c>
      <c r="O174" s="21">
        <f t="shared" si="67"/>
        <v>0</v>
      </c>
      <c r="P174" s="21">
        <f t="shared" si="67"/>
        <v>0</v>
      </c>
      <c r="Q174" s="21">
        <f t="shared" si="67"/>
        <v>0</v>
      </c>
      <c r="R174" s="65">
        <f>COUNTIF(R173:R173,"E")</f>
        <v>0</v>
      </c>
      <c r="S174" s="65">
        <f>COUNTIF(S173:S173,"C")</f>
        <v>0</v>
      </c>
      <c r="T174" s="65">
        <f>COUNTIF(T173:T173,"VP")</f>
        <v>0</v>
      </c>
      <c r="U174" s="20"/>
    </row>
    <row r="175" spans="1:21" s="66" customFormat="1" ht="16.5" customHeight="1" x14ac:dyDescent="0.2">
      <c r="A175" s="131" t="s">
        <v>71</v>
      </c>
      <c r="B175" s="132"/>
      <c r="C175" s="132"/>
      <c r="D175" s="132"/>
      <c r="E175" s="132"/>
      <c r="F175" s="132"/>
      <c r="G175" s="132"/>
      <c r="H175" s="132"/>
      <c r="I175" s="133"/>
      <c r="J175" s="21">
        <f t="shared" ref="J175:T175" si="68">SUM(J171,J174)</f>
        <v>5</v>
      </c>
      <c r="K175" s="21">
        <f t="shared" si="68"/>
        <v>0</v>
      </c>
      <c r="L175" s="21">
        <f t="shared" si="68"/>
        <v>0</v>
      </c>
      <c r="M175" s="21">
        <f t="shared" si="68"/>
        <v>0</v>
      </c>
      <c r="N175" s="21">
        <f t="shared" si="68"/>
        <v>3</v>
      </c>
      <c r="O175" s="21">
        <f t="shared" si="68"/>
        <v>3</v>
      </c>
      <c r="P175" s="21">
        <f t="shared" si="68"/>
        <v>6</v>
      </c>
      <c r="Q175" s="21">
        <f t="shared" si="68"/>
        <v>9</v>
      </c>
      <c r="R175" s="21">
        <f t="shared" si="68"/>
        <v>0</v>
      </c>
      <c r="S175" s="21">
        <f t="shared" si="68"/>
        <v>1</v>
      </c>
      <c r="T175" s="21">
        <f t="shared" si="68"/>
        <v>0</v>
      </c>
      <c r="U175" s="26"/>
    </row>
    <row r="176" spans="1:21" s="66" customFormat="1" ht="16.5" customHeight="1" x14ac:dyDescent="0.2">
      <c r="A176" s="107" t="s">
        <v>47</v>
      </c>
      <c r="B176" s="108"/>
      <c r="C176" s="108"/>
      <c r="D176" s="108"/>
      <c r="E176" s="108"/>
      <c r="F176" s="108"/>
      <c r="G176" s="108"/>
      <c r="H176" s="108"/>
      <c r="I176" s="108"/>
      <c r="J176" s="109"/>
      <c r="K176" s="21">
        <f t="shared" ref="K176:Q176" si="69">K171*14+K174*12</f>
        <v>0</v>
      </c>
      <c r="L176" s="21">
        <f t="shared" si="69"/>
        <v>0</v>
      </c>
      <c r="M176" s="21">
        <f t="shared" si="69"/>
        <v>0</v>
      </c>
      <c r="N176" s="21">
        <f t="shared" si="69"/>
        <v>42</v>
      </c>
      <c r="O176" s="21">
        <f t="shared" si="69"/>
        <v>42</v>
      </c>
      <c r="P176" s="21">
        <f t="shared" si="69"/>
        <v>84</v>
      </c>
      <c r="Q176" s="21">
        <f t="shared" si="69"/>
        <v>126</v>
      </c>
      <c r="R176" s="113"/>
      <c r="S176" s="114"/>
      <c r="T176" s="114"/>
      <c r="U176" s="115"/>
    </row>
    <row r="177" spans="1:21" s="66" customFormat="1" ht="16.5" customHeight="1" x14ac:dyDescent="0.2">
      <c r="A177" s="110"/>
      <c r="B177" s="111"/>
      <c r="C177" s="111"/>
      <c r="D177" s="111"/>
      <c r="E177" s="111"/>
      <c r="F177" s="111"/>
      <c r="G177" s="111"/>
      <c r="H177" s="111"/>
      <c r="I177" s="111"/>
      <c r="J177" s="112"/>
      <c r="K177" s="134">
        <f>SUM(K176:N176)</f>
        <v>42</v>
      </c>
      <c r="L177" s="135"/>
      <c r="M177" s="135"/>
      <c r="N177" s="136"/>
      <c r="O177" s="137">
        <f>SUM(O176:P176)</f>
        <v>126</v>
      </c>
      <c r="P177" s="138"/>
      <c r="Q177" s="139"/>
      <c r="R177" s="116"/>
      <c r="S177" s="117"/>
      <c r="T177" s="117"/>
      <c r="U177" s="118"/>
    </row>
    <row r="178" spans="1:21" s="78" customFormat="1" ht="16.5" customHeight="1" x14ac:dyDescent="0.2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3"/>
      <c r="L178" s="73"/>
      <c r="M178" s="73"/>
      <c r="N178" s="73"/>
      <c r="O178" s="74"/>
      <c r="P178" s="74"/>
      <c r="Q178" s="74"/>
      <c r="R178" s="75"/>
      <c r="S178" s="75"/>
      <c r="T178" s="75"/>
      <c r="U178" s="75"/>
    </row>
    <row r="179" spans="1:21" s="78" customFormat="1" ht="16.5" customHeight="1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3"/>
      <c r="L179" s="73"/>
      <c r="M179" s="73"/>
      <c r="N179" s="73"/>
      <c r="O179" s="74"/>
      <c r="P179" s="74"/>
      <c r="Q179" s="74"/>
      <c r="R179" s="75"/>
      <c r="S179" s="75"/>
      <c r="T179" s="75"/>
      <c r="U179" s="75"/>
    </row>
    <row r="180" spans="1:21" s="78" customFormat="1" ht="16.5" customHeight="1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3"/>
      <c r="L180" s="73"/>
      <c r="M180" s="73"/>
      <c r="N180" s="73"/>
      <c r="O180" s="74"/>
      <c r="P180" s="74"/>
      <c r="Q180" s="74"/>
      <c r="R180" s="75"/>
      <c r="S180" s="75"/>
      <c r="T180" s="75"/>
      <c r="U180" s="75"/>
    </row>
    <row r="181" spans="1:21" ht="8.25" customHeight="1" x14ac:dyDescent="0.2"/>
    <row r="182" spans="1:21" x14ac:dyDescent="0.2">
      <c r="A182" s="89" t="s">
        <v>58</v>
      </c>
      <c r="B182" s="89"/>
    </row>
    <row r="183" spans="1:21" ht="13.15" customHeight="1" x14ac:dyDescent="0.2">
      <c r="A183" s="96" t="s">
        <v>27</v>
      </c>
      <c r="B183" s="98" t="s">
        <v>50</v>
      </c>
      <c r="C183" s="99"/>
      <c r="D183" s="99"/>
      <c r="E183" s="99"/>
      <c r="F183" s="99"/>
      <c r="G183" s="100"/>
      <c r="H183" s="98" t="s">
        <v>53</v>
      </c>
      <c r="I183" s="100"/>
      <c r="J183" s="104" t="s">
        <v>54</v>
      </c>
      <c r="K183" s="105"/>
      <c r="L183" s="105"/>
      <c r="M183" s="105"/>
      <c r="N183" s="105"/>
      <c r="O183" s="105"/>
      <c r="P183" s="106"/>
      <c r="Q183" s="98" t="s">
        <v>46</v>
      </c>
      <c r="R183" s="100"/>
      <c r="S183" s="104" t="s">
        <v>55</v>
      </c>
      <c r="T183" s="105"/>
      <c r="U183" s="106"/>
    </row>
    <row r="184" spans="1:21" ht="14.45" customHeight="1" x14ac:dyDescent="0.2">
      <c r="A184" s="97"/>
      <c r="B184" s="101"/>
      <c r="C184" s="102"/>
      <c r="D184" s="102"/>
      <c r="E184" s="102"/>
      <c r="F184" s="102"/>
      <c r="G184" s="103"/>
      <c r="H184" s="101"/>
      <c r="I184" s="103"/>
      <c r="J184" s="90" t="s">
        <v>33</v>
      </c>
      <c r="K184" s="90"/>
      <c r="L184" s="90" t="s">
        <v>7</v>
      </c>
      <c r="M184" s="90"/>
      <c r="N184" s="90" t="s">
        <v>30</v>
      </c>
      <c r="O184" s="90"/>
      <c r="P184" s="90"/>
      <c r="Q184" s="101"/>
      <c r="R184" s="103"/>
      <c r="S184" s="34" t="s">
        <v>56</v>
      </c>
      <c r="T184" s="104" t="s">
        <v>57</v>
      </c>
      <c r="U184" s="106"/>
    </row>
    <row r="185" spans="1:21" ht="14.45" customHeight="1" x14ac:dyDescent="0.2">
      <c r="A185" s="34">
        <v>1</v>
      </c>
      <c r="B185" s="104" t="s">
        <v>51</v>
      </c>
      <c r="C185" s="105"/>
      <c r="D185" s="105"/>
      <c r="E185" s="105"/>
      <c r="F185" s="105"/>
      <c r="G185" s="106"/>
      <c r="H185" s="124">
        <f>J185</f>
        <v>988</v>
      </c>
      <c r="I185" s="124"/>
      <c r="J185" s="91">
        <f>SUM((O44+O55+O69)*14+(O78*12)-J186)</f>
        <v>988</v>
      </c>
      <c r="K185" s="91"/>
      <c r="L185" s="91">
        <f>SUM((P44+P55+P69)*14+(P78*12)-L186)</f>
        <v>1328</v>
      </c>
      <c r="M185" s="91"/>
      <c r="N185" s="93">
        <f>SUM(J185:M185)</f>
        <v>2316</v>
      </c>
      <c r="O185" s="93"/>
      <c r="P185" s="93"/>
      <c r="Q185" s="85">
        <f>H185/H187</f>
        <v>0.84589041095890416</v>
      </c>
      <c r="R185" s="86"/>
      <c r="S185" s="35">
        <f>J44+J55-S186</f>
        <v>55</v>
      </c>
      <c r="T185" s="125">
        <f>J69+J78-T186</f>
        <v>37</v>
      </c>
      <c r="U185" s="126"/>
    </row>
    <row r="186" spans="1:21" ht="14.45" customHeight="1" x14ac:dyDescent="0.2">
      <c r="A186" s="34">
        <v>2</v>
      </c>
      <c r="B186" s="104" t="s">
        <v>52</v>
      </c>
      <c r="C186" s="105"/>
      <c r="D186" s="105"/>
      <c r="E186" s="105"/>
      <c r="F186" s="105"/>
      <c r="G186" s="106"/>
      <c r="H186" s="127">
        <f>J186</f>
        <v>180</v>
      </c>
      <c r="I186" s="124"/>
      <c r="J186" s="92">
        <f>O99</f>
        <v>180</v>
      </c>
      <c r="K186" s="92"/>
      <c r="L186" s="92">
        <f>P99</f>
        <v>528</v>
      </c>
      <c r="M186" s="92"/>
      <c r="N186" s="94">
        <f>SUM(J186:M186)</f>
        <v>708</v>
      </c>
      <c r="O186" s="94"/>
      <c r="P186" s="94"/>
      <c r="Q186" s="85">
        <f>H186/H187</f>
        <v>0.1541095890410959</v>
      </c>
      <c r="R186" s="86"/>
      <c r="S186" s="15">
        <v>5</v>
      </c>
      <c r="T186" s="87">
        <v>23</v>
      </c>
      <c r="U186" s="88"/>
    </row>
    <row r="187" spans="1:21" ht="14.45" customHeight="1" x14ac:dyDescent="0.2">
      <c r="A187" s="104" t="s">
        <v>25</v>
      </c>
      <c r="B187" s="105"/>
      <c r="C187" s="105"/>
      <c r="D187" s="105"/>
      <c r="E187" s="105"/>
      <c r="F187" s="105"/>
      <c r="G187" s="106"/>
      <c r="H187" s="119">
        <f>SUM(H185:I186)</f>
        <v>1168</v>
      </c>
      <c r="I187" s="119"/>
      <c r="J187" s="119">
        <f>SUM(J185:K186)</f>
        <v>1168</v>
      </c>
      <c r="K187" s="119"/>
      <c r="L187" s="95">
        <f>SUM(L185:M186)</f>
        <v>1856</v>
      </c>
      <c r="M187" s="95"/>
      <c r="N187" s="95">
        <f>SUM(N185:P186)</f>
        <v>3024</v>
      </c>
      <c r="O187" s="95"/>
      <c r="P187" s="95"/>
      <c r="Q187" s="120">
        <f>SUM(Q185:R186)</f>
        <v>1</v>
      </c>
      <c r="R187" s="121"/>
      <c r="S187" s="36">
        <f>SUM(S185:S186)</f>
        <v>60</v>
      </c>
      <c r="T187" s="122">
        <f>SUM(T185:U186)</f>
        <v>60</v>
      </c>
      <c r="U187" s="123"/>
    </row>
    <row r="188" spans="1:21" s="66" customFormat="1" ht="14.45" customHeight="1" x14ac:dyDescent="0.2">
      <c r="A188" s="50"/>
      <c r="B188" s="50"/>
      <c r="C188" s="50"/>
      <c r="D188" s="50"/>
      <c r="E188" s="50"/>
      <c r="F188" s="50"/>
      <c r="G188" s="50"/>
      <c r="H188" s="51"/>
      <c r="I188" s="51"/>
      <c r="J188" s="51"/>
      <c r="K188" s="51"/>
      <c r="L188" s="52"/>
      <c r="M188" s="52"/>
      <c r="N188" s="52"/>
      <c r="O188" s="52"/>
      <c r="P188" s="52"/>
      <c r="Q188" s="53"/>
      <c r="R188" s="53"/>
      <c r="S188" s="54"/>
      <c r="T188" s="54"/>
      <c r="U188" s="54"/>
    </row>
    <row r="189" spans="1:21" s="66" customFormat="1" ht="14.45" customHeight="1" x14ac:dyDescent="0.2">
      <c r="A189" s="50"/>
      <c r="B189" s="50"/>
      <c r="C189" s="50"/>
      <c r="D189" s="50"/>
      <c r="E189" s="50"/>
      <c r="F189" s="50"/>
      <c r="G189" s="50"/>
      <c r="H189" s="51"/>
      <c r="I189" s="51"/>
      <c r="J189" s="51"/>
      <c r="K189" s="51"/>
      <c r="L189" s="52"/>
      <c r="M189" s="52"/>
      <c r="N189" s="52"/>
      <c r="O189" s="52"/>
      <c r="P189" s="52"/>
      <c r="Q189" s="53"/>
      <c r="R189" s="53"/>
      <c r="S189" s="54"/>
      <c r="T189" s="54"/>
      <c r="U189" s="54"/>
    </row>
    <row r="190" spans="1:21" s="66" customFormat="1" ht="14.45" customHeight="1" x14ac:dyDescent="0.2">
      <c r="A190" s="50"/>
      <c r="B190" s="50"/>
      <c r="C190" s="50"/>
      <c r="D190" s="50"/>
      <c r="E190" s="50"/>
      <c r="F190" s="50"/>
      <c r="G190" s="50"/>
      <c r="H190" s="51"/>
      <c r="I190" s="51"/>
      <c r="J190" s="51"/>
      <c r="K190" s="51"/>
      <c r="L190" s="52"/>
      <c r="M190" s="52"/>
      <c r="N190" s="52"/>
      <c r="O190" s="52"/>
      <c r="P190" s="52"/>
      <c r="Q190" s="53"/>
      <c r="R190" s="53"/>
      <c r="S190" s="54"/>
      <c r="T190" s="54"/>
      <c r="U190" s="54"/>
    </row>
    <row r="191" spans="1:21" s="66" customFormat="1" ht="14.45" customHeight="1" x14ac:dyDescent="0.2">
      <c r="A191" s="50"/>
      <c r="B191" s="50"/>
      <c r="C191" s="50"/>
      <c r="D191" s="50"/>
      <c r="E191" s="50"/>
      <c r="F191" s="50"/>
      <c r="G191" s="50"/>
      <c r="H191" s="51"/>
      <c r="I191" s="51"/>
      <c r="J191" s="51"/>
      <c r="K191" s="51"/>
      <c r="L191" s="52"/>
      <c r="M191" s="52"/>
      <c r="N191" s="52"/>
      <c r="O191" s="52"/>
      <c r="P191" s="52"/>
      <c r="Q191" s="53"/>
      <c r="R191" s="53"/>
      <c r="S191" s="54"/>
      <c r="T191" s="54"/>
      <c r="U191" s="54"/>
    </row>
    <row r="192" spans="1:21" s="66" customFormat="1" ht="14.45" customHeight="1" x14ac:dyDescent="0.2">
      <c r="A192" s="50"/>
      <c r="B192" s="50"/>
      <c r="C192" s="50"/>
      <c r="D192" s="50"/>
      <c r="E192" s="50"/>
      <c r="F192" s="50"/>
      <c r="G192" s="50"/>
      <c r="H192" s="51"/>
      <c r="I192" s="51"/>
      <c r="J192" s="51"/>
      <c r="K192" s="51"/>
      <c r="L192" s="52"/>
      <c r="M192" s="52"/>
      <c r="N192" s="52"/>
      <c r="O192" s="52"/>
      <c r="P192" s="52"/>
      <c r="Q192" s="53"/>
      <c r="R192" s="53"/>
      <c r="S192" s="54"/>
      <c r="T192" s="54"/>
      <c r="U192" s="54"/>
    </row>
    <row r="193" spans="1:21" s="66" customFormat="1" ht="14.45" customHeight="1" x14ac:dyDescent="0.2">
      <c r="A193" s="50"/>
      <c r="B193" s="50"/>
      <c r="C193" s="50"/>
      <c r="D193" s="50"/>
      <c r="E193" s="50"/>
      <c r="F193" s="50"/>
      <c r="G193" s="50"/>
      <c r="H193" s="51"/>
      <c r="I193" s="51"/>
      <c r="J193" s="51"/>
      <c r="K193" s="51"/>
      <c r="L193" s="52"/>
      <c r="M193" s="52"/>
      <c r="N193" s="52"/>
      <c r="O193" s="52"/>
      <c r="P193" s="52"/>
      <c r="Q193" s="53"/>
      <c r="R193" s="53"/>
      <c r="S193" s="54"/>
      <c r="T193" s="54"/>
      <c r="U193" s="54"/>
    </row>
    <row r="194" spans="1:21" s="66" customFormat="1" ht="14.45" customHeight="1" x14ac:dyDescent="0.2">
      <c r="A194" s="50"/>
      <c r="B194" s="50"/>
      <c r="C194" s="50"/>
      <c r="D194" s="50"/>
      <c r="E194" s="50"/>
      <c r="F194" s="50"/>
      <c r="G194" s="50"/>
      <c r="H194" s="51"/>
      <c r="I194" s="51"/>
      <c r="J194" s="51"/>
      <c r="K194" s="51"/>
      <c r="L194" s="52"/>
      <c r="M194" s="52"/>
      <c r="N194" s="52"/>
      <c r="O194" s="52"/>
      <c r="P194" s="52"/>
      <c r="Q194" s="53"/>
      <c r="R194" s="53"/>
      <c r="S194" s="54"/>
      <c r="T194" s="54"/>
      <c r="U194" s="54"/>
    </row>
    <row r="195" spans="1:21" s="66" customFormat="1" ht="14.45" customHeight="1" x14ac:dyDescent="0.2">
      <c r="A195" s="50"/>
      <c r="B195" s="50"/>
      <c r="C195" s="50"/>
      <c r="D195" s="50"/>
      <c r="E195" s="50"/>
      <c r="F195" s="50"/>
      <c r="G195" s="50"/>
      <c r="H195" s="51"/>
      <c r="I195" s="51"/>
      <c r="J195" s="51"/>
      <c r="K195" s="51"/>
      <c r="L195" s="52"/>
      <c r="M195" s="52"/>
      <c r="N195" s="52"/>
      <c r="O195" s="52"/>
      <c r="P195" s="52"/>
      <c r="Q195" s="53"/>
      <c r="R195" s="53"/>
      <c r="S195" s="54"/>
      <c r="T195" s="54"/>
      <c r="U195" s="54"/>
    </row>
    <row r="196" spans="1:21" s="66" customFormat="1" ht="14.45" customHeight="1" x14ac:dyDescent="0.2">
      <c r="A196" s="50"/>
      <c r="B196" s="50"/>
      <c r="C196" s="50"/>
      <c r="D196" s="50"/>
      <c r="E196" s="50"/>
      <c r="F196" s="50"/>
      <c r="G196" s="50"/>
      <c r="H196" s="51"/>
      <c r="I196" s="51"/>
      <c r="J196" s="51"/>
      <c r="K196" s="51"/>
      <c r="L196" s="52"/>
      <c r="M196" s="52"/>
      <c r="N196" s="52"/>
      <c r="O196" s="52"/>
      <c r="P196" s="52"/>
      <c r="Q196" s="53"/>
      <c r="R196" s="53"/>
      <c r="S196" s="54"/>
      <c r="T196" s="54"/>
      <c r="U196" s="54"/>
    </row>
    <row r="197" spans="1:21" s="66" customFormat="1" ht="14.45" customHeight="1" x14ac:dyDescent="0.2">
      <c r="A197" s="50"/>
      <c r="B197" s="50"/>
      <c r="C197" s="50"/>
      <c r="D197" s="50"/>
      <c r="E197" s="50"/>
      <c r="F197" s="50"/>
      <c r="G197" s="50"/>
      <c r="H197" s="51"/>
      <c r="I197" s="51"/>
      <c r="J197" s="51"/>
      <c r="K197" s="51"/>
      <c r="L197" s="52"/>
      <c r="M197" s="52"/>
      <c r="N197" s="52"/>
      <c r="O197" s="52"/>
      <c r="P197" s="52"/>
      <c r="Q197" s="53"/>
      <c r="R197" s="53"/>
      <c r="S197" s="54"/>
      <c r="T197" s="54"/>
      <c r="U197" s="54"/>
    </row>
    <row r="198" spans="1:21" s="66" customFormat="1" ht="14.45" customHeight="1" x14ac:dyDescent="0.2">
      <c r="A198" s="50"/>
      <c r="B198" s="50"/>
      <c r="C198" s="50"/>
      <c r="D198" s="50"/>
      <c r="E198" s="50"/>
      <c r="F198" s="50"/>
      <c r="G198" s="50"/>
      <c r="H198" s="51"/>
      <c r="I198" s="51"/>
      <c r="J198" s="51"/>
      <c r="K198" s="51"/>
      <c r="L198" s="52"/>
      <c r="M198" s="52"/>
      <c r="N198" s="52"/>
      <c r="O198" s="52"/>
      <c r="P198" s="52"/>
      <c r="Q198" s="53"/>
      <c r="R198" s="53"/>
      <c r="S198" s="54"/>
      <c r="T198" s="54"/>
      <c r="U198" s="54"/>
    </row>
    <row r="199" spans="1:21" s="66" customFormat="1" ht="14.45" customHeight="1" x14ac:dyDescent="0.2">
      <c r="A199" s="50"/>
      <c r="B199" s="50"/>
      <c r="C199" s="50"/>
      <c r="D199" s="50"/>
      <c r="E199" s="50"/>
      <c r="F199" s="50"/>
      <c r="G199" s="50"/>
      <c r="H199" s="51"/>
      <c r="I199" s="51"/>
      <c r="J199" s="51"/>
      <c r="K199" s="51"/>
      <c r="L199" s="52"/>
      <c r="M199" s="52"/>
      <c r="N199" s="52"/>
      <c r="O199" s="52"/>
      <c r="P199" s="52"/>
      <c r="Q199" s="53"/>
      <c r="R199" s="53"/>
      <c r="S199" s="54"/>
      <c r="T199" s="54"/>
      <c r="U199" s="54"/>
    </row>
    <row r="200" spans="1:21" s="66" customFormat="1" ht="14.45" customHeight="1" x14ac:dyDescent="0.2">
      <c r="A200" s="50"/>
      <c r="B200" s="50"/>
      <c r="C200" s="50"/>
      <c r="D200" s="50"/>
      <c r="E200" s="50"/>
      <c r="F200" s="50"/>
      <c r="G200" s="50"/>
      <c r="H200" s="51"/>
      <c r="I200" s="51"/>
      <c r="J200" s="51"/>
      <c r="K200" s="51"/>
      <c r="L200" s="52"/>
      <c r="M200" s="52"/>
      <c r="N200" s="52"/>
      <c r="O200" s="52"/>
      <c r="P200" s="52"/>
      <c r="Q200" s="53"/>
      <c r="R200" s="53"/>
      <c r="S200" s="54"/>
      <c r="T200" s="54"/>
      <c r="U200" s="54"/>
    </row>
    <row r="201" spans="1:21" s="66" customFormat="1" ht="14.45" customHeight="1" x14ac:dyDescent="0.2">
      <c r="A201" s="50"/>
      <c r="B201" s="50"/>
      <c r="C201" s="50"/>
      <c r="D201" s="50"/>
      <c r="E201" s="50"/>
      <c r="F201" s="50"/>
      <c r="G201" s="50"/>
      <c r="H201" s="51"/>
      <c r="I201" s="51"/>
      <c r="J201" s="51"/>
      <c r="K201" s="51"/>
      <c r="L201" s="52"/>
      <c r="M201" s="52"/>
      <c r="N201" s="52"/>
      <c r="O201" s="52"/>
      <c r="P201" s="52"/>
      <c r="Q201" s="53"/>
      <c r="R201" s="53"/>
      <c r="S201" s="54"/>
      <c r="T201" s="54"/>
      <c r="U201" s="54"/>
    </row>
    <row r="202" spans="1:21" s="66" customFormat="1" ht="14.45" customHeight="1" x14ac:dyDescent="0.2">
      <c r="A202" s="50"/>
      <c r="B202" s="50"/>
      <c r="C202" s="50"/>
      <c r="D202" s="50"/>
      <c r="E202" s="50"/>
      <c r="F202" s="50"/>
      <c r="G202" s="50"/>
      <c r="H202" s="51"/>
      <c r="I202" s="51"/>
      <c r="J202" s="51"/>
      <c r="K202" s="51"/>
      <c r="L202" s="52"/>
      <c r="M202" s="52"/>
      <c r="N202" s="52"/>
      <c r="O202" s="52"/>
      <c r="P202" s="52"/>
      <c r="Q202" s="53"/>
      <c r="R202" s="53"/>
      <c r="S202" s="54"/>
      <c r="T202" s="54"/>
      <c r="U202" s="54"/>
    </row>
    <row r="203" spans="1:21" s="66" customFormat="1" ht="14.45" customHeight="1" x14ac:dyDescent="0.2">
      <c r="A203" s="50"/>
      <c r="B203" s="50"/>
      <c r="C203" s="50"/>
      <c r="D203" s="50"/>
      <c r="E203" s="50"/>
      <c r="F203" s="50"/>
      <c r="G203" s="50"/>
      <c r="H203" s="51"/>
      <c r="I203" s="51"/>
      <c r="J203" s="51"/>
      <c r="K203" s="51"/>
      <c r="L203" s="52"/>
      <c r="M203" s="52"/>
      <c r="N203" s="52"/>
      <c r="O203" s="52"/>
      <c r="P203" s="52"/>
      <c r="Q203" s="53"/>
      <c r="R203" s="53"/>
      <c r="S203" s="54"/>
      <c r="T203" s="54"/>
      <c r="U203" s="54"/>
    </row>
    <row r="204" spans="1:21" s="66" customFormat="1" ht="14.45" customHeight="1" x14ac:dyDescent="0.2">
      <c r="A204" s="50"/>
      <c r="B204" s="50"/>
      <c r="C204" s="50"/>
      <c r="D204" s="50"/>
      <c r="E204" s="50"/>
      <c r="F204" s="50"/>
      <c r="G204" s="50"/>
      <c r="H204" s="51"/>
      <c r="I204" s="51"/>
      <c r="J204" s="51"/>
      <c r="K204" s="51"/>
      <c r="L204" s="52"/>
      <c r="M204" s="52"/>
      <c r="N204" s="52"/>
      <c r="O204" s="52"/>
      <c r="P204" s="52"/>
      <c r="Q204" s="53"/>
      <c r="R204" s="53"/>
      <c r="S204" s="54"/>
      <c r="T204" s="54"/>
      <c r="U204" s="54"/>
    </row>
    <row r="205" spans="1:21" s="66" customFormat="1" ht="14.45" customHeight="1" x14ac:dyDescent="0.2">
      <c r="A205" s="50"/>
      <c r="B205" s="50"/>
      <c r="C205" s="50"/>
      <c r="D205" s="50"/>
      <c r="E205" s="50"/>
      <c r="F205" s="50"/>
      <c r="G205" s="50"/>
      <c r="H205" s="51"/>
      <c r="I205" s="51"/>
      <c r="J205" s="51"/>
      <c r="K205" s="51"/>
      <c r="L205" s="52"/>
      <c r="M205" s="52"/>
      <c r="N205" s="52"/>
      <c r="O205" s="52"/>
      <c r="P205" s="52"/>
      <c r="Q205" s="53"/>
      <c r="R205" s="53"/>
      <c r="S205" s="54"/>
      <c r="T205" s="54"/>
      <c r="U205" s="54"/>
    </row>
    <row r="206" spans="1:21" s="66" customFormat="1" ht="14.45" customHeight="1" x14ac:dyDescent="0.2">
      <c r="A206" s="50"/>
      <c r="B206" s="50"/>
      <c r="C206" s="50"/>
      <c r="D206" s="50"/>
      <c r="E206" s="50"/>
      <c r="F206" s="50"/>
      <c r="G206" s="50"/>
      <c r="H206" s="51"/>
      <c r="I206" s="51"/>
      <c r="J206" s="51"/>
      <c r="K206" s="51"/>
      <c r="L206" s="52"/>
      <c r="M206" s="52"/>
      <c r="N206" s="52"/>
      <c r="O206" s="52"/>
      <c r="P206" s="52"/>
      <c r="Q206" s="53"/>
      <c r="R206" s="53"/>
      <c r="S206" s="54"/>
      <c r="T206" s="54"/>
      <c r="U206" s="54"/>
    </row>
    <row r="207" spans="1:21" s="66" customFormat="1" ht="14.45" customHeight="1" x14ac:dyDescent="0.2">
      <c r="B207" s="50"/>
      <c r="C207" s="50"/>
      <c r="D207" s="50"/>
      <c r="E207" s="50"/>
      <c r="F207" s="50"/>
      <c r="G207" s="50"/>
      <c r="H207" s="51"/>
      <c r="I207" s="51"/>
      <c r="J207" s="51"/>
      <c r="K207" s="51"/>
      <c r="L207" s="52"/>
      <c r="M207" s="52"/>
      <c r="N207" s="52"/>
      <c r="O207" s="52"/>
      <c r="P207" s="52"/>
      <c r="Q207" s="53"/>
      <c r="R207" s="53"/>
      <c r="S207" s="54"/>
      <c r="T207" s="54"/>
      <c r="U207" s="54"/>
    </row>
    <row r="208" spans="1:21" s="66" customFormat="1" ht="14.45" customHeight="1" x14ac:dyDescent="0.2">
      <c r="A208" s="50"/>
      <c r="B208" s="50"/>
      <c r="C208" s="50"/>
      <c r="D208" s="50"/>
      <c r="E208" s="50"/>
      <c r="F208" s="50"/>
      <c r="G208" s="50"/>
      <c r="H208" s="51"/>
      <c r="I208" s="51"/>
      <c r="J208" s="51"/>
      <c r="K208" s="51"/>
      <c r="L208" s="52"/>
      <c r="M208" s="52"/>
      <c r="N208" s="52"/>
      <c r="O208" s="52"/>
      <c r="P208" s="52"/>
      <c r="Q208" s="53"/>
      <c r="R208" s="53"/>
      <c r="S208" s="54"/>
      <c r="T208" s="54"/>
      <c r="U208" s="54"/>
    </row>
    <row r="209" spans="1:2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</row>
    <row r="210" spans="1:2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</row>
    <row r="211" spans="1:21" ht="41.2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</row>
    <row r="212" spans="1:21" ht="36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</row>
    <row r="213" spans="1:21" ht="13.15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</row>
    <row r="214" spans="1:21" ht="63.75" customHeight="1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</row>
    <row r="215" spans="1:21" ht="26.45" customHeight="1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</row>
    <row r="216" spans="1:21" ht="13.15" customHeight="1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1:21" ht="60" customHeight="1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</row>
    <row r="218" spans="1:21" ht="26.45" customHeight="1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</row>
    <row r="219" spans="1:21" ht="13.15" customHeight="1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</row>
    <row r="220" spans="1:21" ht="33" customHeight="1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</row>
    <row r="221" spans="1:21" ht="13.15" customHeight="1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</row>
    <row r="222" spans="1:21" ht="13.15" customHeight="1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</row>
    <row r="223" spans="1:2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</row>
    <row r="224" spans="1:2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</row>
    <row r="225" spans="1:2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</row>
    <row r="226" spans="1:2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</row>
    <row r="227" spans="1:2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</row>
    <row r="228" spans="1:2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</row>
    <row r="229" spans="1:2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</row>
    <row r="230" spans="1:2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</row>
    <row r="231" spans="1:2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</row>
    <row r="232" spans="1:2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</row>
    <row r="233" spans="1:2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</row>
    <row r="234" spans="1:21" ht="41.2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</row>
    <row r="235" spans="1:21" ht="42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</row>
    <row r="236" spans="1:2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</row>
    <row r="237" spans="1:21" ht="72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</row>
    <row r="238" spans="1:2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</row>
    <row r="239" spans="1:2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</row>
    <row r="240" spans="1:21" ht="66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</row>
    <row r="241" spans="1:21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</row>
    <row r="242" spans="1:21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</row>
    <row r="243" spans="1:21" ht="30.75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</row>
    <row r="244" spans="1:21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</row>
    <row r="245" spans="1:21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</row>
    <row r="246" spans="1:21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</row>
    <row r="247" spans="1:2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</row>
    <row r="248" spans="1:2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</row>
    <row r="249" spans="1:2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</row>
    <row r="250" spans="1:2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</row>
    <row r="251" spans="1:2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</row>
    <row r="252" spans="1:2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</row>
    <row r="253" spans="1:2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</row>
    <row r="254" spans="1:2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</row>
    <row r="255" spans="1:2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</row>
    <row r="256" spans="1:2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</row>
    <row r="257" spans="1:2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</row>
    <row r="258" spans="1:2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</row>
    <row r="259" spans="1:2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</row>
    <row r="260" spans="1:2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</row>
    <row r="261" spans="1:2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</row>
    <row r="262" spans="1:2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</row>
    <row r="263" spans="1:2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</row>
    <row r="264" spans="1:2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</row>
    <row r="265" spans="1:2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</row>
    <row r="266" spans="1:2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</row>
    <row r="267" spans="1:2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</row>
    <row r="268" spans="1:2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</row>
  </sheetData>
  <sheetProtection formatCells="0" formatRows="0" insertRows="0"/>
  <mergeCells count="257">
    <mergeCell ref="B171:I171"/>
    <mergeCell ref="A172:U172"/>
    <mergeCell ref="B173:I173"/>
    <mergeCell ref="B174:I174"/>
    <mergeCell ref="A175:I175"/>
    <mergeCell ref="A176:J177"/>
    <mergeCell ref="R176:U177"/>
    <mergeCell ref="K177:N177"/>
    <mergeCell ref="O177:Q177"/>
    <mergeCell ref="A167:A168"/>
    <mergeCell ref="B167:I168"/>
    <mergeCell ref="J167:J168"/>
    <mergeCell ref="K167:N167"/>
    <mergeCell ref="O167:Q167"/>
    <mergeCell ref="R167:T167"/>
    <mergeCell ref="U167:U168"/>
    <mergeCell ref="A169:U169"/>
    <mergeCell ref="B170:I170"/>
    <mergeCell ref="B52:I52"/>
    <mergeCell ref="B53:I53"/>
    <mergeCell ref="B66:I66"/>
    <mergeCell ref="B67:I67"/>
    <mergeCell ref="N25:U29"/>
    <mergeCell ref="A86:U86"/>
    <mergeCell ref="A89:U89"/>
    <mergeCell ref="B87:I87"/>
    <mergeCell ref="J184:K184"/>
    <mergeCell ref="T184:U184"/>
    <mergeCell ref="B113:I113"/>
    <mergeCell ref="B114:I114"/>
    <mergeCell ref="B118:I118"/>
    <mergeCell ref="A135:U135"/>
    <mergeCell ref="A138:U138"/>
    <mergeCell ref="B141:I141"/>
    <mergeCell ref="B121:I121"/>
    <mergeCell ref="B115:I115"/>
    <mergeCell ref="A136:A137"/>
    <mergeCell ref="B136:I137"/>
    <mergeCell ref="A120:U120"/>
    <mergeCell ref="J136:J137"/>
    <mergeCell ref="K136:N136"/>
    <mergeCell ref="B119:I119"/>
    <mergeCell ref="A124:J125"/>
    <mergeCell ref="R124:U125"/>
    <mergeCell ref="O125:Q125"/>
    <mergeCell ref="K125:N125"/>
    <mergeCell ref="A123:I123"/>
    <mergeCell ref="B122:I122"/>
    <mergeCell ref="U136:U137"/>
    <mergeCell ref="O136:Q136"/>
    <mergeCell ref="B116:I116"/>
    <mergeCell ref="B117:I117"/>
    <mergeCell ref="B109:I109"/>
    <mergeCell ref="B110:I110"/>
    <mergeCell ref="B111:I111"/>
    <mergeCell ref="B108:I108"/>
    <mergeCell ref="A107:U107"/>
    <mergeCell ref="U105:U106"/>
    <mergeCell ref="B112:I112"/>
    <mergeCell ref="A104:U104"/>
    <mergeCell ref="A103:U103"/>
    <mergeCell ref="K105:N105"/>
    <mergeCell ref="O105:Q105"/>
    <mergeCell ref="A105:A106"/>
    <mergeCell ref="B105:I106"/>
    <mergeCell ref="J105:J106"/>
    <mergeCell ref="B64:I64"/>
    <mergeCell ref="A60:U60"/>
    <mergeCell ref="J61:J62"/>
    <mergeCell ref="K61:N61"/>
    <mergeCell ref="B49:I49"/>
    <mergeCell ref="B50:I50"/>
    <mergeCell ref="N15:U15"/>
    <mergeCell ref="B78:I78"/>
    <mergeCell ref="O61:Q61"/>
    <mergeCell ref="R61:T61"/>
    <mergeCell ref="U61:U62"/>
    <mergeCell ref="B74:I74"/>
    <mergeCell ref="B75:I75"/>
    <mergeCell ref="B76:I76"/>
    <mergeCell ref="B77:I77"/>
    <mergeCell ref="A61:A62"/>
    <mergeCell ref="B61:I62"/>
    <mergeCell ref="A16:K16"/>
    <mergeCell ref="B36:I37"/>
    <mergeCell ref="N17:U17"/>
    <mergeCell ref="N18:U18"/>
    <mergeCell ref="G26:G27"/>
    <mergeCell ref="B41:I41"/>
    <mergeCell ref="B42:I42"/>
    <mergeCell ref="A83:U83"/>
    <mergeCell ref="R105:T105"/>
    <mergeCell ref="A47:A48"/>
    <mergeCell ref="A36:A37"/>
    <mergeCell ref="N13:U13"/>
    <mergeCell ref="N16:U16"/>
    <mergeCell ref="B97:I97"/>
    <mergeCell ref="R84:T84"/>
    <mergeCell ref="K100:N100"/>
    <mergeCell ref="O100:Q100"/>
    <mergeCell ref="R99:U100"/>
    <mergeCell ref="A98:I98"/>
    <mergeCell ref="A99:J100"/>
    <mergeCell ref="U84:U85"/>
    <mergeCell ref="A15:K15"/>
    <mergeCell ref="J36:J37"/>
    <mergeCell ref="A35:U35"/>
    <mergeCell ref="A20:K23"/>
    <mergeCell ref="N21:U23"/>
    <mergeCell ref="I26:K26"/>
    <mergeCell ref="B26:C26"/>
    <mergeCell ref="H26:H27"/>
    <mergeCell ref="A25:G25"/>
    <mergeCell ref="B84:I85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1:K11"/>
    <mergeCell ref="S4:U4"/>
    <mergeCell ref="S5:U5"/>
    <mergeCell ref="S6:U6"/>
    <mergeCell ref="A12:K12"/>
    <mergeCell ref="A13:K13"/>
    <mergeCell ref="A14:K14"/>
    <mergeCell ref="U72:U73"/>
    <mergeCell ref="B69:I69"/>
    <mergeCell ref="B72:I73"/>
    <mergeCell ref="B65:I65"/>
    <mergeCell ref="B68:I68"/>
    <mergeCell ref="A71:U71"/>
    <mergeCell ref="J72:J73"/>
    <mergeCell ref="K72:N72"/>
    <mergeCell ref="O72:Q72"/>
    <mergeCell ref="R72:T72"/>
    <mergeCell ref="A72:A73"/>
    <mergeCell ref="B63:I63"/>
    <mergeCell ref="B55:I55"/>
    <mergeCell ref="B51:I51"/>
    <mergeCell ref="B54:I54"/>
    <mergeCell ref="B40:I40"/>
    <mergeCell ref="B38:I38"/>
    <mergeCell ref="B39:I39"/>
    <mergeCell ref="B44:I44"/>
    <mergeCell ref="B43:I43"/>
    <mergeCell ref="B47:I48"/>
    <mergeCell ref="A1:K1"/>
    <mergeCell ref="A3:K3"/>
    <mergeCell ref="K47:N47"/>
    <mergeCell ref="N19:U19"/>
    <mergeCell ref="N1:U1"/>
    <mergeCell ref="N14:U14"/>
    <mergeCell ref="A4:K5"/>
    <mergeCell ref="A33:U33"/>
    <mergeCell ref="A19:K19"/>
    <mergeCell ref="A17:K17"/>
    <mergeCell ref="N3:O3"/>
    <mergeCell ref="N5:O5"/>
    <mergeCell ref="D26:F26"/>
    <mergeCell ref="A18:K18"/>
    <mergeCell ref="O47:Q47"/>
    <mergeCell ref="R47:T47"/>
    <mergeCell ref="U36:U37"/>
    <mergeCell ref="O36:Q36"/>
    <mergeCell ref="K36:N36"/>
    <mergeCell ref="U47:U48"/>
    <mergeCell ref="R36:T36"/>
    <mergeCell ref="A46:U46"/>
    <mergeCell ref="J47:J48"/>
    <mergeCell ref="S3:U3"/>
    <mergeCell ref="A95:U95"/>
    <mergeCell ref="B96:I96"/>
    <mergeCell ref="B94:I94"/>
    <mergeCell ref="B93:I93"/>
    <mergeCell ref="A92:U92"/>
    <mergeCell ref="J84:J85"/>
    <mergeCell ref="K84:N84"/>
    <mergeCell ref="O84:Q84"/>
    <mergeCell ref="A84:A85"/>
    <mergeCell ref="B91:I91"/>
    <mergeCell ref="B88:I88"/>
    <mergeCell ref="B90:I90"/>
    <mergeCell ref="B146:I146"/>
    <mergeCell ref="B147:I147"/>
    <mergeCell ref="A148:I148"/>
    <mergeCell ref="R136:T136"/>
    <mergeCell ref="B145:I145"/>
    <mergeCell ref="B142:I142"/>
    <mergeCell ref="A143:U143"/>
    <mergeCell ref="B144:I144"/>
    <mergeCell ref="A149:J150"/>
    <mergeCell ref="B140:I140"/>
    <mergeCell ref="B139:I139"/>
    <mergeCell ref="A152:A153"/>
    <mergeCell ref="A151:U151"/>
    <mergeCell ref="J152:J153"/>
    <mergeCell ref="K152:N152"/>
    <mergeCell ref="O152:Q152"/>
    <mergeCell ref="R149:U150"/>
    <mergeCell ref="K150:N150"/>
    <mergeCell ref="O150:Q150"/>
    <mergeCell ref="B152:I153"/>
    <mergeCell ref="R152:T152"/>
    <mergeCell ref="U152:U153"/>
    <mergeCell ref="B161:I161"/>
    <mergeCell ref="B160:I160"/>
    <mergeCell ref="A162:I162"/>
    <mergeCell ref="K164:N164"/>
    <mergeCell ref="O164:Q164"/>
    <mergeCell ref="A154:U154"/>
    <mergeCell ref="B155:I155"/>
    <mergeCell ref="B156:I156"/>
    <mergeCell ref="B158:I158"/>
    <mergeCell ref="A159:U159"/>
    <mergeCell ref="B157:I157"/>
    <mergeCell ref="L187:M187"/>
    <mergeCell ref="N187:P187"/>
    <mergeCell ref="A183:A184"/>
    <mergeCell ref="B183:G184"/>
    <mergeCell ref="H183:I184"/>
    <mergeCell ref="J183:P183"/>
    <mergeCell ref="Q183:R184"/>
    <mergeCell ref="S183:U183"/>
    <mergeCell ref="A163:J164"/>
    <mergeCell ref="R163:U164"/>
    <mergeCell ref="A187:G187"/>
    <mergeCell ref="H187:I187"/>
    <mergeCell ref="J187:K187"/>
    <mergeCell ref="Q187:R187"/>
    <mergeCell ref="T187:U187"/>
    <mergeCell ref="B185:G185"/>
    <mergeCell ref="H185:I185"/>
    <mergeCell ref="J185:K185"/>
    <mergeCell ref="Q185:R185"/>
    <mergeCell ref="T185:U185"/>
    <mergeCell ref="B186:G186"/>
    <mergeCell ref="H186:I186"/>
    <mergeCell ref="J186:K186"/>
    <mergeCell ref="A166:U166"/>
    <mergeCell ref="Q186:R186"/>
    <mergeCell ref="T186:U186"/>
    <mergeCell ref="A182:B182"/>
    <mergeCell ref="L184:M184"/>
    <mergeCell ref="L185:M185"/>
    <mergeCell ref="L186:M186"/>
    <mergeCell ref="N184:P184"/>
    <mergeCell ref="N185:P185"/>
    <mergeCell ref="N186:P186"/>
  </mergeCells>
  <phoneticPr fontId="5" type="noConversion"/>
  <dataValidations count="7">
    <dataValidation type="list" allowBlank="1" showInputMessage="1" showErrorMessage="1" sqref="T90:T91 S243 T67:T68 S63:S66 S49:S52 S38:S41 T53:T54 S96:S97 S74:S77 S93:S94 T42:T43 S214:S215 S217:S218 S211:S212 S220 S237:S238 S240:S241 S234:S235 T87:T88">
      <formula1>$S$37</formula1>
    </dataValidation>
    <dataValidation type="list" allowBlank="1" showInputMessage="1" showErrorMessage="1" sqref="S90:S91 R243 S67:S68 R63:R66 R49:R52 R38:R41 S53:S54 R96:R97 R74:R77 R93:R94 S42:S43 R214:R215 R217:R218 R211:R212 R220 R237:R238 R240:R241 R234:R235 S87:S88">
      <formula1>$R$37</formula1>
    </dataValidation>
    <dataValidation type="list" allowBlank="1" showInputMessage="1" showErrorMessage="1" sqref="T93:T94 T63:T66 T96:T97 T74:T77 T49:T52 T38:T41 T214:T215 T217:T218 T211:T212 T220 T237:T238 T240:T241 T234:T235 T243">
      <formula1>$T$37</formula1>
    </dataValidation>
    <dataValidation type="list" allowBlank="1" showInputMessage="1" showErrorMessage="1" sqref="U68 U90:U91 U173 U108:U118 U63:U66 U74:U77 U121 U139:U141 U160 U155:U157 U38:U43 U93:U94 U144:U146 U49:U54 U96:U97 U87:U88">
      <formula1>$P$34:$T$34</formula1>
    </dataValidation>
    <dataValidation type="list" allowBlank="1" showInputMessage="1" showErrorMessage="1" sqref="U142 U119 U158 U171">
      <formula1>$Q$34:$T$34</formula1>
    </dataValidation>
    <dataValidation type="list" allowBlank="1" showInputMessage="1" showErrorMessage="1" sqref="B121:I121 B170:I170 B139:I141">
      <formula1>$B$36:$B$101</formula1>
    </dataValidation>
    <dataValidation type="list" allowBlank="1" showInputMessage="1" showErrorMessage="1" sqref="R90:R91 R42:R43 R67:R68 R53:R54 R87:R88">
      <formula1>$Q$37</formula1>
    </dataValidation>
  </dataValidations>
  <pageMargins left="0.45" right="0.45" top="0.5" bottom="0.7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Octavian AGRATINI</oddFooter>
  </headerFooter>
  <ignoredErrors>
    <ignoredError sqref="R44" formula="1"/>
    <ignoredError sqref="K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0B90153-73D7-4E7E-924A-4F8B4C0FF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2020-03-30T08:39:11Z</cp:lastPrinted>
  <dcterms:created xsi:type="dcterms:W3CDTF">2013-06-27T08:19:59Z</dcterms:created>
  <dcterms:modified xsi:type="dcterms:W3CDTF">2020-04-14T07:01:37Z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