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5" i="1" l="1"/>
  <c r="O135" i="1" s="1"/>
  <c r="N135" i="1"/>
  <c r="P136" i="1"/>
  <c r="O136" i="1" s="1"/>
  <c r="N136" i="1"/>
  <c r="P107" i="1" l="1"/>
  <c r="N107" i="1"/>
  <c r="P106" i="1"/>
  <c r="O106" i="1" s="1"/>
  <c r="N106" i="1"/>
  <c r="P101" i="1"/>
  <c r="N101" i="1"/>
  <c r="P100" i="1"/>
  <c r="O100" i="1" s="1"/>
  <c r="N100" i="1"/>
  <c r="O107" i="1" l="1"/>
  <c r="O101" i="1"/>
  <c r="T119" i="1"/>
  <c r="S118" i="1"/>
  <c r="R118" i="1"/>
  <c r="Q118" i="1"/>
  <c r="M118" i="1"/>
  <c r="L118" i="1"/>
  <c r="K118" i="1"/>
  <c r="J118" i="1"/>
  <c r="A118" i="1"/>
  <c r="S117" i="1"/>
  <c r="R117" i="1"/>
  <c r="R119" i="1" s="1"/>
  <c r="Q117" i="1"/>
  <c r="Q119" i="1" s="1"/>
  <c r="M117" i="1"/>
  <c r="L117" i="1"/>
  <c r="K117" i="1"/>
  <c r="J117" i="1"/>
  <c r="A117" i="1"/>
  <c r="M109" i="1"/>
  <c r="L109" i="1"/>
  <c r="K109" i="1"/>
  <c r="T108" i="1"/>
  <c r="S108" i="1"/>
  <c r="R108" i="1"/>
  <c r="Q108" i="1"/>
  <c r="M108" i="1"/>
  <c r="L108" i="1"/>
  <c r="K108" i="1"/>
  <c r="J108" i="1"/>
  <c r="P104" i="1"/>
  <c r="N104" i="1"/>
  <c r="P103" i="1"/>
  <c r="N103" i="1"/>
  <c r="P98" i="1"/>
  <c r="N98" i="1"/>
  <c r="P97" i="1"/>
  <c r="N97" i="1"/>
  <c r="S44" i="1"/>
  <c r="R44" i="1"/>
  <c r="Q44" i="1"/>
  <c r="T170" i="1"/>
  <c r="S156" i="1"/>
  <c r="R156" i="1"/>
  <c r="Q156" i="1"/>
  <c r="M156" i="1"/>
  <c r="L156" i="1"/>
  <c r="K156" i="1"/>
  <c r="J156" i="1"/>
  <c r="A156" i="1"/>
  <c r="T201" i="1"/>
  <c r="T186" i="1"/>
  <c r="T138" i="1"/>
  <c r="P199" i="1"/>
  <c r="N199" i="1"/>
  <c r="S200" i="1"/>
  <c r="S201" i="1" s="1"/>
  <c r="R200" i="1"/>
  <c r="R201" i="1" s="1"/>
  <c r="Q200" i="1"/>
  <c r="Q201" i="1" s="1"/>
  <c r="M200" i="1"/>
  <c r="M201" i="1" s="1"/>
  <c r="M202" i="1" s="1"/>
  <c r="L200" i="1"/>
  <c r="L201" i="1" s="1"/>
  <c r="L202" i="1" s="1"/>
  <c r="K200" i="1"/>
  <c r="K201" i="1" s="1"/>
  <c r="K202" i="1" s="1"/>
  <c r="J200" i="1"/>
  <c r="J201" i="1" s="1"/>
  <c r="A200" i="1"/>
  <c r="S137" i="1"/>
  <c r="R137" i="1"/>
  <c r="Q137" i="1"/>
  <c r="M137" i="1"/>
  <c r="L137" i="1"/>
  <c r="K137" i="1"/>
  <c r="J137" i="1"/>
  <c r="A137" i="1"/>
  <c r="S134" i="1"/>
  <c r="R134" i="1"/>
  <c r="Q134" i="1"/>
  <c r="M134" i="1"/>
  <c r="L134" i="1"/>
  <c r="K134" i="1"/>
  <c r="J134" i="1"/>
  <c r="A134" i="1"/>
  <c r="S157" i="1"/>
  <c r="R157" i="1"/>
  <c r="Q157" i="1"/>
  <c r="M157" i="1"/>
  <c r="L157" i="1"/>
  <c r="K157" i="1"/>
  <c r="J157" i="1"/>
  <c r="A157" i="1"/>
  <c r="A162" i="1"/>
  <c r="S155" i="1"/>
  <c r="R155" i="1"/>
  <c r="Q155" i="1"/>
  <c r="M155" i="1"/>
  <c r="L155" i="1"/>
  <c r="K155" i="1"/>
  <c r="J155" i="1"/>
  <c r="A155" i="1"/>
  <c r="P74" i="1"/>
  <c r="P166" i="1" s="1"/>
  <c r="N74" i="1"/>
  <c r="N166" i="1" s="1"/>
  <c r="N38" i="1"/>
  <c r="P38" i="1"/>
  <c r="N39" i="1"/>
  <c r="P39" i="1"/>
  <c r="N40" i="1"/>
  <c r="N152" i="1" s="1"/>
  <c r="P40" i="1"/>
  <c r="N41" i="1"/>
  <c r="P41" i="1"/>
  <c r="N42" i="1"/>
  <c r="N117" i="1" s="1"/>
  <c r="P42" i="1"/>
  <c r="P117" i="1" s="1"/>
  <c r="N43" i="1"/>
  <c r="N118" i="1" s="1"/>
  <c r="P43" i="1"/>
  <c r="P118" i="1" s="1"/>
  <c r="J44" i="1"/>
  <c r="K44" i="1"/>
  <c r="L44" i="1"/>
  <c r="M44" i="1"/>
  <c r="N49" i="1"/>
  <c r="P49" i="1"/>
  <c r="N50" i="1"/>
  <c r="P50" i="1"/>
  <c r="P154" i="1" s="1"/>
  <c r="N51" i="1"/>
  <c r="N155" i="1" s="1"/>
  <c r="P51" i="1"/>
  <c r="P155" i="1" s="1"/>
  <c r="N52" i="1"/>
  <c r="N156" i="1" s="1"/>
  <c r="P52" i="1"/>
  <c r="N53" i="1"/>
  <c r="P53" i="1"/>
  <c r="N54" i="1"/>
  <c r="N157" i="1" s="1"/>
  <c r="P54" i="1"/>
  <c r="J55" i="1"/>
  <c r="K55" i="1"/>
  <c r="L55" i="1"/>
  <c r="M55" i="1"/>
  <c r="Q55" i="1"/>
  <c r="R55" i="1"/>
  <c r="S55" i="1"/>
  <c r="N60" i="1"/>
  <c r="N158" i="1" s="1"/>
  <c r="P60" i="1"/>
  <c r="P158" i="1" s="1"/>
  <c r="N61" i="1"/>
  <c r="P61" i="1"/>
  <c r="P159" i="1" s="1"/>
  <c r="N62" i="1"/>
  <c r="N160" i="1" s="1"/>
  <c r="P62" i="1"/>
  <c r="P160" i="1" s="1"/>
  <c r="N63" i="1"/>
  <c r="N161" i="1" s="1"/>
  <c r="P63" i="1"/>
  <c r="P161" i="1" s="1"/>
  <c r="N64" i="1"/>
  <c r="P64" i="1"/>
  <c r="N65" i="1"/>
  <c r="P65" i="1"/>
  <c r="P162" i="1" s="1"/>
  <c r="J66" i="1"/>
  <c r="K66" i="1"/>
  <c r="L66" i="1"/>
  <c r="M66" i="1"/>
  <c r="Q66" i="1"/>
  <c r="R66" i="1"/>
  <c r="S66" i="1"/>
  <c r="N71" i="1"/>
  <c r="N137" i="1" s="1"/>
  <c r="P71" i="1"/>
  <c r="N72" i="1"/>
  <c r="N184" i="1" s="1"/>
  <c r="N185" i="1" s="1"/>
  <c r="P72" i="1"/>
  <c r="P184" i="1" s="1"/>
  <c r="P185" i="1" s="1"/>
  <c r="N73" i="1"/>
  <c r="N165" i="1" s="1"/>
  <c r="P73" i="1"/>
  <c r="P165" i="1" s="1"/>
  <c r="N75" i="1"/>
  <c r="N167" i="1" s="1"/>
  <c r="P75" i="1"/>
  <c r="P167" i="1" s="1"/>
  <c r="N76" i="1"/>
  <c r="P76" i="1"/>
  <c r="J77" i="1"/>
  <c r="K77" i="1"/>
  <c r="L77" i="1"/>
  <c r="M77" i="1"/>
  <c r="Q77" i="1"/>
  <c r="R77" i="1"/>
  <c r="S77" i="1"/>
  <c r="A152" i="1"/>
  <c r="J152" i="1"/>
  <c r="K152" i="1"/>
  <c r="L152" i="1"/>
  <c r="M152" i="1"/>
  <c r="P152" i="1"/>
  <c r="Q152" i="1"/>
  <c r="R152" i="1"/>
  <c r="S152" i="1"/>
  <c r="A153" i="1"/>
  <c r="J153" i="1"/>
  <c r="K153" i="1"/>
  <c r="L153" i="1"/>
  <c r="M153" i="1"/>
  <c r="Q153" i="1"/>
  <c r="R153" i="1"/>
  <c r="S153" i="1"/>
  <c r="A154" i="1"/>
  <c r="J154" i="1"/>
  <c r="K154" i="1"/>
  <c r="L154" i="1"/>
  <c r="M154" i="1"/>
  <c r="Q154" i="1"/>
  <c r="R154" i="1"/>
  <c r="S154" i="1"/>
  <c r="A158" i="1"/>
  <c r="J158" i="1"/>
  <c r="K158" i="1"/>
  <c r="L158" i="1"/>
  <c r="M158" i="1"/>
  <c r="Q158" i="1"/>
  <c r="R158" i="1"/>
  <c r="S158" i="1"/>
  <c r="A159" i="1"/>
  <c r="J159" i="1"/>
  <c r="K159" i="1"/>
  <c r="L159" i="1"/>
  <c r="M159" i="1"/>
  <c r="N159" i="1"/>
  <c r="Q159" i="1"/>
  <c r="R159" i="1"/>
  <c r="S159" i="1"/>
  <c r="A160" i="1"/>
  <c r="J160" i="1"/>
  <c r="K160" i="1"/>
  <c r="L160" i="1"/>
  <c r="M160" i="1"/>
  <c r="Q160" i="1"/>
  <c r="R160" i="1"/>
  <c r="S160" i="1"/>
  <c r="A161" i="1"/>
  <c r="J161" i="1"/>
  <c r="K161" i="1"/>
  <c r="L161" i="1"/>
  <c r="M161" i="1"/>
  <c r="Q161" i="1"/>
  <c r="R161" i="1"/>
  <c r="S161" i="1"/>
  <c r="J162" i="1"/>
  <c r="K162" i="1"/>
  <c r="L162" i="1"/>
  <c r="M162" i="1"/>
  <c r="N162" i="1"/>
  <c r="Q162" i="1"/>
  <c r="R162" i="1"/>
  <c r="S162" i="1"/>
  <c r="A165" i="1"/>
  <c r="J165" i="1"/>
  <c r="K165" i="1"/>
  <c r="L165" i="1"/>
  <c r="M165" i="1"/>
  <c r="Q165" i="1"/>
  <c r="R165" i="1"/>
  <c r="S165" i="1"/>
  <c r="A166" i="1"/>
  <c r="J166" i="1"/>
  <c r="K166" i="1"/>
  <c r="L166" i="1"/>
  <c r="M166" i="1"/>
  <c r="Q166" i="1"/>
  <c r="R166" i="1"/>
  <c r="S166" i="1"/>
  <c r="A167" i="1"/>
  <c r="J167" i="1"/>
  <c r="K167" i="1"/>
  <c r="L167" i="1"/>
  <c r="M167" i="1"/>
  <c r="Q167" i="1"/>
  <c r="R167" i="1"/>
  <c r="S167" i="1"/>
  <c r="A168" i="1"/>
  <c r="J168" i="1"/>
  <c r="K168" i="1"/>
  <c r="L168" i="1"/>
  <c r="M168" i="1"/>
  <c r="N168" i="1"/>
  <c r="Q168" i="1"/>
  <c r="R168" i="1"/>
  <c r="S168" i="1"/>
  <c r="A181" i="1"/>
  <c r="J181" i="1"/>
  <c r="J182" i="1" s="1"/>
  <c r="K181" i="1"/>
  <c r="K182" i="1" s="1"/>
  <c r="L181" i="1"/>
  <c r="L182" i="1" s="1"/>
  <c r="M181" i="1"/>
  <c r="M182" i="1" s="1"/>
  <c r="N181" i="1"/>
  <c r="N182" i="1" s="1"/>
  <c r="O181" i="1"/>
  <c r="O182" i="1" s="1"/>
  <c r="P181" i="1"/>
  <c r="P182" i="1" s="1"/>
  <c r="Q181" i="1"/>
  <c r="Q182" i="1" s="1"/>
  <c r="R181" i="1"/>
  <c r="R182" i="1" s="1"/>
  <c r="S181" i="1"/>
  <c r="S182" i="1" s="1"/>
  <c r="A184" i="1"/>
  <c r="J184" i="1"/>
  <c r="J185" i="1" s="1"/>
  <c r="K184" i="1"/>
  <c r="K185" i="1" s="1"/>
  <c r="L184" i="1"/>
  <c r="L185" i="1" s="1"/>
  <c r="M184" i="1"/>
  <c r="M185" i="1" s="1"/>
  <c r="Q184" i="1"/>
  <c r="Q185" i="1" s="1"/>
  <c r="R184" i="1"/>
  <c r="R185" i="1" s="1"/>
  <c r="S184" i="1"/>
  <c r="S185" i="1" s="1"/>
  <c r="K187" i="1" l="1"/>
  <c r="R209" i="1"/>
  <c r="N109" i="1"/>
  <c r="P153" i="1"/>
  <c r="N210" i="1"/>
  <c r="N153" i="1"/>
  <c r="J210" i="1"/>
  <c r="J138" i="1"/>
  <c r="S119" i="1"/>
  <c r="J119" i="1"/>
  <c r="K119" i="1"/>
  <c r="K120" i="1" s="1"/>
  <c r="S138" i="1"/>
  <c r="L119" i="1"/>
  <c r="L120" i="1" s="1"/>
  <c r="M119" i="1"/>
  <c r="M120" i="1" s="1"/>
  <c r="M138" i="1"/>
  <c r="M139" i="1" s="1"/>
  <c r="S209" i="1"/>
  <c r="S211" i="1" s="1"/>
  <c r="P119" i="1"/>
  <c r="P120" i="1" s="1"/>
  <c r="O103" i="1"/>
  <c r="N119" i="1"/>
  <c r="N120" i="1" s="1"/>
  <c r="O104" i="1"/>
  <c r="O97" i="1"/>
  <c r="P109" i="1"/>
  <c r="O98" i="1"/>
  <c r="K110" i="1"/>
  <c r="N108" i="1"/>
  <c r="P108" i="1"/>
  <c r="Q138" i="1"/>
  <c r="L138" i="1"/>
  <c r="L139" i="1" s="1"/>
  <c r="R211" i="1"/>
  <c r="P55" i="1"/>
  <c r="O76" i="1"/>
  <c r="O168" i="1" s="1"/>
  <c r="O71" i="1"/>
  <c r="O137" i="1" s="1"/>
  <c r="K169" i="1"/>
  <c r="Q169" i="1"/>
  <c r="O63" i="1"/>
  <c r="O161" i="1" s="1"/>
  <c r="L163" i="1"/>
  <c r="R169" i="1"/>
  <c r="N77" i="1"/>
  <c r="R5" i="1" s="1"/>
  <c r="Q163" i="1"/>
  <c r="O72" i="1"/>
  <c r="O184" i="1" s="1"/>
  <c r="O185" i="1" s="1"/>
  <c r="O187" i="1" s="1"/>
  <c r="P187" i="1"/>
  <c r="P186" i="1"/>
  <c r="S186" i="1"/>
  <c r="P168" i="1"/>
  <c r="P169" i="1" s="1"/>
  <c r="S169" i="1"/>
  <c r="J169" i="1"/>
  <c r="L169" i="1"/>
  <c r="M163" i="1"/>
  <c r="O52" i="1"/>
  <c r="O156" i="1" s="1"/>
  <c r="O41" i="1"/>
  <c r="R163" i="1"/>
  <c r="N66" i="1"/>
  <c r="O5" i="1" s="1"/>
  <c r="H210" i="1"/>
  <c r="L187" i="1"/>
  <c r="K138" i="1"/>
  <c r="K139" i="1" s="1"/>
  <c r="Q186" i="1"/>
  <c r="N169" i="1"/>
  <c r="O64" i="1"/>
  <c r="O200" i="1" s="1"/>
  <c r="O60" i="1"/>
  <c r="O158" i="1" s="1"/>
  <c r="J163" i="1"/>
  <c r="J186" i="1"/>
  <c r="S163" i="1"/>
  <c r="M169" i="1"/>
  <c r="N55" i="1"/>
  <c r="R4" i="1" s="1"/>
  <c r="R186" i="1"/>
  <c r="K163" i="1"/>
  <c r="K171" i="1" s="1"/>
  <c r="O42" i="1"/>
  <c r="O117" i="1" s="1"/>
  <c r="O38" i="1"/>
  <c r="K203" i="1"/>
  <c r="K186" i="1"/>
  <c r="N186" i="1"/>
  <c r="N187" i="1"/>
  <c r="L186" i="1"/>
  <c r="M187" i="1"/>
  <c r="M186" i="1"/>
  <c r="N154" i="1"/>
  <c r="N163" i="1" s="1"/>
  <c r="O73" i="1"/>
  <c r="O165" i="1" s="1"/>
  <c r="O65" i="1"/>
  <c r="O162" i="1" s="1"/>
  <c r="O61" i="1"/>
  <c r="O159" i="1" s="1"/>
  <c r="O53" i="1"/>
  <c r="O49" i="1"/>
  <c r="O43" i="1"/>
  <c r="O118" i="1" s="1"/>
  <c r="O39" i="1"/>
  <c r="O199" i="1"/>
  <c r="R138" i="1"/>
  <c r="P66" i="1"/>
  <c r="P44" i="1"/>
  <c r="P156" i="1"/>
  <c r="N44" i="1"/>
  <c r="P77" i="1"/>
  <c r="O75" i="1"/>
  <c r="O167" i="1" s="1"/>
  <c r="O62" i="1"/>
  <c r="O160" i="1" s="1"/>
  <c r="O54" i="1"/>
  <c r="O157" i="1" s="1"/>
  <c r="O50" i="1"/>
  <c r="O154" i="1" s="1"/>
  <c r="O40" i="1"/>
  <c r="O152" i="1" s="1"/>
  <c r="O74" i="1"/>
  <c r="O166" i="1" s="1"/>
  <c r="N134" i="1"/>
  <c r="N138" i="1" s="1"/>
  <c r="N139" i="1" s="1"/>
  <c r="P134" i="1"/>
  <c r="P137" i="1"/>
  <c r="N200" i="1"/>
  <c r="P200" i="1"/>
  <c r="P157" i="1"/>
  <c r="O51" i="1"/>
  <c r="O155" i="1" s="1"/>
  <c r="O153" i="1" l="1"/>
  <c r="O163" i="1" s="1"/>
  <c r="L210" i="1"/>
  <c r="K121" i="1"/>
  <c r="Q170" i="1"/>
  <c r="K140" i="1"/>
  <c r="O109" i="1"/>
  <c r="N110" i="1" s="1"/>
  <c r="O108" i="1"/>
  <c r="O119" i="1"/>
  <c r="O120" i="1" s="1"/>
  <c r="N121" i="1" s="1"/>
  <c r="S170" i="1"/>
  <c r="R170" i="1"/>
  <c r="N188" i="1"/>
  <c r="O186" i="1"/>
  <c r="L171" i="1"/>
  <c r="P163" i="1"/>
  <c r="P170" i="1" s="1"/>
  <c r="K170" i="1"/>
  <c r="J170" i="1"/>
  <c r="M171" i="1"/>
  <c r="J209" i="1"/>
  <c r="M170" i="1"/>
  <c r="L170" i="1"/>
  <c r="O77" i="1"/>
  <c r="O169" i="1"/>
  <c r="K188" i="1"/>
  <c r="O134" i="1"/>
  <c r="O138" i="1" s="1"/>
  <c r="O139" i="1" s="1"/>
  <c r="N140" i="1" s="1"/>
  <c r="N170" i="1"/>
  <c r="N171" i="1"/>
  <c r="O66" i="1"/>
  <c r="O44" i="1"/>
  <c r="P201" i="1"/>
  <c r="P202" i="1" s="1"/>
  <c r="O201" i="1"/>
  <c r="O202" i="1" s="1"/>
  <c r="N201" i="1"/>
  <c r="N202" i="1" s="1"/>
  <c r="P138" i="1"/>
  <c r="P139" i="1" s="1"/>
  <c r="O55" i="1"/>
  <c r="N203" i="1" l="1"/>
  <c r="O170" i="1"/>
  <c r="P171" i="1"/>
  <c r="O171" i="1"/>
  <c r="N172" i="1" s="1"/>
  <c r="K172" i="1"/>
  <c r="H209" i="1"/>
  <c r="J211" i="1"/>
  <c r="L209" i="1"/>
  <c r="N211" i="1" l="1"/>
  <c r="N209" i="1"/>
  <c r="L211" i="1"/>
  <c r="H211" i="1"/>
  <c r="P210" i="1" s="1"/>
  <c r="P209" i="1" l="1"/>
  <c r="P211" i="1" s="1"/>
</calcChain>
</file>

<file path=xl/sharedStrings.xml><?xml version="1.0" encoding="utf-8"?>
<sst xmlns="http://schemas.openxmlformats.org/spreadsheetml/2006/main" count="451" uniqueCount="155">
  <si>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</si>
  <si>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</si>
  <si>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</si>
  <si>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</si>
  <si>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</si>
  <si>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</si>
  <si>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</si>
  <si>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</si>
  <si>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</si>
  <si>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</si>
  <si>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</si>
  <si>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</si>
  <si>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</si>
  <si>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</si>
  <si>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</si>
  <si>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</si>
  <si>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</si>
  <si>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</si>
  <si>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</si>
  <si>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</si>
  <si>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</si>
  <si>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</si>
  <si>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</si>
  <si>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</si>
  <si>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</si>
  <si>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</si>
  <si>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</si>
  <si>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</si>
  <si>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</si>
  <si>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</si>
  <si>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</si>
  <si>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</si>
  <si>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</si>
  <si>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</si>
  <si>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</si>
  <si>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</si>
  <si>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</si>
  <si>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</si>
  <si>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</si>
  <si>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</si>
  <si>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</si>
  <si>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</si>
  <si>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</si>
  <si>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</si>
  <si>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</si>
  <si>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</si>
  <si>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</si>
  <si>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CURS OPȚIONAL 1 (An I, Semestrul 1)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</si>
  <si>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</si>
  <si>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</si>
  <si>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</si>
  <si>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</si>
  <si>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</si>
  <si>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</si>
  <si>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</si>
  <si>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</si>
  <si>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</si>
  <si>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</si>
  <si>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</si>
  <si>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</si>
  <si>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</si>
  <si>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</si>
  <si>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</si>
  <si>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</si>
  <si>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</si>
  <si>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 4 (12 săptămâni)</t>
  </si>
  <si>
    <t>I. CERINŢE PENTRU OBŢINEREA DIPLOMEI DE MASTER</t>
  </si>
  <si>
    <t>DISCIPLINE DE SPECIALITATE (DS)</t>
  </si>
  <si>
    <t>DISCIPLINE COMPLEMENTARE (DC)</t>
  </si>
  <si>
    <t>MMM8121</t>
  </si>
  <si>
    <t>MMM8122</t>
  </si>
  <si>
    <t>MMM8123</t>
  </si>
  <si>
    <t>MMM8125</t>
  </si>
  <si>
    <t>MMM8126</t>
  </si>
  <si>
    <t>MMM8127</t>
  </si>
  <si>
    <t>MMM8128</t>
  </si>
  <si>
    <t>MMM8129</t>
  </si>
  <si>
    <t>MMM8131</t>
  </si>
  <si>
    <t>MMM8132</t>
  </si>
  <si>
    <t>MMM8130</t>
  </si>
  <si>
    <t>MMM8133</t>
  </si>
  <si>
    <t>MMM8134</t>
  </si>
  <si>
    <t>MMM8136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</si>
  <si>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25 iunie - 10 iulie
Proba 1: Prezentarea şi susţinerea lucrării de disertație - 10 credite
</t>
    </r>
  </si>
  <si>
    <t>FACULTATEA DE MATEMATICĂ ŞI INFORMATICĂ</t>
  </si>
  <si>
    <r>
      <t xml:space="preserve">Limba de predare: </t>
    </r>
    <r>
      <rPr>
        <b/>
        <sz val="10"/>
        <color indexed="8"/>
        <rFont val="Times New Roman"/>
        <family val="1"/>
      </rPr>
      <t>maghiară</t>
    </r>
  </si>
  <si>
    <t>MMX9611</t>
  </si>
  <si>
    <t>MMX9612</t>
  </si>
  <si>
    <t>Sem. 1: Se alege  o disciplină din pachetul: MMX9611</t>
  </si>
  <si>
    <t>MMM3402</t>
  </si>
  <si>
    <r>
      <t>Specializarea/Programul de studiu:</t>
    </r>
    <r>
      <rPr>
        <b/>
        <sz val="10"/>
        <color indexed="8"/>
        <rFont val="Times New Roman"/>
        <family val="1"/>
      </rPr>
      <t xml:space="preserve"> Metode moderne în predarea informaticii/Modern Methods in Teaching Computer Science/Korszerű módszerek az informatikatanításban </t>
    </r>
  </si>
  <si>
    <r>
      <t xml:space="preserve">Titlul absolventului: </t>
    </r>
    <r>
      <rPr>
        <b/>
        <sz val="10"/>
        <color indexed="8"/>
        <rFont val="Times New Roman"/>
        <family val="1"/>
        <charset val="238"/>
      </rPr>
      <t>Master</t>
    </r>
  </si>
  <si>
    <t>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absolvire). CURSURILE PROGRAMULUIDE STUDII PSIHOPEDAGOGICE, NIVEL II, SUNT INCLUSE ÎN PLANUL DE ÎNVĂȚĂMÂNT AL PROGRAMULUI.</t>
  </si>
  <si>
    <t>XND1102</t>
  </si>
  <si>
    <t>XND1101</t>
  </si>
  <si>
    <t>Psihopedagogia adolescenţilor, tinerilor şi adulţilor/Serdülők, fiatalok és felnőttek pszichopedagógiája/Psycho-pedagogy of Teenagers, Youth and Adults</t>
  </si>
  <si>
    <t>Proiectarea şi managementul programelor educaţionale/Oktatási programok tervezése és menedzsmentje/Design and Management of Educational Programmes</t>
  </si>
  <si>
    <t>XND1203</t>
  </si>
  <si>
    <t>XND2305</t>
  </si>
  <si>
    <t>Practică pedagogică (în învăţământul liceal, postliceal şi universitar)/Pedagógiai gyakorlat (líceumi, posztliceális és egyetemi oktatás)/Pre-service Teaching Practice (at high school, post-high school, higher education level)</t>
  </si>
  <si>
    <t>DA</t>
  </si>
  <si>
    <t>DSIN</t>
  </si>
  <si>
    <t>Curs opţional 1/Opcionális tárgy 1/Optional Course 1</t>
  </si>
  <si>
    <t>Curs opţional 2/Opcionális tárgy 2/Optional Course 2</t>
  </si>
  <si>
    <t>Curs opţional 3/Opcionális tárgy 3/Optional Course3</t>
  </si>
  <si>
    <t>Curs opţional 4/Opcionális tárgy 4/Optional Course 4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</si>
  <si>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Universitatea Eötvös Loránd din Budapesta, Ungaria, Universitatea Tehnica Viena, Universitatea Alpen-Adria Klagenfurt Austria
Planul reflectă recomandările Association of Computing Machinery şi IEEE Computer Society</t>
    </r>
  </si>
  <si>
    <t>Informatica în predarea matematicii/Informatika a matematika oktatásában/Computer Science in Teaching Mathematics</t>
  </si>
  <si>
    <t>Informatică şi modelare/Informatika és modellezés/Computer Science and Modelling</t>
  </si>
  <si>
    <t>Noţiuni de robotică, programarea dispozitivelor mobile/Robotika alapfogalmak, mobil eszközök programozása/Notions of Robotics, Programming Mobile Devices</t>
  </si>
  <si>
    <t>Societatea informațională/Információs társadalom/Information Society</t>
  </si>
  <si>
    <t>Didactica informaticii/Informatika szakmódszertan/Didactics of Computer Science</t>
  </si>
  <si>
    <t>Didactica tehnologiei informaţiei şi a comunicării/Információs és kommunikációs technológia szakmódszertan/Didactics of Information and Communication Technology</t>
  </si>
  <si>
    <t>Elaborarea materialelor multimedia/Multimédia anyagok kidolgozása/Elaboration of Multimedia Materials</t>
  </si>
  <si>
    <t>Elaborarea lucrării de disertaţie/A magiszteri dolgozat elkészítése/Elaboration of the Dissertation Thesis</t>
  </si>
  <si>
    <t>Algoritmi şi modelarea datelor (pentru perfecţionarea profesorilor)/Algoritmusok és adatmodellezés (tanártovábbképzés számára)/Algorithms and Data Modelling (for techers' retraining)</t>
  </si>
  <si>
    <t>Limbaje de programare  (pentru perfecţionarea profesorilor)/Programozási nyelvek (tanártovábbképzés számára)/Programming Languages (for techers' retraining)</t>
  </si>
  <si>
    <t>Proiect educațional în informatică/Informatikaoktatási projekt/Educational Project in Computer Science</t>
  </si>
  <si>
    <t>Web şi animaţii/Web és animációk/Web and Animations</t>
  </si>
  <si>
    <t>Practică în specialitate (2)/Szakmai gyakorlat (2)/Internship in Specialization (2)</t>
  </si>
  <si>
    <t>Interacţiune om-calculator (în engleză)/Felhasználó-számítógép interakció (angol nyelven)/Human-computer Interaction (in English language)</t>
  </si>
  <si>
    <t>MME8074</t>
  </si>
  <si>
    <t>Internetul obiectelor (lb. engleză)/Dolgok internetje (angol nyelven)/Internet of Things (in English language)</t>
  </si>
  <si>
    <t>MME8173</t>
  </si>
  <si>
    <t>Învăţarea programării prin jocuri; informatica în gimnaziu/Játékos programozásoktatás; informatika az általános iskolában/Learning Programming Through Games; Computer Science in Lower Secondary  Education</t>
  </si>
  <si>
    <t>MMM8174</t>
  </si>
  <si>
    <t>MMM8175</t>
  </si>
  <si>
    <t>Rețele de calculatoare în școli/Számítógépes hálózatok az iskolában/Computer Networks in Schools</t>
  </si>
  <si>
    <t>CURS OPȚIONAL 3 (An II, Semestrul 3)</t>
  </si>
  <si>
    <t>DISCIPLINE DE APROFUNDARE (DA)</t>
  </si>
  <si>
    <t>DP</t>
  </si>
  <si>
    <t xml:space="preserve">Didactica domeniului şi dezvoltării în didactica specialităţii (învăţământ liceal, postliceal, universitar)/A tudományterület didaktikája, szakmódszertan a líceumi, posztliceális és egyetemi oktatásban/Field Didactics and Developments in the Didactics of the Specialization (high school, post-high school, higher education)
</t>
  </si>
  <si>
    <t>CURS OPȚIONAL 2 (An I, Semestrul 2)</t>
  </si>
  <si>
    <t>CURS OPȚIONAL 4 (An II, Semestrul 3)</t>
  </si>
  <si>
    <r>
      <rPr>
        <b/>
        <sz val="10"/>
        <color indexed="8"/>
        <rFont val="Times New Roman"/>
        <family val="1"/>
      </rPr>
      <t xml:space="preserve">   20</t>
    </r>
    <r>
      <rPr>
        <sz val="10"/>
        <color indexed="8"/>
        <rFont val="Times New Roman"/>
        <family val="1"/>
      </rPr>
      <t xml:space="preserve"> credite la disciplinele opţionale;</t>
    </r>
  </si>
  <si>
    <r>
      <rPr>
        <b/>
        <sz val="10"/>
        <color indexed="8"/>
        <rFont val="Times New Roman"/>
        <family val="1"/>
      </rPr>
      <t xml:space="preserve">   100 </t>
    </r>
    <r>
      <rPr>
        <sz val="10"/>
        <color indexed="8"/>
        <rFont val="Times New Roman"/>
        <family val="1"/>
      </rPr>
      <t>de credite la disciplinele obligatorii;</t>
    </r>
  </si>
  <si>
    <t>Sem. 3: Se alege  o disciplină din pachetul: MMX9622</t>
  </si>
  <si>
    <t>Sem. 2: Se alege  o disciplină din pachetul: XND1204</t>
  </si>
  <si>
    <t>Sem. 3: Se alege  o disciplină din pachetul: XND2306</t>
  </si>
  <si>
    <t>PLAN DE ÎNVĂŢĂMÂNT  valabil începând din anul universitar 2020-2021</t>
  </si>
  <si>
    <t>În contul a cel mult o disciplină opţională studentul are dreptul să aleagă o disciplină de la alte specializări ale facultăţilor din Universitatea „Babeş-Bolyai”, respectând condiționările din planurile de învățământ ale respectivelor specializări şi numărul de credite alocat.</t>
  </si>
  <si>
    <t>10 credite la examenul de susținere a disertației și 5 credite pentru examenul de absolvire modul pedagogic</t>
  </si>
  <si>
    <t>XND1204</t>
  </si>
  <si>
    <t>DISCIPLINE DE EXTENSIE A PREGĂTIRII DIDACTICE ŞI PRACTICE DE SPECIALITATE (DP)</t>
  </si>
  <si>
    <t>Didactica domeniului şi dezvoltării în didactica specialităţii (învăţământ liceal, postliceal, universitar)/A tudományterület didaktikája, szakmódszertan a líceumi, posztliceális és egyetemi oktatásban/Field Didactics and Developments in the Didactics of the Specialization (high school, post-high school, higher education)</t>
  </si>
  <si>
    <t>XND2306</t>
  </si>
  <si>
    <t>Pedagogii alternative/Alternatív pedagógia/Alternative pedagogies</t>
  </si>
  <si>
    <t>Management institutional/Otatási intézmények menedzsmentje/Institutional management</t>
  </si>
  <si>
    <t>Cunoștințe profesionale și autocunoaștere/Szakmai ismeret és önismeret/Professional knowledge and self-knowledge</t>
  </si>
  <si>
    <t>Pedagogie dramatică/Drámapedagógia/Drama based pedagogy</t>
  </si>
  <si>
    <t>Sisteme de gestiune a bazelor de date (pentru perfectionarea profesorilor) /Adatbáziskezelő rendszerek (tanártovábbképzés számára)/ Database Management Systems (for teachers' retraining)</t>
  </si>
  <si>
    <r>
      <t xml:space="preserve">Domeniul: </t>
    </r>
    <r>
      <rPr>
        <b/>
        <sz val="10"/>
        <color indexed="8"/>
        <rFont val="Times New Roman"/>
        <family val="1"/>
      </rPr>
      <t>Informatică</t>
    </r>
  </si>
  <si>
    <t>Practică în specialitate (1)/Szakmai gyakorlat (1)/Internship in Specialization (1)</t>
  </si>
  <si>
    <t>MME8124</t>
  </si>
  <si>
    <t>Probleme pentru concursuri de informatică/Informatika versenyfeladatok/Contest problems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</si>
</sst>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  <charset val="238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19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0" borderId="2" xfId="0" applyFont="1" applyBorder="1" applyAlignment="1" applyProtection="1">
      <alignment horizontal="center" vertical="center"/>
    </xf>
    <xf numFmtId="1" fontId="1" fillId="0" borderId="2" xfId="0" applyNumberFormat="1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" fillId="0" borderId="2" xfId="0" applyFont="1" applyBorder="1" applyProtection="1"/>
    <xf numFmtId="1" fontId="2" fillId="0" borderId="2" xfId="0" applyNumberFormat="1" applyFont="1" applyBorder="1" applyAlignment="1" applyProtection="1">
      <alignment horizontal="center" vertical="center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/>
      <protection locked="0"/>
    </xf>
    <xf numFmtId="1" fontId="1" fillId="2" borderId="2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3" xfId="0" applyFont="1" applyBorder="1" applyProtection="1">
      <protection locked="0"/>
    </xf>
    <xf numFmtId="0" fontId="1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 vertical="center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2" fillId="0" borderId="0" xfId="0" applyFont="1" applyBorder="1" applyAlignment="1" applyProtection="1">
      <alignment horizontal="left" vertical="center" wrapText="1"/>
    </xf>
    <xf numFmtId="1" fontId="2" fillId="0" borderId="0" xfId="0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 vertical="center"/>
    </xf>
    <xf numFmtId="1" fontId="1" fillId="3" borderId="2" xfId="0" applyNumberFormat="1" applyFont="1" applyFill="1" applyBorder="1" applyAlignment="1" applyProtection="1">
      <alignment horizontal="left" vertical="center" wrapText="1"/>
      <protection locked="0"/>
    </xf>
    <xf numFmtId="1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 applyProtection="1">
      <alignment horizontal="left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</xf>
    <xf numFmtId="1" fontId="1" fillId="4" borderId="2" xfId="0" applyNumberFormat="1" applyFont="1" applyFill="1" applyBorder="1" applyAlignment="1" applyProtection="1">
      <alignment horizontal="center" vertical="center"/>
    </xf>
    <xf numFmtId="2" fontId="1" fillId="4" borderId="2" xfId="0" applyNumberFormat="1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3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12" xfId="0" applyNumberFormat="1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1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" fontId="1" fillId="2" borderId="5" xfId="0" applyNumberFormat="1" applyFont="1" applyFill="1" applyBorder="1" applyAlignment="1" applyProtection="1">
      <alignment horizontal="left" vertical="center" wrapText="1"/>
      <protection locked="0"/>
    </xf>
    <xf numFmtId="1" fontId="1" fillId="2" borderId="6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Protection="1"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1" fillId="3" borderId="1" xfId="1" applyFont="1" applyFill="1" applyBorder="1" applyAlignment="1" applyProtection="1">
      <alignment horizontal="left" vertical="center"/>
      <protection locked="0"/>
    </xf>
    <xf numFmtId="0" fontId="1" fillId="3" borderId="5" xfId="1" applyFont="1" applyFill="1" applyBorder="1" applyAlignment="1" applyProtection="1">
      <alignment horizontal="left" vertical="center"/>
      <protection locked="0"/>
    </xf>
    <xf numFmtId="0" fontId="1" fillId="3" borderId="6" xfId="1" applyFont="1" applyFill="1" applyBorder="1" applyAlignment="1" applyProtection="1">
      <alignment horizontal="left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9" fillId="0" borderId="1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</xf>
    <xf numFmtId="9" fontId="8" fillId="0" borderId="1" xfId="0" applyNumberFormat="1" applyFont="1" applyBorder="1" applyAlignment="1" applyProtection="1">
      <alignment horizontal="center" vertical="center"/>
    </xf>
    <xf numFmtId="9" fontId="8" fillId="0" borderId="6" xfId="0" applyNumberFormat="1" applyFont="1" applyBorder="1" applyAlignment="1" applyProtection="1">
      <alignment horizontal="center" vertical="center"/>
    </xf>
    <xf numFmtId="9" fontId="9" fillId="0" borderId="1" xfId="0" applyNumberFormat="1" applyFont="1" applyBorder="1" applyAlignment="1" applyProtection="1">
      <alignment horizontal="center"/>
    </xf>
    <xf numFmtId="9" fontId="9" fillId="0" borderId="6" xfId="0" applyNumberFormat="1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3" borderId="1" xfId="1" applyFont="1" applyFill="1" applyBorder="1" applyAlignment="1" applyProtection="1">
      <alignment horizontal="left" vertical="center" wrapText="1"/>
      <protection locked="0"/>
    </xf>
    <xf numFmtId="0" fontId="1" fillId="3" borderId="5" xfId="1" applyFont="1" applyFill="1" applyBorder="1" applyAlignment="1" applyProtection="1">
      <alignment horizontal="left" vertical="center" wrapText="1"/>
      <protection locked="0"/>
    </xf>
    <xf numFmtId="0" fontId="1" fillId="3" borderId="6" xfId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á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4"/>
  <sheetViews>
    <sheetView tabSelected="1" view="pageLayout" zoomScale="120" zoomScalePageLayoutView="120" workbookViewId="0">
      <selection activeCell="X7" sqref="X7"/>
    </sheetView>
  </sheetViews>
  <sheetFormatPr defaultColWidth="9.140625" defaultRowHeight="12.75" x14ac:dyDescent="0.2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5.5703125" style="1" customWidth="1"/>
    <col min="14" max="18" width="6" style="1" customWidth="1"/>
    <col min="19" max="19" width="6.140625" style="1" customWidth="1"/>
    <col min="20" max="20" width="9.28515625" style="1" customWidth="1"/>
    <col min="21" max="16384" width="9.140625" style="1"/>
  </cols>
  <sheetData>
    <row r="1" spans="1:20" ht="15.75" customHeight="1" x14ac:dyDescent="0.2">
      <c r="A1" s="143" t="s">
        <v>139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M1" s="145" t="s">
        <v>19</v>
      </c>
      <c r="N1" s="145"/>
      <c r="O1" s="145"/>
      <c r="P1" s="145"/>
      <c r="Q1" s="145"/>
      <c r="R1" s="145"/>
      <c r="S1" s="145"/>
      <c r="T1" s="145"/>
    </row>
    <row r="2" spans="1:20" ht="6.75" customHeight="1" x14ac:dyDescent="0.2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20" ht="18" customHeight="1" x14ac:dyDescent="0.2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M3" s="149"/>
      <c r="N3" s="150"/>
      <c r="O3" s="130" t="s">
        <v>35</v>
      </c>
      <c r="P3" s="134"/>
      <c r="Q3" s="131"/>
      <c r="R3" s="130" t="s">
        <v>36</v>
      </c>
      <c r="S3" s="134"/>
      <c r="T3" s="131"/>
    </row>
    <row r="4" spans="1:20" ht="17.25" customHeight="1" x14ac:dyDescent="0.2">
      <c r="A4" s="144" t="s">
        <v>84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M4" s="147" t="s">
        <v>14</v>
      </c>
      <c r="N4" s="148"/>
      <c r="O4" s="136">
        <v>24</v>
      </c>
      <c r="P4" s="137"/>
      <c r="Q4" s="138"/>
      <c r="R4" s="136">
        <f>N55</f>
        <v>22</v>
      </c>
      <c r="S4" s="137"/>
      <c r="T4" s="138"/>
    </row>
    <row r="5" spans="1:20" ht="16.5" customHeight="1" x14ac:dyDescent="0.2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M5" s="147" t="s">
        <v>15</v>
      </c>
      <c r="N5" s="148"/>
      <c r="O5" s="136">
        <f>N66</f>
        <v>24</v>
      </c>
      <c r="P5" s="137"/>
      <c r="Q5" s="138"/>
      <c r="R5" s="136">
        <f>N77</f>
        <v>20</v>
      </c>
      <c r="S5" s="137"/>
      <c r="T5" s="138"/>
    </row>
    <row r="6" spans="1:20" ht="15" customHeight="1" x14ac:dyDescent="0.2">
      <c r="A6" s="132" t="s">
        <v>151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M6" s="151"/>
      <c r="N6" s="151"/>
      <c r="O6" s="146"/>
      <c r="P6" s="146"/>
      <c r="Q6" s="146"/>
      <c r="R6" s="146"/>
      <c r="S6" s="146"/>
      <c r="T6" s="146"/>
    </row>
    <row r="7" spans="1:20" ht="30" customHeight="1" x14ac:dyDescent="0.2">
      <c r="A7" s="133" t="s">
        <v>90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20" ht="18.75" customHeight="1" x14ac:dyDescent="0.2">
      <c r="A8" s="129" t="s">
        <v>85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M8" s="133" t="s">
        <v>83</v>
      </c>
      <c r="N8" s="133"/>
      <c r="O8" s="133"/>
      <c r="P8" s="133"/>
      <c r="Q8" s="133"/>
      <c r="R8" s="133"/>
      <c r="S8" s="133"/>
      <c r="T8" s="133"/>
    </row>
    <row r="9" spans="1:20" ht="15" customHeight="1" x14ac:dyDescent="0.2">
      <c r="A9" s="129" t="s">
        <v>91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M9" s="133"/>
      <c r="N9" s="133"/>
      <c r="O9" s="133"/>
      <c r="P9" s="133"/>
      <c r="Q9" s="133"/>
      <c r="R9" s="133"/>
      <c r="S9" s="133"/>
      <c r="T9" s="133"/>
    </row>
    <row r="10" spans="1:20" ht="16.5" customHeight="1" x14ac:dyDescent="0.2">
      <c r="A10" s="129" t="s">
        <v>62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M10" s="133"/>
      <c r="N10" s="133"/>
      <c r="O10" s="133"/>
      <c r="P10" s="133"/>
      <c r="Q10" s="133"/>
      <c r="R10" s="133"/>
      <c r="S10" s="133"/>
      <c r="T10" s="133"/>
    </row>
    <row r="11" spans="1:20" x14ac:dyDescent="0.2">
      <c r="A11" s="129" t="s">
        <v>17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M11" s="133"/>
      <c r="N11" s="133"/>
      <c r="O11" s="133"/>
      <c r="P11" s="133"/>
      <c r="Q11" s="133"/>
      <c r="R11" s="133"/>
      <c r="S11" s="133"/>
      <c r="T11" s="133"/>
    </row>
    <row r="12" spans="1:20" ht="10.5" customHeight="1" x14ac:dyDescent="0.2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M12" s="2"/>
      <c r="N12" s="2"/>
      <c r="O12" s="2"/>
      <c r="P12" s="2"/>
      <c r="Q12" s="2"/>
      <c r="R12" s="2"/>
    </row>
    <row r="13" spans="1:20" x14ac:dyDescent="0.2">
      <c r="A13" s="140" t="s">
        <v>66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M13" s="152" t="s">
        <v>20</v>
      </c>
      <c r="N13" s="152"/>
      <c r="O13" s="152"/>
      <c r="P13" s="152"/>
      <c r="Q13" s="152"/>
      <c r="R13" s="152"/>
      <c r="S13" s="152"/>
      <c r="T13" s="152"/>
    </row>
    <row r="14" spans="1:20" ht="12.75" customHeight="1" x14ac:dyDescent="0.2">
      <c r="A14" s="140" t="s">
        <v>63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M14" s="135" t="s">
        <v>88</v>
      </c>
      <c r="N14" s="135"/>
      <c r="O14" s="135"/>
      <c r="P14" s="135"/>
      <c r="Q14" s="135"/>
      <c r="R14" s="135"/>
      <c r="S14" s="135"/>
      <c r="T14" s="135"/>
    </row>
    <row r="15" spans="1:20" ht="12.75" customHeight="1" x14ac:dyDescent="0.2">
      <c r="A15" s="129" t="s">
        <v>135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M15" s="135" t="s">
        <v>137</v>
      </c>
      <c r="N15" s="135"/>
      <c r="O15" s="135"/>
      <c r="P15" s="135"/>
      <c r="Q15" s="135"/>
      <c r="R15" s="135"/>
      <c r="S15" s="135"/>
      <c r="T15" s="135"/>
    </row>
    <row r="16" spans="1:20" ht="12.75" customHeight="1" x14ac:dyDescent="0.2">
      <c r="A16" s="129" t="s">
        <v>134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M16" s="135" t="s">
        <v>136</v>
      </c>
      <c r="N16" s="135"/>
      <c r="O16" s="135"/>
      <c r="P16" s="135"/>
      <c r="Q16" s="135"/>
      <c r="R16" s="135"/>
      <c r="S16" s="135"/>
      <c r="T16" s="135"/>
    </row>
    <row r="17" spans="1:20" ht="12.75" customHeight="1" x14ac:dyDescent="0.2">
      <c r="A17" s="129" t="s">
        <v>1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M17" s="135" t="s">
        <v>138</v>
      </c>
      <c r="N17" s="135"/>
      <c r="O17" s="135"/>
      <c r="P17" s="135"/>
      <c r="Q17" s="135"/>
      <c r="R17" s="135"/>
      <c r="S17" s="135"/>
      <c r="T17" s="135"/>
    </row>
    <row r="18" spans="1:20" ht="30" customHeight="1" x14ac:dyDescent="0.2">
      <c r="A18" s="133" t="s">
        <v>141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M18" s="49"/>
      <c r="N18" s="49"/>
      <c r="O18" s="49"/>
      <c r="P18" s="49"/>
      <c r="Q18" s="49"/>
      <c r="R18" s="49"/>
      <c r="S18" s="49"/>
      <c r="T18" s="49"/>
    </row>
    <row r="19" spans="1:20" ht="8.4499999999999993" customHeight="1" x14ac:dyDescent="0.2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M19" s="49"/>
      <c r="N19" s="49"/>
      <c r="O19" s="49"/>
      <c r="P19" s="49"/>
      <c r="Q19" s="49"/>
      <c r="R19" s="49"/>
      <c r="S19" s="49"/>
      <c r="T19" s="49"/>
    </row>
    <row r="20" spans="1:20" ht="7.5" customHeight="1" x14ac:dyDescent="0.2">
      <c r="A20" s="133" t="s">
        <v>92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M20" s="2"/>
      <c r="N20" s="2"/>
      <c r="O20" s="2"/>
      <c r="P20" s="2"/>
      <c r="Q20" s="2"/>
      <c r="R20" s="2"/>
    </row>
    <row r="21" spans="1:20" ht="15" customHeight="1" x14ac:dyDescent="0.2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M21" s="141" t="s">
        <v>140</v>
      </c>
      <c r="N21" s="141"/>
      <c r="O21" s="141"/>
      <c r="P21" s="141"/>
      <c r="Q21" s="141"/>
      <c r="R21" s="141"/>
      <c r="S21" s="141"/>
      <c r="T21" s="141"/>
    </row>
    <row r="22" spans="1:20" ht="15" customHeight="1" x14ac:dyDescent="0.2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M22" s="141"/>
      <c r="N22" s="141"/>
      <c r="O22" s="141"/>
      <c r="P22" s="141"/>
      <c r="Q22" s="141"/>
      <c r="R22" s="141"/>
      <c r="S22" s="141"/>
      <c r="T22" s="141"/>
    </row>
    <row r="23" spans="1:20" ht="36" customHeight="1" x14ac:dyDescent="0.2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M23" s="141"/>
      <c r="N23" s="141"/>
      <c r="O23" s="141"/>
      <c r="P23" s="141"/>
      <c r="Q23" s="141"/>
      <c r="R23" s="141"/>
      <c r="S23" s="141"/>
      <c r="T23" s="141"/>
    </row>
    <row r="24" spans="1:20" ht="9.6" customHeight="1" x14ac:dyDescent="0.2">
      <c r="A24" s="132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M24" s="3"/>
      <c r="N24" s="3"/>
      <c r="O24" s="3"/>
      <c r="P24" s="3"/>
      <c r="Q24" s="3"/>
      <c r="R24" s="3"/>
    </row>
    <row r="25" spans="1:20" ht="13.15" customHeight="1" x14ac:dyDescent="0.2">
      <c r="A25" s="142" t="s">
        <v>16</v>
      </c>
      <c r="B25" s="142"/>
      <c r="C25" s="142"/>
      <c r="D25" s="142"/>
      <c r="E25" s="142"/>
      <c r="F25" s="142"/>
      <c r="G25" s="142"/>
      <c r="M25" s="107" t="s">
        <v>106</v>
      </c>
      <c r="N25" s="107"/>
      <c r="O25" s="107"/>
      <c r="P25" s="107"/>
      <c r="Q25" s="107"/>
      <c r="R25" s="107"/>
      <c r="S25" s="107"/>
      <c r="T25" s="107"/>
    </row>
    <row r="26" spans="1:20" ht="26.25" customHeight="1" x14ac:dyDescent="0.2">
      <c r="A26" s="4"/>
      <c r="B26" s="130" t="s">
        <v>2</v>
      </c>
      <c r="C26" s="131"/>
      <c r="D26" s="130" t="s">
        <v>3</v>
      </c>
      <c r="E26" s="134"/>
      <c r="F26" s="131"/>
      <c r="G26" s="97" t="s">
        <v>18</v>
      </c>
      <c r="H26" s="97" t="s">
        <v>10</v>
      </c>
      <c r="I26" s="130" t="s">
        <v>4</v>
      </c>
      <c r="J26" s="134"/>
      <c r="K26" s="131"/>
      <c r="M26" s="107"/>
      <c r="N26" s="107"/>
      <c r="O26" s="107"/>
      <c r="P26" s="107"/>
      <c r="Q26" s="107"/>
      <c r="R26" s="107"/>
      <c r="S26" s="107"/>
      <c r="T26" s="107"/>
    </row>
    <row r="27" spans="1:20" ht="14.25" customHeight="1" x14ac:dyDescent="0.2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98"/>
      <c r="H27" s="98"/>
      <c r="I27" s="5" t="s">
        <v>11</v>
      </c>
      <c r="J27" s="5" t="s">
        <v>12</v>
      </c>
      <c r="K27" s="5" t="s">
        <v>13</v>
      </c>
      <c r="M27" s="107"/>
      <c r="N27" s="107"/>
      <c r="O27" s="107"/>
      <c r="P27" s="107"/>
      <c r="Q27" s="107"/>
      <c r="R27" s="107"/>
      <c r="S27" s="107"/>
      <c r="T27" s="107"/>
    </row>
    <row r="28" spans="1:20" ht="17.25" customHeight="1" x14ac:dyDescent="0.2">
      <c r="A28" s="6" t="s">
        <v>14</v>
      </c>
      <c r="B28" s="7">
        <v>14</v>
      </c>
      <c r="C28" s="7">
        <v>14</v>
      </c>
      <c r="D28" s="20">
        <v>3</v>
      </c>
      <c r="E28" s="20">
        <v>3</v>
      </c>
      <c r="F28" s="20">
        <v>2</v>
      </c>
      <c r="G28" s="20"/>
      <c r="H28" s="22">
        <v>4</v>
      </c>
      <c r="I28" s="20">
        <v>3</v>
      </c>
      <c r="J28" s="20">
        <v>1</v>
      </c>
      <c r="K28" s="20">
        <v>8</v>
      </c>
      <c r="M28" s="107"/>
      <c r="N28" s="107"/>
      <c r="O28" s="107"/>
      <c r="P28" s="107"/>
      <c r="Q28" s="107"/>
      <c r="R28" s="107"/>
      <c r="S28" s="107"/>
      <c r="T28" s="107"/>
    </row>
    <row r="29" spans="1:20" ht="15" customHeight="1" x14ac:dyDescent="0.2">
      <c r="A29" s="6" t="s">
        <v>15</v>
      </c>
      <c r="B29" s="7">
        <v>14</v>
      </c>
      <c r="C29" s="7">
        <v>12</v>
      </c>
      <c r="D29" s="20">
        <v>3</v>
      </c>
      <c r="E29" s="20">
        <v>3</v>
      </c>
      <c r="F29" s="20">
        <v>2</v>
      </c>
      <c r="G29" s="20">
        <v>2</v>
      </c>
      <c r="H29" s="20"/>
      <c r="I29" s="20">
        <v>3</v>
      </c>
      <c r="J29" s="20">
        <v>1</v>
      </c>
      <c r="K29" s="20">
        <v>12</v>
      </c>
      <c r="M29" s="107"/>
      <c r="N29" s="107"/>
      <c r="O29" s="107"/>
      <c r="P29" s="107"/>
      <c r="Q29" s="107"/>
      <c r="R29" s="107"/>
      <c r="S29" s="107"/>
      <c r="T29" s="107"/>
    </row>
    <row r="30" spans="1:20" ht="15.75" customHeight="1" x14ac:dyDescent="0.2">
      <c r="A30" s="30"/>
      <c r="B30" s="28"/>
      <c r="C30" s="28"/>
      <c r="D30" s="28"/>
      <c r="E30" s="28"/>
      <c r="F30" s="28"/>
      <c r="G30" s="28"/>
      <c r="H30" s="28"/>
      <c r="I30" s="28"/>
      <c r="J30" s="28"/>
      <c r="K30" s="31"/>
      <c r="M30" s="43"/>
      <c r="N30" s="43"/>
      <c r="O30" s="43"/>
      <c r="P30" s="43"/>
      <c r="Q30" s="43"/>
      <c r="R30" s="43"/>
      <c r="S30" s="43"/>
      <c r="T30" s="43"/>
    </row>
    <row r="31" spans="1:20" ht="8.25" customHeight="1" x14ac:dyDescent="0.2">
      <c r="A31" s="29"/>
      <c r="B31" s="29"/>
      <c r="C31" s="29"/>
      <c r="D31" s="29"/>
      <c r="E31" s="29"/>
      <c r="F31" s="29"/>
      <c r="G31" s="29"/>
      <c r="M31" s="43"/>
      <c r="N31" s="43"/>
      <c r="O31" s="43"/>
      <c r="P31" s="43"/>
      <c r="Q31" s="43"/>
      <c r="R31" s="43"/>
      <c r="S31" s="43"/>
      <c r="T31" s="43"/>
    </row>
    <row r="32" spans="1:20" ht="15" customHeight="1" x14ac:dyDescent="0.2">
      <c r="B32" s="2"/>
      <c r="C32" s="2"/>
      <c r="D32" s="2"/>
      <c r="E32" s="2"/>
      <c r="F32" s="2"/>
      <c r="G32" s="2"/>
      <c r="M32" s="8"/>
      <c r="N32" s="8"/>
      <c r="O32" s="8"/>
      <c r="P32" s="8"/>
      <c r="Q32" s="8"/>
      <c r="R32" s="8"/>
      <c r="S32" s="8"/>
    </row>
    <row r="33" spans="1:20" ht="18" customHeight="1" x14ac:dyDescent="0.2">
      <c r="A33" s="139" t="s">
        <v>21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</row>
    <row r="34" spans="1:20" ht="18" hidden="1" customHeight="1" x14ac:dyDescent="0.2">
      <c r="N34" s="9"/>
      <c r="O34" s="10" t="s">
        <v>37</v>
      </c>
      <c r="P34" s="12" t="s">
        <v>38</v>
      </c>
      <c r="Q34" s="12" t="s">
        <v>39</v>
      </c>
      <c r="R34" s="12" t="s">
        <v>100</v>
      </c>
      <c r="S34" s="12" t="s">
        <v>101</v>
      </c>
      <c r="T34" s="12" t="s">
        <v>130</v>
      </c>
    </row>
    <row r="35" spans="1:20" ht="18" customHeight="1" x14ac:dyDescent="0.2">
      <c r="A35" s="96" t="s">
        <v>42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  <row r="36" spans="1:20" ht="25.5" customHeight="1" x14ac:dyDescent="0.2">
      <c r="A36" s="102" t="s">
        <v>27</v>
      </c>
      <c r="B36" s="109" t="s">
        <v>26</v>
      </c>
      <c r="C36" s="110"/>
      <c r="D36" s="110"/>
      <c r="E36" s="110"/>
      <c r="F36" s="110"/>
      <c r="G36" s="110"/>
      <c r="H36" s="110"/>
      <c r="I36" s="111"/>
      <c r="J36" s="97" t="s">
        <v>40</v>
      </c>
      <c r="K36" s="99" t="s">
        <v>24</v>
      </c>
      <c r="L36" s="100"/>
      <c r="M36" s="101"/>
      <c r="N36" s="99" t="s">
        <v>41</v>
      </c>
      <c r="O36" s="104"/>
      <c r="P36" s="105"/>
      <c r="Q36" s="99" t="s">
        <v>23</v>
      </c>
      <c r="R36" s="100"/>
      <c r="S36" s="101"/>
      <c r="T36" s="106" t="s">
        <v>22</v>
      </c>
    </row>
    <row r="37" spans="1:20" ht="13.5" customHeight="1" x14ac:dyDescent="0.2">
      <c r="A37" s="103"/>
      <c r="B37" s="112"/>
      <c r="C37" s="95"/>
      <c r="D37" s="95"/>
      <c r="E37" s="95"/>
      <c r="F37" s="95"/>
      <c r="G37" s="95"/>
      <c r="H37" s="95"/>
      <c r="I37" s="113"/>
      <c r="J37" s="98"/>
      <c r="K37" s="5" t="s">
        <v>28</v>
      </c>
      <c r="L37" s="5" t="s">
        <v>29</v>
      </c>
      <c r="M37" s="5" t="s">
        <v>30</v>
      </c>
      <c r="N37" s="5" t="s">
        <v>34</v>
      </c>
      <c r="O37" s="5" t="s">
        <v>7</v>
      </c>
      <c r="P37" s="5" t="s">
        <v>31</v>
      </c>
      <c r="Q37" s="5" t="s">
        <v>32</v>
      </c>
      <c r="R37" s="5" t="s">
        <v>28</v>
      </c>
      <c r="S37" s="5" t="s">
        <v>33</v>
      </c>
      <c r="T37" s="98"/>
    </row>
    <row r="38" spans="1:20" ht="41.25" customHeight="1" x14ac:dyDescent="0.2">
      <c r="A38" s="25" t="s">
        <v>69</v>
      </c>
      <c r="B38" s="89" t="s">
        <v>115</v>
      </c>
      <c r="C38" s="90"/>
      <c r="D38" s="90"/>
      <c r="E38" s="90"/>
      <c r="F38" s="90"/>
      <c r="G38" s="90"/>
      <c r="H38" s="90"/>
      <c r="I38" s="91"/>
      <c r="J38" s="11">
        <v>5</v>
      </c>
      <c r="K38" s="11">
        <v>2</v>
      </c>
      <c r="L38" s="11">
        <v>1</v>
      </c>
      <c r="M38" s="11">
        <v>2</v>
      </c>
      <c r="N38" s="13">
        <f t="shared" ref="N38:N43" si="0">K38+L38+M38</f>
        <v>5</v>
      </c>
      <c r="O38" s="14">
        <f t="shared" ref="O38:O43" si="1">P38-N38</f>
        <v>4</v>
      </c>
      <c r="P38" s="14">
        <f t="shared" ref="P38:P43" si="2">ROUND(PRODUCT(J38,25)/14,0)</f>
        <v>9</v>
      </c>
      <c r="Q38" s="19" t="s">
        <v>32</v>
      </c>
      <c r="R38" s="11"/>
      <c r="S38" s="20"/>
      <c r="T38" s="11" t="s">
        <v>100</v>
      </c>
    </row>
    <row r="39" spans="1:20" ht="39" customHeight="1" x14ac:dyDescent="0.2">
      <c r="A39" s="25" t="s">
        <v>70</v>
      </c>
      <c r="B39" s="89" t="s">
        <v>116</v>
      </c>
      <c r="C39" s="90"/>
      <c r="D39" s="90"/>
      <c r="E39" s="90"/>
      <c r="F39" s="90"/>
      <c r="G39" s="90"/>
      <c r="H39" s="90"/>
      <c r="I39" s="91"/>
      <c r="J39" s="11">
        <v>5</v>
      </c>
      <c r="K39" s="11">
        <v>2</v>
      </c>
      <c r="L39" s="11">
        <v>1</v>
      </c>
      <c r="M39" s="11">
        <v>2</v>
      </c>
      <c r="N39" s="13">
        <f t="shared" si="0"/>
        <v>5</v>
      </c>
      <c r="O39" s="14">
        <f t="shared" si="1"/>
        <v>4</v>
      </c>
      <c r="P39" s="14">
        <f t="shared" si="2"/>
        <v>9</v>
      </c>
      <c r="Q39" s="19" t="s">
        <v>32</v>
      </c>
      <c r="R39" s="11"/>
      <c r="S39" s="20"/>
      <c r="T39" s="11" t="s">
        <v>100</v>
      </c>
    </row>
    <row r="40" spans="1:20" ht="25.5" customHeight="1" x14ac:dyDescent="0.2">
      <c r="A40" s="25" t="s">
        <v>71</v>
      </c>
      <c r="B40" s="89" t="s">
        <v>107</v>
      </c>
      <c r="C40" s="90"/>
      <c r="D40" s="90"/>
      <c r="E40" s="90"/>
      <c r="F40" s="90"/>
      <c r="G40" s="90"/>
      <c r="H40" s="90"/>
      <c r="I40" s="91"/>
      <c r="J40" s="11">
        <v>5</v>
      </c>
      <c r="K40" s="11">
        <v>2</v>
      </c>
      <c r="L40" s="11">
        <v>1</v>
      </c>
      <c r="M40" s="11">
        <v>2</v>
      </c>
      <c r="N40" s="13">
        <f t="shared" si="0"/>
        <v>5</v>
      </c>
      <c r="O40" s="14">
        <f t="shared" si="1"/>
        <v>4</v>
      </c>
      <c r="P40" s="14">
        <f t="shared" si="2"/>
        <v>9</v>
      </c>
      <c r="Q40" s="19" t="s">
        <v>32</v>
      </c>
      <c r="R40" s="11"/>
      <c r="S40" s="20"/>
      <c r="T40" s="11" t="s">
        <v>38</v>
      </c>
    </row>
    <row r="41" spans="1:20" x14ac:dyDescent="0.2">
      <c r="A41" s="25" t="s">
        <v>86</v>
      </c>
      <c r="B41" s="89" t="s">
        <v>102</v>
      </c>
      <c r="C41" s="90"/>
      <c r="D41" s="90"/>
      <c r="E41" s="90"/>
      <c r="F41" s="90"/>
      <c r="G41" s="90"/>
      <c r="H41" s="90"/>
      <c r="I41" s="91"/>
      <c r="J41" s="11">
        <v>5</v>
      </c>
      <c r="K41" s="11">
        <v>2</v>
      </c>
      <c r="L41" s="11">
        <v>1</v>
      </c>
      <c r="M41" s="11">
        <v>0</v>
      </c>
      <c r="N41" s="13">
        <f t="shared" si="0"/>
        <v>3</v>
      </c>
      <c r="O41" s="14">
        <f t="shared" si="1"/>
        <v>6</v>
      </c>
      <c r="P41" s="14">
        <f t="shared" si="2"/>
        <v>9</v>
      </c>
      <c r="Q41" s="19"/>
      <c r="R41" s="11" t="s">
        <v>28</v>
      </c>
      <c r="S41" s="20"/>
      <c r="T41" s="11" t="s">
        <v>38</v>
      </c>
    </row>
    <row r="42" spans="1:20" ht="39.75" customHeight="1" x14ac:dyDescent="0.2">
      <c r="A42" s="36" t="s">
        <v>94</v>
      </c>
      <c r="B42" s="89" t="s">
        <v>95</v>
      </c>
      <c r="C42" s="90"/>
      <c r="D42" s="90"/>
      <c r="E42" s="90"/>
      <c r="F42" s="90"/>
      <c r="G42" s="90"/>
      <c r="H42" s="90"/>
      <c r="I42" s="91"/>
      <c r="J42" s="11">
        <v>5</v>
      </c>
      <c r="K42" s="11">
        <v>2</v>
      </c>
      <c r="L42" s="11">
        <v>1</v>
      </c>
      <c r="M42" s="11"/>
      <c r="N42" s="13">
        <f t="shared" si="0"/>
        <v>3</v>
      </c>
      <c r="O42" s="14">
        <f t="shared" si="1"/>
        <v>6</v>
      </c>
      <c r="P42" s="14">
        <f t="shared" si="2"/>
        <v>9</v>
      </c>
      <c r="Q42" s="19" t="s">
        <v>32</v>
      </c>
      <c r="R42" s="11"/>
      <c r="S42" s="20"/>
      <c r="T42" s="11" t="s">
        <v>37</v>
      </c>
    </row>
    <row r="43" spans="1:20" ht="39.75" customHeight="1" x14ac:dyDescent="0.2">
      <c r="A43" s="25" t="s">
        <v>93</v>
      </c>
      <c r="B43" s="89" t="s">
        <v>96</v>
      </c>
      <c r="C43" s="90"/>
      <c r="D43" s="90"/>
      <c r="E43" s="90"/>
      <c r="F43" s="90"/>
      <c r="G43" s="90"/>
      <c r="H43" s="90"/>
      <c r="I43" s="91"/>
      <c r="J43" s="11">
        <v>5</v>
      </c>
      <c r="K43" s="11">
        <v>2</v>
      </c>
      <c r="L43" s="11">
        <v>1</v>
      </c>
      <c r="M43" s="11"/>
      <c r="N43" s="13">
        <f t="shared" si="0"/>
        <v>3</v>
      </c>
      <c r="O43" s="14">
        <f t="shared" si="1"/>
        <v>6</v>
      </c>
      <c r="P43" s="14">
        <f t="shared" si="2"/>
        <v>9</v>
      </c>
      <c r="Q43" s="19" t="s">
        <v>32</v>
      </c>
      <c r="R43" s="11"/>
      <c r="S43" s="20"/>
      <c r="T43" s="11" t="s">
        <v>37</v>
      </c>
    </row>
    <row r="44" spans="1:20" x14ac:dyDescent="0.2">
      <c r="A44" s="16" t="s">
        <v>25</v>
      </c>
      <c r="B44" s="86"/>
      <c r="C44" s="87"/>
      <c r="D44" s="87"/>
      <c r="E44" s="87"/>
      <c r="F44" s="87"/>
      <c r="G44" s="87"/>
      <c r="H44" s="87"/>
      <c r="I44" s="88"/>
      <c r="J44" s="16">
        <f>SUM(J38:J43)</f>
        <v>30</v>
      </c>
      <c r="K44" s="16">
        <f>SUM(K38:K43)</f>
        <v>12</v>
      </c>
      <c r="L44" s="16">
        <f>SUM(L38:L43)</f>
        <v>6</v>
      </c>
      <c r="M44" s="16">
        <f>SUM(M38:M41)</f>
        <v>6</v>
      </c>
      <c r="N44" s="16">
        <f>SUM(N38:N43)</f>
        <v>24</v>
      </c>
      <c r="O44" s="16">
        <f>SUM(O38:O43)</f>
        <v>30</v>
      </c>
      <c r="P44" s="16">
        <f>SUM(P38:P43)</f>
        <v>54</v>
      </c>
      <c r="Q44" s="16">
        <f>COUNTIF(Q38:Q43,"E")</f>
        <v>5</v>
      </c>
      <c r="R44" s="16">
        <f>COUNTIF(R38:R43,"C")</f>
        <v>1</v>
      </c>
      <c r="S44" s="16">
        <f>COUNTIF(S38:S43,"VP")</f>
        <v>0</v>
      </c>
      <c r="T44" s="17"/>
    </row>
    <row r="45" spans="1:20" ht="31.5" customHeight="1" x14ac:dyDescent="0.2"/>
    <row r="46" spans="1:20" ht="16.5" customHeight="1" x14ac:dyDescent="0.2">
      <c r="A46" s="96" t="s">
        <v>43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</row>
    <row r="47" spans="1:20" ht="26.25" customHeight="1" x14ac:dyDescent="0.2">
      <c r="A47" s="102" t="s">
        <v>27</v>
      </c>
      <c r="B47" s="109" t="s">
        <v>26</v>
      </c>
      <c r="C47" s="110"/>
      <c r="D47" s="110"/>
      <c r="E47" s="110"/>
      <c r="F47" s="110"/>
      <c r="G47" s="110"/>
      <c r="H47" s="110"/>
      <c r="I47" s="111"/>
      <c r="J47" s="97" t="s">
        <v>40</v>
      </c>
      <c r="K47" s="99" t="s">
        <v>24</v>
      </c>
      <c r="L47" s="100"/>
      <c r="M47" s="101"/>
      <c r="N47" s="99" t="s">
        <v>41</v>
      </c>
      <c r="O47" s="104"/>
      <c r="P47" s="105"/>
      <c r="Q47" s="99" t="s">
        <v>23</v>
      </c>
      <c r="R47" s="100"/>
      <c r="S47" s="101"/>
      <c r="T47" s="106" t="s">
        <v>22</v>
      </c>
    </row>
    <row r="48" spans="1:20" ht="12.75" customHeight="1" x14ac:dyDescent="0.2">
      <c r="A48" s="103"/>
      <c r="B48" s="112"/>
      <c r="C48" s="95"/>
      <c r="D48" s="95"/>
      <c r="E48" s="95"/>
      <c r="F48" s="95"/>
      <c r="G48" s="95"/>
      <c r="H48" s="95"/>
      <c r="I48" s="113"/>
      <c r="J48" s="98"/>
      <c r="K48" s="5" t="s">
        <v>28</v>
      </c>
      <c r="L48" s="5" t="s">
        <v>29</v>
      </c>
      <c r="M48" s="5" t="s">
        <v>30</v>
      </c>
      <c r="N48" s="5" t="s">
        <v>34</v>
      </c>
      <c r="O48" s="5" t="s">
        <v>7</v>
      </c>
      <c r="P48" s="5" t="s">
        <v>31</v>
      </c>
      <c r="Q48" s="5" t="s">
        <v>32</v>
      </c>
      <c r="R48" s="5" t="s">
        <v>28</v>
      </c>
      <c r="S48" s="5" t="s">
        <v>33</v>
      </c>
      <c r="T48" s="98"/>
    </row>
    <row r="49" spans="1:20" ht="36.75" customHeight="1" x14ac:dyDescent="0.2">
      <c r="A49" s="25" t="s">
        <v>153</v>
      </c>
      <c r="B49" s="89" t="s">
        <v>154</v>
      </c>
      <c r="C49" s="90"/>
      <c r="D49" s="90"/>
      <c r="E49" s="90"/>
      <c r="F49" s="90"/>
      <c r="G49" s="90"/>
      <c r="H49" s="90"/>
      <c r="I49" s="91"/>
      <c r="J49" s="11">
        <v>5</v>
      </c>
      <c r="K49" s="11">
        <v>2</v>
      </c>
      <c r="L49" s="11">
        <v>1</v>
      </c>
      <c r="M49" s="11">
        <v>2</v>
      </c>
      <c r="N49" s="13">
        <f t="shared" ref="N49:N54" si="3">K49+L49+M49</f>
        <v>5</v>
      </c>
      <c r="O49" s="14">
        <f t="shared" ref="O49:O54" si="4">P49-N49</f>
        <v>4</v>
      </c>
      <c r="P49" s="14">
        <f t="shared" ref="P49:P54" si="5">ROUND(PRODUCT(J49,25)/14,0)</f>
        <v>9</v>
      </c>
      <c r="Q49" s="19" t="s">
        <v>32</v>
      </c>
      <c r="R49" s="11"/>
      <c r="S49" s="20"/>
      <c r="T49" s="11" t="s">
        <v>100</v>
      </c>
    </row>
    <row r="50" spans="1:20" ht="25.5" customHeight="1" x14ac:dyDescent="0.2">
      <c r="A50" s="25" t="s">
        <v>72</v>
      </c>
      <c r="B50" s="89" t="s">
        <v>108</v>
      </c>
      <c r="C50" s="90"/>
      <c r="D50" s="90"/>
      <c r="E50" s="90"/>
      <c r="F50" s="90"/>
      <c r="G50" s="90"/>
      <c r="H50" s="90"/>
      <c r="I50" s="91"/>
      <c r="J50" s="11">
        <v>5</v>
      </c>
      <c r="K50" s="11">
        <v>2</v>
      </c>
      <c r="L50" s="11">
        <v>1</v>
      </c>
      <c r="M50" s="11">
        <v>2</v>
      </c>
      <c r="N50" s="13">
        <f t="shared" si="3"/>
        <v>5</v>
      </c>
      <c r="O50" s="14">
        <f t="shared" si="4"/>
        <v>4</v>
      </c>
      <c r="P50" s="14">
        <f t="shared" si="5"/>
        <v>9</v>
      </c>
      <c r="Q50" s="19" t="s">
        <v>32</v>
      </c>
      <c r="R50" s="11"/>
      <c r="S50" s="20"/>
      <c r="T50" s="11" t="s">
        <v>38</v>
      </c>
    </row>
    <row r="51" spans="1:20" ht="44.25" customHeight="1" x14ac:dyDescent="0.2">
      <c r="A51" s="26" t="s">
        <v>82</v>
      </c>
      <c r="B51" s="115" t="s">
        <v>109</v>
      </c>
      <c r="C51" s="116"/>
      <c r="D51" s="116"/>
      <c r="E51" s="116"/>
      <c r="F51" s="116"/>
      <c r="G51" s="116"/>
      <c r="H51" s="116"/>
      <c r="I51" s="117"/>
      <c r="J51" s="11">
        <v>5</v>
      </c>
      <c r="K51" s="11">
        <v>2</v>
      </c>
      <c r="L51" s="11">
        <v>1</v>
      </c>
      <c r="M51" s="11">
        <v>0</v>
      </c>
      <c r="N51" s="13">
        <f t="shared" si="3"/>
        <v>3</v>
      </c>
      <c r="O51" s="14">
        <f t="shared" si="4"/>
        <v>6</v>
      </c>
      <c r="P51" s="14">
        <f t="shared" si="5"/>
        <v>9</v>
      </c>
      <c r="Q51" s="19" t="s">
        <v>32</v>
      </c>
      <c r="R51" s="11"/>
      <c r="S51" s="20"/>
      <c r="T51" s="11" t="s">
        <v>38</v>
      </c>
    </row>
    <row r="52" spans="1:20" ht="32.25" customHeight="1" x14ac:dyDescent="0.2">
      <c r="A52" s="25" t="s">
        <v>77</v>
      </c>
      <c r="B52" s="89" t="s">
        <v>152</v>
      </c>
      <c r="C52" s="90"/>
      <c r="D52" s="90"/>
      <c r="E52" s="90"/>
      <c r="F52" s="90"/>
      <c r="G52" s="90"/>
      <c r="H52" s="90"/>
      <c r="I52" s="91"/>
      <c r="J52" s="11">
        <v>5</v>
      </c>
      <c r="K52" s="11">
        <v>0</v>
      </c>
      <c r="L52" s="11">
        <v>0</v>
      </c>
      <c r="M52" s="11">
        <v>3</v>
      </c>
      <c r="N52" s="13">
        <f t="shared" si="3"/>
        <v>3</v>
      </c>
      <c r="O52" s="14">
        <f t="shared" si="4"/>
        <v>6</v>
      </c>
      <c r="P52" s="14">
        <f t="shared" si="5"/>
        <v>9</v>
      </c>
      <c r="Q52" s="19"/>
      <c r="R52" s="11"/>
      <c r="S52" s="20"/>
      <c r="T52" s="11" t="s">
        <v>38</v>
      </c>
    </row>
    <row r="53" spans="1:20" ht="77.25" customHeight="1" x14ac:dyDescent="0.2">
      <c r="A53" s="25" t="s">
        <v>97</v>
      </c>
      <c r="B53" s="89" t="s">
        <v>144</v>
      </c>
      <c r="C53" s="90"/>
      <c r="D53" s="90"/>
      <c r="E53" s="90"/>
      <c r="F53" s="90"/>
      <c r="G53" s="90"/>
      <c r="H53" s="90"/>
      <c r="I53" s="91"/>
      <c r="J53" s="11">
        <v>5</v>
      </c>
      <c r="K53" s="11">
        <v>2</v>
      </c>
      <c r="L53" s="11">
        <v>1</v>
      </c>
      <c r="M53" s="11">
        <v>0</v>
      </c>
      <c r="N53" s="13">
        <f t="shared" si="3"/>
        <v>3</v>
      </c>
      <c r="O53" s="14">
        <f t="shared" si="4"/>
        <v>6</v>
      </c>
      <c r="P53" s="14">
        <f t="shared" si="5"/>
        <v>9</v>
      </c>
      <c r="Q53" s="19" t="s">
        <v>32</v>
      </c>
      <c r="R53" s="11"/>
      <c r="S53" s="20"/>
      <c r="T53" s="11" t="s">
        <v>130</v>
      </c>
    </row>
    <row r="54" spans="1:20" ht="20.25" customHeight="1" x14ac:dyDescent="0.2">
      <c r="A54" s="36" t="s">
        <v>142</v>
      </c>
      <c r="B54" s="89" t="s">
        <v>103</v>
      </c>
      <c r="C54" s="90"/>
      <c r="D54" s="90"/>
      <c r="E54" s="90"/>
      <c r="F54" s="90"/>
      <c r="G54" s="90"/>
      <c r="H54" s="90"/>
      <c r="I54" s="91"/>
      <c r="J54" s="11">
        <v>5</v>
      </c>
      <c r="K54" s="11">
        <v>1</v>
      </c>
      <c r="L54" s="11">
        <v>2</v>
      </c>
      <c r="M54" s="11">
        <v>0</v>
      </c>
      <c r="N54" s="13">
        <f t="shared" si="3"/>
        <v>3</v>
      </c>
      <c r="O54" s="14">
        <f t="shared" si="4"/>
        <v>6</v>
      </c>
      <c r="P54" s="14">
        <f t="shared" si="5"/>
        <v>9</v>
      </c>
      <c r="Q54" s="19" t="s">
        <v>32</v>
      </c>
      <c r="R54" s="11"/>
      <c r="S54" s="20"/>
      <c r="T54" s="11" t="s">
        <v>38</v>
      </c>
    </row>
    <row r="55" spans="1:20" x14ac:dyDescent="0.2">
      <c r="A55" s="16" t="s">
        <v>25</v>
      </c>
      <c r="B55" s="86"/>
      <c r="C55" s="87"/>
      <c r="D55" s="87"/>
      <c r="E55" s="87"/>
      <c r="F55" s="87"/>
      <c r="G55" s="87"/>
      <c r="H55" s="87"/>
      <c r="I55" s="88"/>
      <c r="J55" s="16">
        <f t="shared" ref="J55:P55" si="6">SUM(J49:J54)</f>
        <v>30</v>
      </c>
      <c r="K55" s="16">
        <f t="shared" si="6"/>
        <v>9</v>
      </c>
      <c r="L55" s="16">
        <f t="shared" si="6"/>
        <v>6</v>
      </c>
      <c r="M55" s="16">
        <f t="shared" si="6"/>
        <v>7</v>
      </c>
      <c r="N55" s="16">
        <f t="shared" si="6"/>
        <v>22</v>
      </c>
      <c r="O55" s="16">
        <f t="shared" si="6"/>
        <v>32</v>
      </c>
      <c r="P55" s="16">
        <f t="shared" si="6"/>
        <v>54</v>
      </c>
      <c r="Q55" s="16">
        <f>COUNTIF(Q49:Q54,"E")</f>
        <v>5</v>
      </c>
      <c r="R55" s="16">
        <f>COUNTIF(R49:R54,"C")</f>
        <v>0</v>
      </c>
      <c r="S55" s="16">
        <f>COUNTIF(S49:S54,"VP")</f>
        <v>0</v>
      </c>
      <c r="T55" s="17"/>
    </row>
    <row r="56" spans="1:20" ht="20.25" customHeight="1" x14ac:dyDescent="0.2"/>
    <row r="57" spans="1:20" ht="18" customHeight="1" x14ac:dyDescent="0.2">
      <c r="A57" s="96" t="s">
        <v>44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</row>
    <row r="58" spans="1:20" ht="25.5" customHeight="1" x14ac:dyDescent="0.2">
      <c r="A58" s="102" t="s">
        <v>27</v>
      </c>
      <c r="B58" s="109" t="s">
        <v>26</v>
      </c>
      <c r="C58" s="110"/>
      <c r="D58" s="110"/>
      <c r="E58" s="110"/>
      <c r="F58" s="110"/>
      <c r="G58" s="110"/>
      <c r="H58" s="110"/>
      <c r="I58" s="111"/>
      <c r="J58" s="97" t="s">
        <v>40</v>
      </c>
      <c r="K58" s="99" t="s">
        <v>24</v>
      </c>
      <c r="L58" s="100"/>
      <c r="M58" s="101"/>
      <c r="N58" s="99" t="s">
        <v>41</v>
      </c>
      <c r="O58" s="104"/>
      <c r="P58" s="105"/>
      <c r="Q58" s="99" t="s">
        <v>23</v>
      </c>
      <c r="R58" s="100"/>
      <c r="S58" s="101"/>
      <c r="T58" s="106" t="s">
        <v>22</v>
      </c>
    </row>
    <row r="59" spans="1:20" ht="16.5" customHeight="1" x14ac:dyDescent="0.2">
      <c r="A59" s="103"/>
      <c r="B59" s="112"/>
      <c r="C59" s="95"/>
      <c r="D59" s="95"/>
      <c r="E59" s="95"/>
      <c r="F59" s="95"/>
      <c r="G59" s="95"/>
      <c r="H59" s="95"/>
      <c r="I59" s="113"/>
      <c r="J59" s="98"/>
      <c r="K59" s="5" t="s">
        <v>28</v>
      </c>
      <c r="L59" s="5" t="s">
        <v>29</v>
      </c>
      <c r="M59" s="5" t="s">
        <v>30</v>
      </c>
      <c r="N59" s="5" t="s">
        <v>34</v>
      </c>
      <c r="O59" s="5" t="s">
        <v>7</v>
      </c>
      <c r="P59" s="5" t="s">
        <v>31</v>
      </c>
      <c r="Q59" s="5" t="s">
        <v>32</v>
      </c>
      <c r="R59" s="5" t="s">
        <v>28</v>
      </c>
      <c r="S59" s="5" t="s">
        <v>33</v>
      </c>
      <c r="T59" s="98"/>
    </row>
    <row r="60" spans="1:20" ht="27" customHeight="1" x14ac:dyDescent="0.2">
      <c r="A60" s="25" t="s">
        <v>73</v>
      </c>
      <c r="B60" s="89" t="s">
        <v>111</v>
      </c>
      <c r="C60" s="90"/>
      <c r="D60" s="90"/>
      <c r="E60" s="90"/>
      <c r="F60" s="90"/>
      <c r="G60" s="90"/>
      <c r="H60" s="90"/>
      <c r="I60" s="91"/>
      <c r="J60" s="11">
        <v>5</v>
      </c>
      <c r="K60" s="11">
        <v>2</v>
      </c>
      <c r="L60" s="11">
        <v>1</v>
      </c>
      <c r="M60" s="11">
        <v>2</v>
      </c>
      <c r="N60" s="13">
        <f t="shared" ref="N60:N65" si="7">K60+L60+M60</f>
        <v>5</v>
      </c>
      <c r="O60" s="14">
        <f t="shared" ref="O60:O65" si="8">P60-N60</f>
        <v>4</v>
      </c>
      <c r="P60" s="14">
        <f t="shared" ref="P60:P65" si="9">ROUND(PRODUCT(J60,25)/14,0)</f>
        <v>9</v>
      </c>
      <c r="Q60" s="19" t="s">
        <v>32</v>
      </c>
      <c r="R60" s="11"/>
      <c r="S60" s="20"/>
      <c r="T60" s="11" t="s">
        <v>38</v>
      </c>
    </row>
    <row r="61" spans="1:20" ht="41.25" customHeight="1" x14ac:dyDescent="0.2">
      <c r="A61" s="25" t="s">
        <v>74</v>
      </c>
      <c r="B61" s="89" t="s">
        <v>112</v>
      </c>
      <c r="C61" s="90"/>
      <c r="D61" s="90"/>
      <c r="E61" s="90"/>
      <c r="F61" s="90"/>
      <c r="G61" s="90"/>
      <c r="H61" s="90"/>
      <c r="I61" s="91"/>
      <c r="J61" s="11">
        <v>5</v>
      </c>
      <c r="K61" s="11">
        <v>2</v>
      </c>
      <c r="L61" s="11">
        <v>1</v>
      </c>
      <c r="M61" s="11">
        <v>2</v>
      </c>
      <c r="N61" s="13">
        <f t="shared" si="7"/>
        <v>5</v>
      </c>
      <c r="O61" s="14">
        <f t="shared" si="8"/>
        <v>4</v>
      </c>
      <c r="P61" s="14">
        <f t="shared" si="9"/>
        <v>9</v>
      </c>
      <c r="Q61" s="19" t="s">
        <v>32</v>
      </c>
      <c r="R61" s="11"/>
      <c r="S61" s="20"/>
      <c r="T61" s="11" t="s">
        <v>38</v>
      </c>
    </row>
    <row r="62" spans="1:20" ht="53.25" customHeight="1" x14ac:dyDescent="0.2">
      <c r="A62" s="25" t="s">
        <v>75</v>
      </c>
      <c r="B62" s="89" t="s">
        <v>124</v>
      </c>
      <c r="C62" s="90"/>
      <c r="D62" s="90"/>
      <c r="E62" s="90"/>
      <c r="F62" s="90"/>
      <c r="G62" s="90"/>
      <c r="H62" s="90"/>
      <c r="I62" s="91"/>
      <c r="J62" s="11">
        <v>5</v>
      </c>
      <c r="K62" s="11">
        <v>2</v>
      </c>
      <c r="L62" s="11">
        <v>1</v>
      </c>
      <c r="M62" s="11">
        <v>2</v>
      </c>
      <c r="N62" s="13">
        <f t="shared" si="7"/>
        <v>5</v>
      </c>
      <c r="O62" s="14">
        <f t="shared" si="8"/>
        <v>4</v>
      </c>
      <c r="P62" s="14">
        <f t="shared" si="9"/>
        <v>9</v>
      </c>
      <c r="Q62" s="19" t="s">
        <v>32</v>
      </c>
      <c r="R62" s="11"/>
      <c r="S62" s="20"/>
      <c r="T62" s="11" t="s">
        <v>38</v>
      </c>
    </row>
    <row r="63" spans="1:20" x14ac:dyDescent="0.2">
      <c r="A63" s="25" t="s">
        <v>87</v>
      </c>
      <c r="B63" s="89" t="s">
        <v>104</v>
      </c>
      <c r="C63" s="90"/>
      <c r="D63" s="90"/>
      <c r="E63" s="90"/>
      <c r="F63" s="90"/>
      <c r="G63" s="90"/>
      <c r="H63" s="90"/>
      <c r="I63" s="91"/>
      <c r="J63" s="11">
        <v>5</v>
      </c>
      <c r="K63" s="11">
        <v>2</v>
      </c>
      <c r="L63" s="11">
        <v>1</v>
      </c>
      <c r="M63" s="11">
        <v>0</v>
      </c>
      <c r="N63" s="13">
        <f t="shared" si="7"/>
        <v>3</v>
      </c>
      <c r="O63" s="14">
        <f t="shared" si="8"/>
        <v>6</v>
      </c>
      <c r="P63" s="14">
        <f t="shared" si="9"/>
        <v>9</v>
      </c>
      <c r="Q63" s="19" t="s">
        <v>32</v>
      </c>
      <c r="R63" s="11"/>
      <c r="S63" s="20"/>
      <c r="T63" s="11" t="s">
        <v>38</v>
      </c>
    </row>
    <row r="64" spans="1:20" ht="53.25" customHeight="1" x14ac:dyDescent="0.2">
      <c r="A64" s="25" t="s">
        <v>98</v>
      </c>
      <c r="B64" s="89" t="s">
        <v>99</v>
      </c>
      <c r="C64" s="90"/>
      <c r="D64" s="90"/>
      <c r="E64" s="90"/>
      <c r="F64" s="90"/>
      <c r="G64" s="90"/>
      <c r="H64" s="90"/>
      <c r="I64" s="91"/>
      <c r="J64" s="11">
        <v>5</v>
      </c>
      <c r="K64" s="11">
        <v>0</v>
      </c>
      <c r="L64" s="11">
        <v>0</v>
      </c>
      <c r="M64" s="11">
        <v>3</v>
      </c>
      <c r="N64" s="13">
        <f t="shared" si="7"/>
        <v>3</v>
      </c>
      <c r="O64" s="14">
        <f t="shared" si="8"/>
        <v>6</v>
      </c>
      <c r="P64" s="14">
        <f t="shared" si="9"/>
        <v>9</v>
      </c>
      <c r="Q64" s="19"/>
      <c r="R64" s="11" t="s">
        <v>28</v>
      </c>
      <c r="S64" s="20"/>
      <c r="T64" s="11" t="s">
        <v>130</v>
      </c>
    </row>
    <row r="65" spans="1:20" ht="23.25" customHeight="1" x14ac:dyDescent="0.2">
      <c r="A65" s="36" t="s">
        <v>145</v>
      </c>
      <c r="B65" s="89" t="s">
        <v>105</v>
      </c>
      <c r="C65" s="90"/>
      <c r="D65" s="90"/>
      <c r="E65" s="90"/>
      <c r="F65" s="90"/>
      <c r="G65" s="90"/>
      <c r="H65" s="90"/>
      <c r="I65" s="91"/>
      <c r="J65" s="11">
        <v>5</v>
      </c>
      <c r="K65" s="11">
        <v>1</v>
      </c>
      <c r="L65" s="11">
        <v>2</v>
      </c>
      <c r="M65" s="11">
        <v>0</v>
      </c>
      <c r="N65" s="13">
        <f t="shared" si="7"/>
        <v>3</v>
      </c>
      <c r="O65" s="14">
        <f t="shared" si="8"/>
        <v>6</v>
      </c>
      <c r="P65" s="14">
        <f t="shared" si="9"/>
        <v>9</v>
      </c>
      <c r="Q65" s="19" t="s">
        <v>32</v>
      </c>
      <c r="R65" s="11"/>
      <c r="S65" s="20"/>
      <c r="T65" s="11" t="s">
        <v>38</v>
      </c>
    </row>
    <row r="66" spans="1:20" x14ac:dyDescent="0.2">
      <c r="A66" s="16" t="s">
        <v>25</v>
      </c>
      <c r="B66" s="86"/>
      <c r="C66" s="87"/>
      <c r="D66" s="87"/>
      <c r="E66" s="87"/>
      <c r="F66" s="87"/>
      <c r="G66" s="87"/>
      <c r="H66" s="87"/>
      <c r="I66" s="88"/>
      <c r="J66" s="16">
        <f t="shared" ref="J66:P66" si="10">SUM(J60:J65)</f>
        <v>30</v>
      </c>
      <c r="K66" s="16">
        <f t="shared" si="10"/>
        <v>9</v>
      </c>
      <c r="L66" s="16">
        <f t="shared" si="10"/>
        <v>6</v>
      </c>
      <c r="M66" s="16">
        <f t="shared" si="10"/>
        <v>9</v>
      </c>
      <c r="N66" s="16">
        <f t="shared" si="10"/>
        <v>24</v>
      </c>
      <c r="O66" s="16">
        <f t="shared" si="10"/>
        <v>30</v>
      </c>
      <c r="P66" s="16">
        <f t="shared" si="10"/>
        <v>54</v>
      </c>
      <c r="Q66" s="16">
        <f>COUNTIF(Q60:Q65,"E")</f>
        <v>5</v>
      </c>
      <c r="R66" s="16">
        <f>COUNTIF(R60:R65,"C")</f>
        <v>1</v>
      </c>
      <c r="S66" s="16">
        <f>COUNTIF(S60:S65,"VP")</f>
        <v>0</v>
      </c>
      <c r="T66" s="17"/>
    </row>
    <row r="67" spans="1:20" ht="39" customHeight="1" x14ac:dyDescent="0.2"/>
    <row r="68" spans="1:20" ht="18.75" customHeight="1" x14ac:dyDescent="0.2">
      <c r="A68" s="96" t="s">
        <v>45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</row>
    <row r="69" spans="1:20" ht="24.75" customHeight="1" x14ac:dyDescent="0.2">
      <c r="A69" s="102" t="s">
        <v>27</v>
      </c>
      <c r="B69" s="109" t="s">
        <v>26</v>
      </c>
      <c r="C69" s="110"/>
      <c r="D69" s="110"/>
      <c r="E69" s="110"/>
      <c r="F69" s="110"/>
      <c r="G69" s="110"/>
      <c r="H69" s="110"/>
      <c r="I69" s="111"/>
      <c r="J69" s="97" t="s">
        <v>40</v>
      </c>
      <c r="K69" s="99" t="s">
        <v>24</v>
      </c>
      <c r="L69" s="100"/>
      <c r="M69" s="101"/>
      <c r="N69" s="99" t="s">
        <v>41</v>
      </c>
      <c r="O69" s="104"/>
      <c r="P69" s="105"/>
      <c r="Q69" s="99" t="s">
        <v>23</v>
      </c>
      <c r="R69" s="100"/>
      <c r="S69" s="101"/>
      <c r="T69" s="106" t="s">
        <v>22</v>
      </c>
    </row>
    <row r="70" spans="1:20" x14ac:dyDescent="0.2">
      <c r="A70" s="103"/>
      <c r="B70" s="112"/>
      <c r="C70" s="95"/>
      <c r="D70" s="95"/>
      <c r="E70" s="95"/>
      <c r="F70" s="95"/>
      <c r="G70" s="95"/>
      <c r="H70" s="95"/>
      <c r="I70" s="113"/>
      <c r="J70" s="98"/>
      <c r="K70" s="5" t="s">
        <v>28</v>
      </c>
      <c r="L70" s="5" t="s">
        <v>29</v>
      </c>
      <c r="M70" s="5" t="s">
        <v>30</v>
      </c>
      <c r="N70" s="5" t="s">
        <v>34</v>
      </c>
      <c r="O70" s="5" t="s">
        <v>7</v>
      </c>
      <c r="P70" s="5" t="s">
        <v>31</v>
      </c>
      <c r="Q70" s="5" t="s">
        <v>32</v>
      </c>
      <c r="R70" s="5" t="s">
        <v>28</v>
      </c>
      <c r="S70" s="5" t="s">
        <v>33</v>
      </c>
      <c r="T70" s="98"/>
    </row>
    <row r="71" spans="1:20" ht="37.5" customHeight="1" x14ac:dyDescent="0.2">
      <c r="A71" s="25" t="s">
        <v>76</v>
      </c>
      <c r="B71" s="89" t="s">
        <v>150</v>
      </c>
      <c r="C71" s="90"/>
      <c r="D71" s="90"/>
      <c r="E71" s="90"/>
      <c r="F71" s="90"/>
      <c r="G71" s="90"/>
      <c r="H71" s="90"/>
      <c r="I71" s="91"/>
      <c r="J71" s="11">
        <v>5</v>
      </c>
      <c r="K71" s="11">
        <v>2</v>
      </c>
      <c r="L71" s="11">
        <v>1</v>
      </c>
      <c r="M71" s="11">
        <v>2</v>
      </c>
      <c r="N71" s="13">
        <f t="shared" ref="N71:N76" si="11">K71+L71+M71</f>
        <v>5</v>
      </c>
      <c r="O71" s="14">
        <f t="shared" ref="O71:O76" si="12">P71-N71</f>
        <v>5</v>
      </c>
      <c r="P71" s="14">
        <f t="shared" ref="P71:P76" si="13">ROUND(PRODUCT(J71,25)/12,0)</f>
        <v>10</v>
      </c>
      <c r="Q71" s="19" t="s">
        <v>32</v>
      </c>
      <c r="R71" s="11"/>
      <c r="S71" s="20"/>
      <c r="T71" s="11" t="s">
        <v>100</v>
      </c>
    </row>
    <row r="72" spans="1:20" ht="28.5" customHeight="1" x14ac:dyDescent="0.2">
      <c r="A72" s="25" t="s">
        <v>79</v>
      </c>
      <c r="B72" s="89" t="s">
        <v>110</v>
      </c>
      <c r="C72" s="90"/>
      <c r="D72" s="90"/>
      <c r="E72" s="90"/>
      <c r="F72" s="90"/>
      <c r="G72" s="90"/>
      <c r="H72" s="90"/>
      <c r="I72" s="91"/>
      <c r="J72" s="11">
        <v>5</v>
      </c>
      <c r="K72" s="11">
        <v>2</v>
      </c>
      <c r="L72" s="11">
        <v>1</v>
      </c>
      <c r="M72" s="11">
        <v>2</v>
      </c>
      <c r="N72" s="13">
        <f t="shared" si="11"/>
        <v>5</v>
      </c>
      <c r="O72" s="14">
        <f t="shared" si="12"/>
        <v>5</v>
      </c>
      <c r="P72" s="14">
        <f t="shared" si="13"/>
        <v>10</v>
      </c>
      <c r="Q72" s="19" t="s">
        <v>32</v>
      </c>
      <c r="R72" s="11"/>
      <c r="S72" s="20"/>
      <c r="T72" s="11" t="s">
        <v>39</v>
      </c>
    </row>
    <row r="73" spans="1:20" ht="24" customHeight="1" x14ac:dyDescent="0.2">
      <c r="A73" s="26" t="s">
        <v>80</v>
      </c>
      <c r="B73" s="89" t="s">
        <v>113</v>
      </c>
      <c r="C73" s="90"/>
      <c r="D73" s="90"/>
      <c r="E73" s="90"/>
      <c r="F73" s="90"/>
      <c r="G73" s="90"/>
      <c r="H73" s="90"/>
      <c r="I73" s="91"/>
      <c r="J73" s="11">
        <v>5</v>
      </c>
      <c r="K73" s="11">
        <v>2</v>
      </c>
      <c r="L73" s="11">
        <v>1</v>
      </c>
      <c r="M73" s="11">
        <v>0</v>
      </c>
      <c r="N73" s="13">
        <f t="shared" si="11"/>
        <v>3</v>
      </c>
      <c r="O73" s="14">
        <f t="shared" si="12"/>
        <v>7</v>
      </c>
      <c r="P73" s="14">
        <f t="shared" si="13"/>
        <v>10</v>
      </c>
      <c r="Q73" s="19" t="s">
        <v>32</v>
      </c>
      <c r="R73" s="11"/>
      <c r="S73" s="20"/>
      <c r="T73" s="11" t="s">
        <v>38</v>
      </c>
    </row>
    <row r="74" spans="1:20" ht="29.25" customHeight="1" x14ac:dyDescent="0.2">
      <c r="A74" s="26" t="s">
        <v>126</v>
      </c>
      <c r="B74" s="89" t="s">
        <v>117</v>
      </c>
      <c r="C74" s="90"/>
      <c r="D74" s="90"/>
      <c r="E74" s="90"/>
      <c r="F74" s="90"/>
      <c r="G74" s="90"/>
      <c r="H74" s="90"/>
      <c r="I74" s="91"/>
      <c r="J74" s="11">
        <v>6</v>
      </c>
      <c r="K74" s="11">
        <v>0</v>
      </c>
      <c r="L74" s="11">
        <v>1</v>
      </c>
      <c r="M74" s="11">
        <v>2</v>
      </c>
      <c r="N74" s="13">
        <f t="shared" si="11"/>
        <v>3</v>
      </c>
      <c r="O74" s="14">
        <f t="shared" si="12"/>
        <v>10</v>
      </c>
      <c r="P74" s="14">
        <f t="shared" si="13"/>
        <v>13</v>
      </c>
      <c r="Q74" s="19" t="s">
        <v>32</v>
      </c>
      <c r="R74" s="11"/>
      <c r="S74" s="20"/>
      <c r="T74" s="11" t="s">
        <v>38</v>
      </c>
    </row>
    <row r="75" spans="1:20" ht="27" customHeight="1" x14ac:dyDescent="0.2">
      <c r="A75" s="25" t="s">
        <v>89</v>
      </c>
      <c r="B75" s="89" t="s">
        <v>114</v>
      </c>
      <c r="C75" s="90"/>
      <c r="D75" s="90"/>
      <c r="E75" s="90"/>
      <c r="F75" s="90"/>
      <c r="G75" s="90"/>
      <c r="H75" s="90"/>
      <c r="I75" s="91"/>
      <c r="J75" s="11">
        <v>4</v>
      </c>
      <c r="K75" s="11">
        <v>0</v>
      </c>
      <c r="L75" s="11">
        <v>0</v>
      </c>
      <c r="M75" s="11">
        <v>1</v>
      </c>
      <c r="N75" s="13">
        <f t="shared" si="11"/>
        <v>1</v>
      </c>
      <c r="O75" s="14">
        <f t="shared" si="12"/>
        <v>7</v>
      </c>
      <c r="P75" s="14">
        <f t="shared" si="13"/>
        <v>8</v>
      </c>
      <c r="Q75" s="19"/>
      <c r="R75" s="11" t="s">
        <v>28</v>
      </c>
      <c r="S75" s="20"/>
      <c r="T75" s="11" t="s">
        <v>38</v>
      </c>
    </row>
    <row r="76" spans="1:20" ht="26.25" customHeight="1" x14ac:dyDescent="0.2">
      <c r="A76" s="25" t="s">
        <v>78</v>
      </c>
      <c r="B76" s="89" t="s">
        <v>119</v>
      </c>
      <c r="C76" s="90"/>
      <c r="D76" s="90"/>
      <c r="E76" s="90"/>
      <c r="F76" s="90"/>
      <c r="G76" s="90"/>
      <c r="H76" s="90"/>
      <c r="I76" s="91"/>
      <c r="J76" s="11">
        <v>5</v>
      </c>
      <c r="K76" s="11">
        <v>0</v>
      </c>
      <c r="L76" s="11">
        <v>0</v>
      </c>
      <c r="M76" s="11">
        <v>3</v>
      </c>
      <c r="N76" s="13">
        <f t="shared" si="11"/>
        <v>3</v>
      </c>
      <c r="O76" s="14">
        <f t="shared" si="12"/>
        <v>7</v>
      </c>
      <c r="P76" s="14">
        <f t="shared" si="13"/>
        <v>10</v>
      </c>
      <c r="Q76" s="19"/>
      <c r="R76" s="11" t="s">
        <v>28</v>
      </c>
      <c r="S76" s="20"/>
      <c r="T76" s="11" t="s">
        <v>38</v>
      </c>
    </row>
    <row r="77" spans="1:20" x14ac:dyDescent="0.2">
      <c r="A77" s="16" t="s">
        <v>25</v>
      </c>
      <c r="B77" s="86"/>
      <c r="C77" s="87"/>
      <c r="D77" s="87"/>
      <c r="E77" s="87"/>
      <c r="F77" s="87"/>
      <c r="G77" s="87"/>
      <c r="H77" s="87"/>
      <c r="I77" s="88"/>
      <c r="J77" s="16">
        <f t="shared" ref="J77:P77" si="14">SUM(J71:J76)</f>
        <v>30</v>
      </c>
      <c r="K77" s="16">
        <f t="shared" si="14"/>
        <v>6</v>
      </c>
      <c r="L77" s="16">
        <f t="shared" si="14"/>
        <v>4</v>
      </c>
      <c r="M77" s="16">
        <f t="shared" si="14"/>
        <v>10</v>
      </c>
      <c r="N77" s="16">
        <f t="shared" si="14"/>
        <v>20</v>
      </c>
      <c r="O77" s="16">
        <f t="shared" si="14"/>
        <v>41</v>
      </c>
      <c r="P77" s="16">
        <f t="shared" si="14"/>
        <v>61</v>
      </c>
      <c r="Q77" s="16">
        <f>COUNTIF(Q71:Q76,"E")</f>
        <v>4</v>
      </c>
      <c r="R77" s="16">
        <f>COUNTIF(R71:R76,"C")</f>
        <v>2</v>
      </c>
      <c r="S77" s="16">
        <f>COUNTIF(S71:S76,"VP")</f>
        <v>0</v>
      </c>
      <c r="T77" s="17"/>
    </row>
    <row r="78" spans="1:20" s="38" customFormat="1" hidden="1" x14ac:dyDescent="0.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2"/>
    </row>
    <row r="79" spans="1:20" s="38" customFormat="1" hidden="1" x14ac:dyDescent="0.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2"/>
    </row>
    <row r="80" spans="1:20" s="38" customFormat="1" hidden="1" x14ac:dyDescent="0.2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2"/>
    </row>
    <row r="81" spans="1:20" s="38" customFormat="1" hidden="1" x14ac:dyDescent="0.2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2"/>
    </row>
    <row r="82" spans="1:20" s="38" customFormat="1" hidden="1" x14ac:dyDescent="0.2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2"/>
    </row>
    <row r="83" spans="1:20" s="38" customFormat="1" hidden="1" x14ac:dyDescent="0.2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2"/>
    </row>
    <row r="84" spans="1:20" s="38" customFormat="1" hidden="1" x14ac:dyDescent="0.2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2"/>
    </row>
    <row r="85" spans="1:20" s="38" customFormat="1" hidden="1" x14ac:dyDescent="0.2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2"/>
    </row>
    <row r="86" spans="1:20" s="38" customFormat="1" hidden="1" x14ac:dyDescent="0.2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2"/>
    </row>
    <row r="87" spans="1:20" s="38" customFormat="1" hidden="1" x14ac:dyDescent="0.2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2"/>
    </row>
    <row r="88" spans="1:20" s="38" customFormat="1" hidden="1" x14ac:dyDescent="0.2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2"/>
    </row>
    <row r="89" spans="1:20" s="38" customFormat="1" hidden="1" x14ac:dyDescent="0.2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2"/>
    </row>
    <row r="90" spans="1:20" s="38" customFormat="1" hidden="1" x14ac:dyDescent="0.2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2"/>
    </row>
    <row r="91" spans="1:20" s="38" customFormat="1" hidden="1" x14ac:dyDescent="0.2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2"/>
    </row>
    <row r="92" spans="1:20" s="38" customFormat="1" x14ac:dyDescent="0.2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2"/>
    </row>
    <row r="93" spans="1:20" s="38" customFormat="1" x14ac:dyDescent="0.2">
      <c r="A93" s="108" t="s">
        <v>46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</row>
    <row r="94" spans="1:20" s="38" customFormat="1" x14ac:dyDescent="0.2">
      <c r="A94" s="102" t="s">
        <v>27</v>
      </c>
      <c r="B94" s="109" t="s">
        <v>26</v>
      </c>
      <c r="C94" s="110"/>
      <c r="D94" s="110"/>
      <c r="E94" s="110"/>
      <c r="F94" s="110"/>
      <c r="G94" s="110"/>
      <c r="H94" s="110"/>
      <c r="I94" s="111"/>
      <c r="J94" s="97" t="s">
        <v>40</v>
      </c>
      <c r="K94" s="114" t="s">
        <v>24</v>
      </c>
      <c r="L94" s="114"/>
      <c r="M94" s="114"/>
      <c r="N94" s="114" t="s">
        <v>41</v>
      </c>
      <c r="O94" s="118"/>
      <c r="P94" s="118"/>
      <c r="Q94" s="114" t="s">
        <v>23</v>
      </c>
      <c r="R94" s="114"/>
      <c r="S94" s="114"/>
      <c r="T94" s="114" t="s">
        <v>22</v>
      </c>
    </row>
    <row r="95" spans="1:20" s="38" customFormat="1" x14ac:dyDescent="0.2">
      <c r="A95" s="103"/>
      <c r="B95" s="112"/>
      <c r="C95" s="95"/>
      <c r="D95" s="95"/>
      <c r="E95" s="95"/>
      <c r="F95" s="95"/>
      <c r="G95" s="95"/>
      <c r="H95" s="95"/>
      <c r="I95" s="113"/>
      <c r="J95" s="98"/>
      <c r="K95" s="42" t="s">
        <v>28</v>
      </c>
      <c r="L95" s="42" t="s">
        <v>29</v>
      </c>
      <c r="M95" s="42" t="s">
        <v>30</v>
      </c>
      <c r="N95" s="42" t="s">
        <v>34</v>
      </c>
      <c r="O95" s="42" t="s">
        <v>7</v>
      </c>
      <c r="P95" s="42" t="s">
        <v>31</v>
      </c>
      <c r="Q95" s="42" t="s">
        <v>32</v>
      </c>
      <c r="R95" s="42" t="s">
        <v>28</v>
      </c>
      <c r="S95" s="42" t="s">
        <v>33</v>
      </c>
      <c r="T95" s="114"/>
    </row>
    <row r="96" spans="1:20" s="38" customFormat="1" x14ac:dyDescent="0.2">
      <c r="A96" s="119" t="s">
        <v>47</v>
      </c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1"/>
    </row>
    <row r="97" spans="1:20" s="38" customFormat="1" x14ac:dyDescent="0.2">
      <c r="A97" s="26" t="s">
        <v>125</v>
      </c>
      <c r="B97" s="89" t="s">
        <v>127</v>
      </c>
      <c r="C97" s="90"/>
      <c r="D97" s="90"/>
      <c r="E97" s="90"/>
      <c r="F97" s="90"/>
      <c r="G97" s="90"/>
      <c r="H97" s="90"/>
      <c r="I97" s="91"/>
      <c r="J97" s="21">
        <v>5</v>
      </c>
      <c r="K97" s="21">
        <v>2</v>
      </c>
      <c r="L97" s="21">
        <v>1</v>
      </c>
      <c r="M97" s="21">
        <v>0</v>
      </c>
      <c r="N97" s="14">
        <f>K97+L97+M97</f>
        <v>3</v>
      </c>
      <c r="O97" s="14">
        <f>P97-N97</f>
        <v>6</v>
      </c>
      <c r="P97" s="14">
        <f>ROUND(PRODUCT(J97,25)/14,0)</f>
        <v>9</v>
      </c>
      <c r="Q97" s="21"/>
      <c r="R97" s="21" t="s">
        <v>28</v>
      </c>
      <c r="S97" s="22"/>
      <c r="T97" s="11" t="s">
        <v>38</v>
      </c>
    </row>
    <row r="98" spans="1:20" s="38" customFormat="1" x14ac:dyDescent="0.2">
      <c r="A98" s="26" t="s">
        <v>81</v>
      </c>
      <c r="B98" s="115" t="s">
        <v>118</v>
      </c>
      <c r="C98" s="116"/>
      <c r="D98" s="116"/>
      <c r="E98" s="116"/>
      <c r="F98" s="116"/>
      <c r="G98" s="116"/>
      <c r="H98" s="116"/>
      <c r="I98" s="117"/>
      <c r="J98" s="21">
        <v>5</v>
      </c>
      <c r="K98" s="21">
        <v>2</v>
      </c>
      <c r="L98" s="21">
        <v>1</v>
      </c>
      <c r="M98" s="21">
        <v>0</v>
      </c>
      <c r="N98" s="14">
        <f>K98+L98+M98</f>
        <v>3</v>
      </c>
      <c r="O98" s="14">
        <f>P98-N98</f>
        <v>6</v>
      </c>
      <c r="P98" s="14">
        <f>ROUND(PRODUCT(J98,25)/14,0)</f>
        <v>9</v>
      </c>
      <c r="Q98" s="21"/>
      <c r="R98" s="21" t="s">
        <v>28</v>
      </c>
      <c r="S98" s="22"/>
      <c r="T98" s="11" t="s">
        <v>38</v>
      </c>
    </row>
    <row r="99" spans="1:20" s="38" customFormat="1" x14ac:dyDescent="0.2">
      <c r="A99" s="119" t="s">
        <v>132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1"/>
    </row>
    <row r="100" spans="1:20" s="50" customFormat="1" x14ac:dyDescent="0.2">
      <c r="A100" s="57" t="s">
        <v>142</v>
      </c>
      <c r="B100" s="122" t="s">
        <v>146</v>
      </c>
      <c r="C100" s="123"/>
      <c r="D100" s="123"/>
      <c r="E100" s="123"/>
      <c r="F100" s="123"/>
      <c r="G100" s="123"/>
      <c r="H100" s="123"/>
      <c r="I100" s="124"/>
      <c r="J100" s="58">
        <v>5</v>
      </c>
      <c r="K100" s="58">
        <v>1</v>
      </c>
      <c r="L100" s="58">
        <v>2</v>
      </c>
      <c r="M100" s="58">
        <v>0</v>
      </c>
      <c r="N100" s="59">
        <f>K100+L100+M100</f>
        <v>3</v>
      </c>
      <c r="O100" s="59">
        <f>P100-N100</f>
        <v>6</v>
      </c>
      <c r="P100" s="59">
        <f>ROUND(PRODUCT(J100,25)/14,0)</f>
        <v>9</v>
      </c>
      <c r="Q100" s="58" t="s">
        <v>32</v>
      </c>
      <c r="R100" s="58"/>
      <c r="S100" s="58"/>
      <c r="T100" s="58" t="s">
        <v>38</v>
      </c>
    </row>
    <row r="101" spans="1:20" s="38" customFormat="1" ht="12.75" customHeight="1" x14ac:dyDescent="0.2">
      <c r="A101" s="57" t="s">
        <v>142</v>
      </c>
      <c r="B101" s="122" t="s">
        <v>147</v>
      </c>
      <c r="C101" s="123"/>
      <c r="D101" s="123"/>
      <c r="E101" s="123"/>
      <c r="F101" s="123"/>
      <c r="G101" s="123"/>
      <c r="H101" s="123"/>
      <c r="I101" s="124"/>
      <c r="J101" s="58">
        <v>5</v>
      </c>
      <c r="K101" s="58">
        <v>1</v>
      </c>
      <c r="L101" s="58">
        <v>2</v>
      </c>
      <c r="M101" s="58">
        <v>0</v>
      </c>
      <c r="N101" s="59">
        <f>K101+L101+M101</f>
        <v>3</v>
      </c>
      <c r="O101" s="59">
        <f>P101-N101</f>
        <v>6</v>
      </c>
      <c r="P101" s="59">
        <f>ROUND(PRODUCT(J101,25)/14,0)</f>
        <v>9</v>
      </c>
      <c r="Q101" s="58" t="s">
        <v>32</v>
      </c>
      <c r="R101" s="58"/>
      <c r="S101" s="58"/>
      <c r="T101" s="58" t="s">
        <v>38</v>
      </c>
    </row>
    <row r="102" spans="1:20" s="38" customFormat="1" x14ac:dyDescent="0.2">
      <c r="A102" s="125" t="s">
        <v>128</v>
      </c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7"/>
    </row>
    <row r="103" spans="1:20" s="38" customFormat="1" x14ac:dyDescent="0.2">
      <c r="A103" s="26" t="s">
        <v>121</v>
      </c>
      <c r="B103" s="115" t="s">
        <v>120</v>
      </c>
      <c r="C103" s="116"/>
      <c r="D103" s="116"/>
      <c r="E103" s="116"/>
      <c r="F103" s="116"/>
      <c r="G103" s="116"/>
      <c r="H103" s="116"/>
      <c r="I103" s="117"/>
      <c r="J103" s="21">
        <v>5</v>
      </c>
      <c r="K103" s="21">
        <v>2</v>
      </c>
      <c r="L103" s="21">
        <v>1</v>
      </c>
      <c r="M103" s="21">
        <v>0</v>
      </c>
      <c r="N103" s="14">
        <f>K103+L103+M103</f>
        <v>3</v>
      </c>
      <c r="O103" s="14">
        <f>P103-N103</f>
        <v>6</v>
      </c>
      <c r="P103" s="14">
        <f>ROUND(PRODUCT(J103,25)/14,0)</f>
        <v>9</v>
      </c>
      <c r="Q103" s="21"/>
      <c r="R103" s="21" t="s">
        <v>28</v>
      </c>
      <c r="S103" s="22"/>
      <c r="T103" s="11" t="s">
        <v>38</v>
      </c>
    </row>
    <row r="104" spans="1:20" s="38" customFormat="1" x14ac:dyDescent="0.2">
      <c r="A104" s="26" t="s">
        <v>123</v>
      </c>
      <c r="B104" s="115" t="s">
        <v>122</v>
      </c>
      <c r="C104" s="116"/>
      <c r="D104" s="116"/>
      <c r="E104" s="116"/>
      <c r="F104" s="116"/>
      <c r="G104" s="116"/>
      <c r="H104" s="116"/>
      <c r="I104" s="117"/>
      <c r="J104" s="21">
        <v>5</v>
      </c>
      <c r="K104" s="21">
        <v>2</v>
      </c>
      <c r="L104" s="21">
        <v>1</v>
      </c>
      <c r="M104" s="21">
        <v>0</v>
      </c>
      <c r="N104" s="14">
        <f>K104+L104+M104</f>
        <v>3</v>
      </c>
      <c r="O104" s="14">
        <f>P104-N104</f>
        <v>6</v>
      </c>
      <c r="P104" s="14">
        <f>ROUND(PRODUCT(J104,25)/14,0)</f>
        <v>9</v>
      </c>
      <c r="Q104" s="21"/>
      <c r="R104" s="21" t="s">
        <v>28</v>
      </c>
      <c r="S104" s="22"/>
      <c r="T104" s="11" t="s">
        <v>38</v>
      </c>
    </row>
    <row r="105" spans="1:20" s="38" customFormat="1" x14ac:dyDescent="0.2">
      <c r="A105" s="125" t="s">
        <v>133</v>
      </c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7"/>
    </row>
    <row r="106" spans="1:20" s="50" customFormat="1" x14ac:dyDescent="0.2">
      <c r="A106" s="57" t="s">
        <v>145</v>
      </c>
      <c r="B106" s="188" t="s">
        <v>148</v>
      </c>
      <c r="C106" s="189"/>
      <c r="D106" s="189"/>
      <c r="E106" s="189"/>
      <c r="F106" s="189"/>
      <c r="G106" s="189"/>
      <c r="H106" s="189"/>
      <c r="I106" s="190"/>
      <c r="J106" s="58">
        <v>5</v>
      </c>
      <c r="K106" s="58">
        <v>1</v>
      </c>
      <c r="L106" s="58">
        <v>2</v>
      </c>
      <c r="M106" s="58">
        <v>0</v>
      </c>
      <c r="N106" s="59">
        <f>K106+L106+M106</f>
        <v>3</v>
      </c>
      <c r="O106" s="59">
        <f>P106-N106</f>
        <v>6</v>
      </c>
      <c r="P106" s="59">
        <f>ROUND(PRODUCT(J106,25)/14,0)</f>
        <v>9</v>
      </c>
      <c r="Q106" s="58" t="s">
        <v>32</v>
      </c>
      <c r="R106" s="58"/>
      <c r="S106" s="58"/>
      <c r="T106" s="58" t="s">
        <v>38</v>
      </c>
    </row>
    <row r="107" spans="1:20" s="38" customFormat="1" ht="25.5" customHeight="1" x14ac:dyDescent="0.2">
      <c r="A107" s="57" t="s">
        <v>145</v>
      </c>
      <c r="B107" s="122" t="s">
        <v>149</v>
      </c>
      <c r="C107" s="123"/>
      <c r="D107" s="123"/>
      <c r="E107" s="123"/>
      <c r="F107" s="123"/>
      <c r="G107" s="123"/>
      <c r="H107" s="123"/>
      <c r="I107" s="124"/>
      <c r="J107" s="58">
        <v>5</v>
      </c>
      <c r="K107" s="58">
        <v>1</v>
      </c>
      <c r="L107" s="58">
        <v>2</v>
      </c>
      <c r="M107" s="58">
        <v>0</v>
      </c>
      <c r="N107" s="59">
        <f>K107+L107+M107</f>
        <v>3</v>
      </c>
      <c r="O107" s="59">
        <f>P107-N107</f>
        <v>6</v>
      </c>
      <c r="P107" s="59">
        <f>ROUND(PRODUCT(J107,25)/14,0)</f>
        <v>9</v>
      </c>
      <c r="Q107" s="58" t="s">
        <v>32</v>
      </c>
      <c r="R107" s="58"/>
      <c r="S107" s="58"/>
      <c r="T107" s="58" t="s">
        <v>38</v>
      </c>
    </row>
    <row r="108" spans="1:20" s="38" customFormat="1" x14ac:dyDescent="0.2">
      <c r="A108" s="92" t="s">
        <v>49</v>
      </c>
      <c r="B108" s="93"/>
      <c r="C108" s="93"/>
      <c r="D108" s="93"/>
      <c r="E108" s="93"/>
      <c r="F108" s="93"/>
      <c r="G108" s="93"/>
      <c r="H108" s="93"/>
      <c r="I108" s="94"/>
      <c r="J108" s="18">
        <f t="shared" ref="J108:P108" si="15">SUM(J97,J103,J101,J107)</f>
        <v>20</v>
      </c>
      <c r="K108" s="18">
        <f t="shared" si="15"/>
        <v>6</v>
      </c>
      <c r="L108" s="18">
        <f t="shared" si="15"/>
        <v>6</v>
      </c>
      <c r="M108" s="18">
        <f t="shared" si="15"/>
        <v>0</v>
      </c>
      <c r="N108" s="18">
        <f t="shared" si="15"/>
        <v>12</v>
      </c>
      <c r="O108" s="18">
        <f t="shared" si="15"/>
        <v>24</v>
      </c>
      <c r="P108" s="18">
        <f t="shared" si="15"/>
        <v>36</v>
      </c>
      <c r="Q108" s="18">
        <f>COUNTIF(Q97,"E")+COUNTIF(Q101,"E")+COUNTIF(Q103,"E")+COUNTIF(Q107,"E")</f>
        <v>2</v>
      </c>
      <c r="R108" s="18">
        <f>COUNTIF(R97,"C")+COUNTIF(R103,"C")</f>
        <v>2</v>
      </c>
      <c r="S108" s="18">
        <f>COUNTIF(S97,"VP")+COUNTIF(S103,"VP")</f>
        <v>0</v>
      </c>
      <c r="T108" s="35">
        <f>4/24</f>
        <v>0.16666666666666666</v>
      </c>
    </row>
    <row r="109" spans="1:20" s="38" customFormat="1" x14ac:dyDescent="0.2">
      <c r="A109" s="66" t="s">
        <v>50</v>
      </c>
      <c r="B109" s="67"/>
      <c r="C109" s="67"/>
      <c r="D109" s="67"/>
      <c r="E109" s="67"/>
      <c r="F109" s="67"/>
      <c r="G109" s="67"/>
      <c r="H109" s="67"/>
      <c r="I109" s="67"/>
      <c r="J109" s="68"/>
      <c r="K109" s="18">
        <f t="shared" ref="K109:P109" si="16">SUM(K97,K103)*14</f>
        <v>56</v>
      </c>
      <c r="L109" s="18">
        <f t="shared" si="16"/>
        <v>28</v>
      </c>
      <c r="M109" s="18">
        <f t="shared" si="16"/>
        <v>0</v>
      </c>
      <c r="N109" s="18">
        <f t="shared" si="16"/>
        <v>84</v>
      </c>
      <c r="O109" s="18">
        <f t="shared" si="16"/>
        <v>168</v>
      </c>
      <c r="P109" s="18">
        <f t="shared" si="16"/>
        <v>252</v>
      </c>
      <c r="Q109" s="72"/>
      <c r="R109" s="73"/>
      <c r="S109" s="73"/>
      <c r="T109" s="74"/>
    </row>
    <row r="110" spans="1:20" s="38" customFormat="1" x14ac:dyDescent="0.2">
      <c r="A110" s="69"/>
      <c r="B110" s="70"/>
      <c r="C110" s="70"/>
      <c r="D110" s="70"/>
      <c r="E110" s="70"/>
      <c r="F110" s="70"/>
      <c r="G110" s="70"/>
      <c r="H110" s="70"/>
      <c r="I110" s="70"/>
      <c r="J110" s="71"/>
      <c r="K110" s="78">
        <f>SUM(K109:M109)</f>
        <v>84</v>
      </c>
      <c r="L110" s="79"/>
      <c r="M110" s="80"/>
      <c r="N110" s="81">
        <f>SUM(N109:O109)</f>
        <v>252</v>
      </c>
      <c r="O110" s="82"/>
      <c r="P110" s="83"/>
      <c r="Q110" s="75"/>
      <c r="R110" s="76"/>
      <c r="S110" s="76"/>
      <c r="T110" s="77"/>
    </row>
    <row r="111" spans="1:20" s="38" customFormat="1" x14ac:dyDescent="0.2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2"/>
    </row>
    <row r="112" spans="1:20" s="38" customFormat="1" x14ac:dyDescent="0.2">
      <c r="A112" s="95" t="s">
        <v>51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</row>
    <row r="113" spans="1:20" s="38" customFormat="1" x14ac:dyDescent="0.2">
      <c r="A113" s="86" t="s">
        <v>52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8"/>
    </row>
    <row r="114" spans="1:20" s="38" customFormat="1" x14ac:dyDescent="0.2">
      <c r="A114" s="84" t="s">
        <v>27</v>
      </c>
      <c r="B114" s="84" t="s">
        <v>26</v>
      </c>
      <c r="C114" s="84"/>
      <c r="D114" s="84"/>
      <c r="E114" s="84"/>
      <c r="F114" s="84"/>
      <c r="G114" s="84"/>
      <c r="H114" s="84"/>
      <c r="I114" s="84"/>
      <c r="J114" s="85" t="s">
        <v>40</v>
      </c>
      <c r="K114" s="85" t="s">
        <v>24</v>
      </c>
      <c r="L114" s="85"/>
      <c r="M114" s="85"/>
      <c r="N114" s="85" t="s">
        <v>41</v>
      </c>
      <c r="O114" s="85"/>
      <c r="P114" s="85"/>
      <c r="Q114" s="85" t="s">
        <v>23</v>
      </c>
      <c r="R114" s="85"/>
      <c r="S114" s="85"/>
      <c r="T114" s="85" t="s">
        <v>22</v>
      </c>
    </row>
    <row r="115" spans="1:20" s="38" customFormat="1" x14ac:dyDescent="0.2">
      <c r="A115" s="84"/>
      <c r="B115" s="84"/>
      <c r="C115" s="84"/>
      <c r="D115" s="84"/>
      <c r="E115" s="84"/>
      <c r="F115" s="84"/>
      <c r="G115" s="84"/>
      <c r="H115" s="84"/>
      <c r="I115" s="84"/>
      <c r="J115" s="85"/>
      <c r="K115" s="37" t="s">
        <v>28</v>
      </c>
      <c r="L115" s="37" t="s">
        <v>29</v>
      </c>
      <c r="M115" s="37" t="s">
        <v>30</v>
      </c>
      <c r="N115" s="37" t="s">
        <v>34</v>
      </c>
      <c r="O115" s="37" t="s">
        <v>7</v>
      </c>
      <c r="P115" s="37" t="s">
        <v>31</v>
      </c>
      <c r="Q115" s="37" t="s">
        <v>32</v>
      </c>
      <c r="R115" s="37" t="s">
        <v>28</v>
      </c>
      <c r="S115" s="37" t="s">
        <v>33</v>
      </c>
      <c r="T115" s="85"/>
    </row>
    <row r="116" spans="1:20" s="38" customFormat="1" x14ac:dyDescent="0.2">
      <c r="A116" s="86" t="s">
        <v>64</v>
      </c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8"/>
    </row>
    <row r="117" spans="1:20" s="38" customFormat="1" ht="34.9" customHeight="1" x14ac:dyDescent="0.2">
      <c r="A117" s="27" t="str">
        <f>IF(ISNA(INDEX($A$35:$T$127,MATCH($B117,$B$35:$B$127,0),1)),"",INDEX($A$35:$T$127,MATCH($B117,$B$35:$B$127,0),1))</f>
        <v>XND1101</v>
      </c>
      <c r="B117" s="89" t="s">
        <v>95</v>
      </c>
      <c r="C117" s="90"/>
      <c r="D117" s="90"/>
      <c r="E117" s="90"/>
      <c r="F117" s="90"/>
      <c r="G117" s="90"/>
      <c r="H117" s="90"/>
      <c r="I117" s="91"/>
      <c r="J117" s="14">
        <f>IF(ISNA(INDEX($A$35:$T$127,MATCH($B117,$B$35:$B$127,0),10)),"",INDEX($A$35:$T$127,MATCH($B117,$B$35:$B$127,0),10))</f>
        <v>5</v>
      </c>
      <c r="K117" s="14">
        <f>IF(ISNA(INDEX($A$35:$T$127,MATCH($B117,$B$35:$B$127,0),11)),"",INDEX($A$35:$T$127,MATCH($B117,$B$35:$B$127,0),11))</f>
        <v>2</v>
      </c>
      <c r="L117" s="14">
        <f>IF(ISNA(INDEX($A$35:$T$127,MATCH($B117,$B$35:$B$127,0),12)),"",INDEX($A$35:$T$127,MATCH($B117,$B$35:$B$127,0),12))</f>
        <v>1</v>
      </c>
      <c r="M117" s="14">
        <f>IF(ISNA(INDEX($A$35:$T$127,MATCH($B117,$B$35:$B$127,0),13)),"",INDEX($A$35:$T$127,MATCH($B117,$B$35:$B$127,0),13))</f>
        <v>0</v>
      </c>
      <c r="N117" s="14">
        <f>IF(ISNA(INDEX($A$35:$T$127,MATCH($B117,$B$35:$B$127,0),14)),"",INDEX($A$35:$T$127,MATCH($B117,$B$35:$B$127,0),14))</f>
        <v>3</v>
      </c>
      <c r="O117" s="14">
        <f>IF(ISNA(INDEX($A$35:$T$127,MATCH($B117,$B$35:$B$127,0),15)),"",INDEX($A$35:$T$127,MATCH($B117,$B$35:$B$127,0),15))</f>
        <v>6</v>
      </c>
      <c r="P117" s="14">
        <f>IF(ISNA(INDEX($A$35:$T$127,MATCH($B117,$B$35:$B$127,0),16)),"",INDEX($A$35:$T$127,MATCH($B117,$B$35:$B$127,0),16))</f>
        <v>9</v>
      </c>
      <c r="Q117" s="23" t="str">
        <f>IF(ISNA(INDEX($A$35:$T$127,MATCH($B117,$B$35:$B$127,0),17)),"",INDEX($A$35:$T$127,MATCH($B117,$B$35:$B$127,0),17))</f>
        <v>E</v>
      </c>
      <c r="R117" s="23">
        <f>IF(ISNA(INDEX($A$35:$T$127,MATCH($B117,$B$35:$B$127,0),18)),"",INDEX($A$35:$T$127,MATCH($B117,$B$35:$B$127,0),18))</f>
        <v>0</v>
      </c>
      <c r="S117" s="23">
        <f>IF(ISNA(INDEX($A$35:$T$127,MATCH($B117,$B$35:$B$127,0),19)),"",INDEX($A$35:$T$127,MATCH($B117,$B$35:$B$127,0),19))</f>
        <v>0</v>
      </c>
      <c r="T117" s="15" t="s">
        <v>37</v>
      </c>
    </row>
    <row r="118" spans="1:20" s="38" customFormat="1" ht="37.15" customHeight="1" x14ac:dyDescent="0.2">
      <c r="A118" s="27" t="str">
        <f>IF(ISNA(INDEX($A$35:$T$127,MATCH($B118,$B$35:$B$127,0),1)),"",INDEX($A$35:$T$127,MATCH($B118,$B$35:$B$127,0),1))</f>
        <v>XND1102</v>
      </c>
      <c r="B118" s="89" t="s">
        <v>96</v>
      </c>
      <c r="C118" s="90"/>
      <c r="D118" s="90"/>
      <c r="E118" s="90"/>
      <c r="F118" s="90"/>
      <c r="G118" s="90"/>
      <c r="H118" s="90"/>
      <c r="I118" s="91"/>
      <c r="J118" s="14">
        <f>IF(ISNA(INDEX($A$35:$T$127,MATCH($B118,$B$35:$B$127,0),10)),"",INDEX($A$35:$T$127,MATCH($B118,$B$35:$B$127,0),10))</f>
        <v>5</v>
      </c>
      <c r="K118" s="14">
        <f>IF(ISNA(INDEX($A$35:$T$127,MATCH($B118,$B$35:$B$127,0),11)),"",INDEX($A$35:$T$127,MATCH($B118,$B$35:$B$127,0),11))</f>
        <v>2</v>
      </c>
      <c r="L118" s="14">
        <f>IF(ISNA(INDEX($A$35:$T$127,MATCH($B118,$B$35:$B$127,0),12)),"",INDEX($A$35:$T$127,MATCH($B118,$B$35:$B$127,0),12))</f>
        <v>1</v>
      </c>
      <c r="M118" s="14">
        <f>IF(ISNA(INDEX($A$35:$T$127,MATCH($B118,$B$35:$B$127,0),13)),"",INDEX($A$35:$T$127,MATCH($B118,$B$35:$B$127,0),13))</f>
        <v>0</v>
      </c>
      <c r="N118" s="14">
        <f>IF(ISNA(INDEX($A$35:$T$127,MATCH($B118,$B$35:$B$127,0),14)),"",INDEX($A$35:$T$127,MATCH($B118,$B$35:$B$127,0),14))</f>
        <v>3</v>
      </c>
      <c r="O118" s="14">
        <f>IF(ISNA(INDEX($A$35:$T$127,MATCH($B118,$B$35:$B$127,0),15)),"",INDEX($A$35:$T$127,MATCH($B118,$B$35:$B$127,0),15))</f>
        <v>6</v>
      </c>
      <c r="P118" s="14">
        <f>IF(ISNA(INDEX($A$35:$T$127,MATCH($B118,$B$35:$B$127,0),16)),"",INDEX($A$35:$T$127,MATCH($B118,$B$35:$B$127,0),16))</f>
        <v>9</v>
      </c>
      <c r="Q118" s="23" t="str">
        <f>IF(ISNA(INDEX($A$35:$T$127,MATCH($B118,$B$35:$B$127,0),17)),"",INDEX($A$35:$T$127,MATCH($B118,$B$35:$B$127,0),17))</f>
        <v>E</v>
      </c>
      <c r="R118" s="23">
        <f>IF(ISNA(INDEX($A$35:$T$127,MATCH($B118,$B$35:$B$127,0),18)),"",INDEX($A$35:$T$127,MATCH($B118,$B$35:$B$127,0),18))</f>
        <v>0</v>
      </c>
      <c r="S118" s="23">
        <f>IF(ISNA(INDEX($A$35:$T$127,MATCH($B118,$B$35:$B$127,0),19)),"",INDEX($A$35:$T$127,MATCH($B118,$B$35:$B$127,0),19))</f>
        <v>0</v>
      </c>
      <c r="T118" s="15" t="s">
        <v>37</v>
      </c>
    </row>
    <row r="119" spans="1:20" s="38" customFormat="1" x14ac:dyDescent="0.2">
      <c r="A119" s="92" t="s">
        <v>49</v>
      </c>
      <c r="B119" s="93"/>
      <c r="C119" s="93"/>
      <c r="D119" s="93"/>
      <c r="E119" s="93"/>
      <c r="F119" s="93"/>
      <c r="G119" s="93"/>
      <c r="H119" s="93"/>
      <c r="I119" s="94"/>
      <c r="J119" s="18">
        <f>IF(ISNA(SUM(J117:J118)),"",SUM(J117:J118))</f>
        <v>10</v>
      </c>
      <c r="K119" s="18">
        <f t="shared" ref="K119" si="17">SUM(K117:K118)</f>
        <v>4</v>
      </c>
      <c r="L119" s="18">
        <f t="shared" ref="L119" si="18">SUM(L117:L118)</f>
        <v>2</v>
      </c>
      <c r="M119" s="18">
        <f t="shared" ref="M119" si="19">SUM(M117:M118)</f>
        <v>0</v>
      </c>
      <c r="N119" s="18">
        <f t="shared" ref="N119" si="20">SUM(N117:N118)</f>
        <v>6</v>
      </c>
      <c r="O119" s="18">
        <f t="shared" ref="O119" si="21">SUM(O117:O118)</f>
        <v>12</v>
      </c>
      <c r="P119" s="18">
        <f t="shared" ref="P119" si="22">SUM(P117:P118)</f>
        <v>18</v>
      </c>
      <c r="Q119" s="39">
        <f>COUNTIF(Q117:Q118,"E")</f>
        <v>2</v>
      </c>
      <c r="R119" s="39">
        <f>COUNTIF(R117:R118,"C")</f>
        <v>0</v>
      </c>
      <c r="S119" s="39">
        <f>COUNTIF(S117:S118,"VP")</f>
        <v>0</v>
      </c>
      <c r="T119" s="35">
        <f>2/24</f>
        <v>8.3333333333333329E-2</v>
      </c>
    </row>
    <row r="120" spans="1:20" s="38" customFormat="1" x14ac:dyDescent="0.2">
      <c r="A120" s="66" t="s">
        <v>50</v>
      </c>
      <c r="B120" s="67"/>
      <c r="C120" s="67"/>
      <c r="D120" s="67"/>
      <c r="E120" s="67"/>
      <c r="F120" s="67"/>
      <c r="G120" s="67"/>
      <c r="H120" s="67"/>
      <c r="I120" s="67"/>
      <c r="J120" s="68"/>
      <c r="K120" s="18">
        <f t="shared" ref="K120:P120" si="23">K119*14</f>
        <v>56</v>
      </c>
      <c r="L120" s="18">
        <f t="shared" si="23"/>
        <v>28</v>
      </c>
      <c r="M120" s="18">
        <f t="shared" si="23"/>
        <v>0</v>
      </c>
      <c r="N120" s="18">
        <f t="shared" si="23"/>
        <v>84</v>
      </c>
      <c r="O120" s="18">
        <f t="shared" si="23"/>
        <v>168</v>
      </c>
      <c r="P120" s="18">
        <f t="shared" si="23"/>
        <v>252</v>
      </c>
      <c r="Q120" s="72"/>
      <c r="R120" s="73"/>
      <c r="S120" s="73"/>
      <c r="T120" s="74"/>
    </row>
    <row r="121" spans="1:20" s="38" customFormat="1" x14ac:dyDescent="0.2">
      <c r="A121" s="69"/>
      <c r="B121" s="70"/>
      <c r="C121" s="70"/>
      <c r="D121" s="70"/>
      <c r="E121" s="70"/>
      <c r="F121" s="70"/>
      <c r="G121" s="70"/>
      <c r="H121" s="70"/>
      <c r="I121" s="70"/>
      <c r="J121" s="71"/>
      <c r="K121" s="78">
        <f>SUM(K120:M120)</f>
        <v>84</v>
      </c>
      <c r="L121" s="79"/>
      <c r="M121" s="80"/>
      <c r="N121" s="81">
        <f>SUM(N120:O120)</f>
        <v>252</v>
      </c>
      <c r="O121" s="82"/>
      <c r="P121" s="83"/>
      <c r="Q121" s="75"/>
      <c r="R121" s="76"/>
      <c r="S121" s="76"/>
      <c r="T121" s="77"/>
    </row>
    <row r="122" spans="1:20" s="38" customFormat="1" hidden="1" x14ac:dyDescent="0.2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2"/>
    </row>
    <row r="123" spans="1:20" s="38" customFormat="1" hidden="1" x14ac:dyDescent="0.2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2"/>
    </row>
    <row r="124" spans="1:20" s="38" customFormat="1" hidden="1" x14ac:dyDescent="0.2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2"/>
    </row>
    <row r="125" spans="1:20" s="38" customFormat="1" hidden="1" x14ac:dyDescent="0.2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2"/>
    </row>
    <row r="126" spans="1:20" s="38" customFormat="1" hidden="1" x14ac:dyDescent="0.2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2"/>
    </row>
    <row r="127" spans="1:20" s="38" customFormat="1" hidden="1" x14ac:dyDescent="0.2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2"/>
    </row>
    <row r="128" spans="1:20" hidden="1" x14ac:dyDescent="0.2"/>
    <row r="130" spans="1:20" ht="16.5" customHeight="1" x14ac:dyDescent="0.2">
      <c r="A130" s="86" t="s">
        <v>129</v>
      </c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8"/>
    </row>
    <row r="131" spans="1:20" ht="34.5" customHeight="1" x14ac:dyDescent="0.2">
      <c r="A131" s="84" t="s">
        <v>27</v>
      </c>
      <c r="B131" s="84" t="s">
        <v>26</v>
      </c>
      <c r="C131" s="84"/>
      <c r="D131" s="84"/>
      <c r="E131" s="84"/>
      <c r="F131" s="84"/>
      <c r="G131" s="84"/>
      <c r="H131" s="84"/>
      <c r="I131" s="84"/>
      <c r="J131" s="85" t="s">
        <v>40</v>
      </c>
      <c r="K131" s="85" t="s">
        <v>24</v>
      </c>
      <c r="L131" s="85"/>
      <c r="M131" s="85"/>
      <c r="N131" s="85" t="s">
        <v>41</v>
      </c>
      <c r="O131" s="85"/>
      <c r="P131" s="85"/>
      <c r="Q131" s="85" t="s">
        <v>23</v>
      </c>
      <c r="R131" s="85"/>
      <c r="S131" s="85"/>
      <c r="T131" s="85" t="s">
        <v>22</v>
      </c>
    </row>
    <row r="132" spans="1:20" x14ac:dyDescent="0.2">
      <c r="A132" s="84"/>
      <c r="B132" s="84"/>
      <c r="C132" s="84"/>
      <c r="D132" s="84"/>
      <c r="E132" s="84"/>
      <c r="F132" s="84"/>
      <c r="G132" s="84"/>
      <c r="H132" s="84"/>
      <c r="I132" s="84"/>
      <c r="J132" s="85"/>
      <c r="K132" s="24" t="s">
        <v>28</v>
      </c>
      <c r="L132" s="24" t="s">
        <v>29</v>
      </c>
      <c r="M132" s="24" t="s">
        <v>30</v>
      </c>
      <c r="N132" s="24" t="s">
        <v>34</v>
      </c>
      <c r="O132" s="24" t="s">
        <v>7</v>
      </c>
      <c r="P132" s="24" t="s">
        <v>31</v>
      </c>
      <c r="Q132" s="24" t="s">
        <v>32</v>
      </c>
      <c r="R132" s="24" t="s">
        <v>28</v>
      </c>
      <c r="S132" s="24" t="s">
        <v>33</v>
      </c>
      <c r="T132" s="85"/>
    </row>
    <row r="133" spans="1:20" ht="17.25" customHeight="1" x14ac:dyDescent="0.2">
      <c r="A133" s="86" t="s">
        <v>64</v>
      </c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8"/>
    </row>
    <row r="134" spans="1:20" ht="45" customHeight="1" x14ac:dyDescent="0.2">
      <c r="A134" s="27" t="str">
        <f>IF(ISNA(INDEX($A$35:$T$127,MATCH($B134,$B$35:$B$127,0),1)),"",INDEX($A$35:$T$127,MATCH($B134,$B$35:$B$127,0),1))</f>
        <v>MMM8121</v>
      </c>
      <c r="B134" s="89" t="s">
        <v>115</v>
      </c>
      <c r="C134" s="90"/>
      <c r="D134" s="90"/>
      <c r="E134" s="90"/>
      <c r="F134" s="90"/>
      <c r="G134" s="90"/>
      <c r="H134" s="90"/>
      <c r="I134" s="91"/>
      <c r="J134" s="14">
        <f>IF(ISNA(INDEX($A$35:$T$127,MATCH($B134,$B$35:$B$127,0),10)),"",INDEX($A$35:$T$127,MATCH($B134,$B$35:$B$127,0),10))</f>
        <v>5</v>
      </c>
      <c r="K134" s="14">
        <f>IF(ISNA(INDEX($A$35:$T$127,MATCH($B134,$B$35:$B$127,0),11)),"",INDEX($A$35:$T$127,MATCH($B134,$B$35:$B$127,0),11))</f>
        <v>2</v>
      </c>
      <c r="L134" s="14">
        <f>IF(ISNA(INDEX($A$35:$T$127,MATCH($B134,$B$35:$B$127,0),12)),"",INDEX($A$35:$T$127,MATCH($B134,$B$35:$B$127,0),12))</f>
        <v>1</v>
      </c>
      <c r="M134" s="14">
        <f>IF(ISNA(INDEX($A$35:$T$127,MATCH($B134,$B$35:$B$127,0),13)),"",INDEX($A$35:$T$127,MATCH($B134,$B$35:$B$127,0),13))</f>
        <v>2</v>
      </c>
      <c r="N134" s="14">
        <f>IF(ISNA(INDEX($A$35:$T$127,MATCH($B134,$B$35:$B$127,0),14)),"",INDEX($A$35:$T$127,MATCH($B134,$B$35:$B$127,0),14))</f>
        <v>5</v>
      </c>
      <c r="O134" s="14">
        <f>IF(ISNA(INDEX($A$35:$T$127,MATCH($B134,$B$35:$B$127,0),15)),"",INDEX($A$35:$T$127,MATCH($B134,$B$35:$B$127,0),15))</f>
        <v>4</v>
      </c>
      <c r="P134" s="14">
        <f>IF(ISNA(INDEX($A$35:$T$127,MATCH($B134,$B$35:$B$127,0),16)),"",INDEX($A$35:$T$127,MATCH($B134,$B$35:$B$127,0),16))</f>
        <v>9</v>
      </c>
      <c r="Q134" s="23" t="str">
        <f>IF(ISNA(INDEX($A$35:$T$127,MATCH($B134,$B$35:$B$127,0),17)),"",INDEX($A$35:$T$127,MATCH($B134,$B$35:$B$127,0),17))</f>
        <v>E</v>
      </c>
      <c r="R134" s="23">
        <f>IF(ISNA(INDEX($A$35:$T$127,MATCH($B134,$B$35:$B$127,0),18)),"",INDEX($A$35:$T$127,MATCH($B134,$B$35:$B$127,0),18))</f>
        <v>0</v>
      </c>
      <c r="S134" s="23">
        <f>IF(ISNA(INDEX($A$35:$T$127,MATCH($B134,$B$35:$B$127,0),19)),"",INDEX($A$35:$T$127,MATCH($B134,$B$35:$B$127,0),19))</f>
        <v>0</v>
      </c>
      <c r="T134" s="15" t="s">
        <v>100</v>
      </c>
    </row>
    <row r="135" spans="1:20" ht="41.25" customHeight="1" x14ac:dyDescent="0.2">
      <c r="A135" s="60" t="s">
        <v>70</v>
      </c>
      <c r="B135" s="89" t="s">
        <v>116</v>
      </c>
      <c r="C135" s="90"/>
      <c r="D135" s="90"/>
      <c r="E135" s="90"/>
      <c r="F135" s="90"/>
      <c r="G135" s="90"/>
      <c r="H135" s="90"/>
      <c r="I135" s="91"/>
      <c r="J135" s="61">
        <v>5</v>
      </c>
      <c r="K135" s="61">
        <v>2</v>
      </c>
      <c r="L135" s="61">
        <v>1</v>
      </c>
      <c r="M135" s="61">
        <v>2</v>
      </c>
      <c r="N135" s="62">
        <f t="shared" ref="N135" si="24">K135+L135+M135</f>
        <v>5</v>
      </c>
      <c r="O135" s="63">
        <f t="shared" ref="O135" si="25">P135-N135</f>
        <v>4</v>
      </c>
      <c r="P135" s="63">
        <f t="shared" ref="P135" si="26">ROUND(PRODUCT(J135,25)/14,0)</f>
        <v>9</v>
      </c>
      <c r="Q135" s="64" t="s">
        <v>32</v>
      </c>
      <c r="R135" s="61"/>
      <c r="S135" s="65"/>
      <c r="T135" s="61" t="s">
        <v>100</v>
      </c>
    </row>
    <row r="136" spans="1:20" ht="27.75" customHeight="1" x14ac:dyDescent="0.2">
      <c r="A136" s="60" t="s">
        <v>153</v>
      </c>
      <c r="B136" s="89" t="s">
        <v>154</v>
      </c>
      <c r="C136" s="90"/>
      <c r="D136" s="90"/>
      <c r="E136" s="90"/>
      <c r="F136" s="90"/>
      <c r="G136" s="90"/>
      <c r="H136" s="90"/>
      <c r="I136" s="91"/>
      <c r="J136" s="61">
        <v>5</v>
      </c>
      <c r="K136" s="61">
        <v>2</v>
      </c>
      <c r="L136" s="61">
        <v>1</v>
      </c>
      <c r="M136" s="61">
        <v>2</v>
      </c>
      <c r="N136" s="62">
        <f t="shared" ref="N136" si="27">K136+L136+M136</f>
        <v>5</v>
      </c>
      <c r="O136" s="63">
        <f t="shared" ref="O136" si="28">P136-N136</f>
        <v>4</v>
      </c>
      <c r="P136" s="63">
        <f t="shared" ref="P136" si="29">ROUND(PRODUCT(J136,25)/14,0)</f>
        <v>9</v>
      </c>
      <c r="Q136" s="64" t="s">
        <v>32</v>
      </c>
      <c r="R136" s="61"/>
      <c r="S136" s="65"/>
      <c r="T136" s="61" t="s">
        <v>100</v>
      </c>
    </row>
    <row r="137" spans="1:20" ht="48" customHeight="1" x14ac:dyDescent="0.2">
      <c r="A137" s="27" t="str">
        <f>IF(ISNA(INDEX($A$35:$T$127,MATCH($B137,$B$35:$B$127,0),1)),"",INDEX($A$35:$T$127,MATCH($B137,$B$35:$B$127,0),1))</f>
        <v>MMM8129</v>
      </c>
      <c r="B137" s="89" t="s">
        <v>150</v>
      </c>
      <c r="C137" s="90"/>
      <c r="D137" s="90"/>
      <c r="E137" s="90"/>
      <c r="F137" s="90"/>
      <c r="G137" s="90"/>
      <c r="H137" s="90"/>
      <c r="I137" s="91"/>
      <c r="J137" s="14">
        <f>IF(ISNA(INDEX($A$35:$T$127,MATCH($B137,$B$35:$B$127,0),10)),"",INDEX($A$35:$T$127,MATCH($B137,$B$35:$B$127,0),10))</f>
        <v>5</v>
      </c>
      <c r="K137" s="14">
        <f>IF(ISNA(INDEX($A$35:$T$127,MATCH($B137,$B$35:$B$127,0),11)),"",INDEX($A$35:$T$127,MATCH($B137,$B$35:$B$127,0),11))</f>
        <v>2</v>
      </c>
      <c r="L137" s="14">
        <f>IF(ISNA(INDEX($A$35:$T$127,MATCH($B137,$B$35:$B$127,0),12)),"",INDEX($A$35:$T$127,MATCH($B137,$B$35:$B$127,0),12))</f>
        <v>1</v>
      </c>
      <c r="M137" s="14">
        <f>IF(ISNA(INDEX($A$35:$T$127,MATCH($B137,$B$35:$B$127,0),13)),"",INDEX($A$35:$T$127,MATCH($B137,$B$35:$B$127,0),13))</f>
        <v>2</v>
      </c>
      <c r="N137" s="14">
        <f>IF(ISNA(INDEX($A$35:$T$127,MATCH($B137,$B$35:$B$127,0),14)),"",INDEX($A$35:$T$127,MATCH($B137,$B$35:$B$127,0),14))</f>
        <v>5</v>
      </c>
      <c r="O137" s="14">
        <f>IF(ISNA(INDEX($A$35:$T$127,MATCH($B137,$B$35:$B$127,0),15)),"",INDEX($A$35:$T$127,MATCH($B137,$B$35:$B$127,0),15))</f>
        <v>5</v>
      </c>
      <c r="P137" s="14">
        <f>IF(ISNA(INDEX($A$35:$T$127,MATCH($B137,$B$35:$B$127,0),16)),"",INDEX($A$35:$T$127,MATCH($B137,$B$35:$B$127,0),16))</f>
        <v>10</v>
      </c>
      <c r="Q137" s="23" t="str">
        <f>IF(ISNA(INDEX($A$35:$T$127,MATCH($B137,$B$35:$B$127,0),17)),"",INDEX($A$35:$T$127,MATCH($B137,$B$35:$B$127,0),17))</f>
        <v>E</v>
      </c>
      <c r="R137" s="23">
        <f>IF(ISNA(INDEX($A$35:$T$127,MATCH($B137,$B$35:$B$127,0),18)),"",INDEX($A$35:$T$127,MATCH($B137,$B$35:$B$127,0),18))</f>
        <v>0</v>
      </c>
      <c r="S137" s="23">
        <f>IF(ISNA(INDEX($A$35:$T$127,MATCH($B137,$B$35:$B$127,0),19)),"",INDEX($A$35:$T$127,MATCH($B137,$B$35:$B$127,0),19))</f>
        <v>0</v>
      </c>
      <c r="T137" s="15" t="s">
        <v>100</v>
      </c>
    </row>
    <row r="138" spans="1:20" ht="32.25" customHeight="1" x14ac:dyDescent="0.2">
      <c r="A138" s="92" t="s">
        <v>49</v>
      </c>
      <c r="B138" s="93"/>
      <c r="C138" s="93"/>
      <c r="D138" s="93"/>
      <c r="E138" s="93"/>
      <c r="F138" s="93"/>
      <c r="G138" s="93"/>
      <c r="H138" s="93"/>
      <c r="I138" s="94"/>
      <c r="J138" s="18">
        <f>IF(ISNA(SUM(J134:J137)),"",SUM(J134:J137))</f>
        <v>20</v>
      </c>
      <c r="K138" s="18">
        <f t="shared" ref="K138:P138" si="30">SUM(K134:K137)</f>
        <v>8</v>
      </c>
      <c r="L138" s="18">
        <f t="shared" si="30"/>
        <v>4</v>
      </c>
      <c r="M138" s="18">
        <f t="shared" si="30"/>
        <v>8</v>
      </c>
      <c r="N138" s="18">
        <f t="shared" si="30"/>
        <v>20</v>
      </c>
      <c r="O138" s="18">
        <f t="shared" si="30"/>
        <v>17</v>
      </c>
      <c r="P138" s="18">
        <f t="shared" si="30"/>
        <v>37</v>
      </c>
      <c r="Q138" s="16">
        <f>COUNTIF(Q134:Q137,"E")</f>
        <v>4</v>
      </c>
      <c r="R138" s="16">
        <f>COUNTIF(R134:R137,"C")</f>
        <v>0</v>
      </c>
      <c r="S138" s="16">
        <f>COUNTIF(S134:S137,"VP")</f>
        <v>0</v>
      </c>
      <c r="T138" s="35">
        <f>4/24</f>
        <v>0.16666666666666666</v>
      </c>
    </row>
    <row r="139" spans="1:20" x14ac:dyDescent="0.2">
      <c r="A139" s="66" t="s">
        <v>50</v>
      </c>
      <c r="B139" s="67"/>
      <c r="C139" s="67"/>
      <c r="D139" s="67"/>
      <c r="E139" s="67"/>
      <c r="F139" s="67"/>
      <c r="G139" s="67"/>
      <c r="H139" s="67"/>
      <c r="I139" s="67"/>
      <c r="J139" s="68"/>
      <c r="K139" s="18">
        <f t="shared" ref="K139:P139" si="31">K138*14</f>
        <v>112</v>
      </c>
      <c r="L139" s="18">
        <f t="shared" si="31"/>
        <v>56</v>
      </c>
      <c r="M139" s="18">
        <f t="shared" si="31"/>
        <v>112</v>
      </c>
      <c r="N139" s="18">
        <f t="shared" si="31"/>
        <v>280</v>
      </c>
      <c r="O139" s="18">
        <f t="shared" si="31"/>
        <v>238</v>
      </c>
      <c r="P139" s="18">
        <f t="shared" si="31"/>
        <v>518</v>
      </c>
      <c r="Q139" s="72"/>
      <c r="R139" s="73"/>
      <c r="S139" s="73"/>
      <c r="T139" s="74"/>
    </row>
    <row r="140" spans="1:20" x14ac:dyDescent="0.2">
      <c r="A140" s="69"/>
      <c r="B140" s="70"/>
      <c r="C140" s="70"/>
      <c r="D140" s="70"/>
      <c r="E140" s="70"/>
      <c r="F140" s="70"/>
      <c r="G140" s="70"/>
      <c r="H140" s="70"/>
      <c r="I140" s="70"/>
      <c r="J140" s="71"/>
      <c r="K140" s="78">
        <f>SUM(K139:M139)</f>
        <v>280</v>
      </c>
      <c r="L140" s="79"/>
      <c r="M140" s="80"/>
      <c r="N140" s="81">
        <f>SUM(N139:O139)</f>
        <v>518</v>
      </c>
      <c r="O140" s="82"/>
      <c r="P140" s="83"/>
      <c r="Q140" s="75"/>
      <c r="R140" s="76"/>
      <c r="S140" s="76"/>
      <c r="T140" s="77"/>
    </row>
    <row r="141" spans="1:20" hidden="1" x14ac:dyDescent="0.2">
      <c r="B141" s="2"/>
      <c r="C141" s="2"/>
      <c r="D141" s="2"/>
      <c r="E141" s="2"/>
      <c r="F141" s="2"/>
      <c r="G141" s="2"/>
      <c r="M141" s="8"/>
      <c r="N141" s="8"/>
      <c r="O141" s="8"/>
      <c r="P141" s="8"/>
      <c r="Q141" s="8"/>
      <c r="R141" s="8"/>
      <c r="S141" s="8"/>
    </row>
    <row r="142" spans="1:20" s="38" customFormat="1" hidden="1" x14ac:dyDescent="0.2">
      <c r="B142" s="40"/>
      <c r="C142" s="40"/>
      <c r="D142" s="40"/>
      <c r="E142" s="40"/>
      <c r="F142" s="40"/>
      <c r="G142" s="40"/>
      <c r="M142" s="41"/>
      <c r="N142" s="41"/>
      <c r="O142" s="41"/>
      <c r="P142" s="41"/>
      <c r="Q142" s="41"/>
      <c r="R142" s="41"/>
      <c r="S142" s="41"/>
    </row>
    <row r="143" spans="1:20" s="38" customFormat="1" hidden="1" x14ac:dyDescent="0.2">
      <c r="B143" s="40"/>
      <c r="C143" s="40"/>
      <c r="D143" s="40"/>
      <c r="E143" s="40"/>
      <c r="F143" s="40"/>
      <c r="G143" s="40"/>
      <c r="M143" s="41"/>
      <c r="N143" s="41"/>
      <c r="O143" s="41"/>
      <c r="P143" s="41"/>
      <c r="Q143" s="41"/>
      <c r="R143" s="41"/>
      <c r="S143" s="41"/>
    </row>
    <row r="144" spans="1:20" s="38" customFormat="1" hidden="1" x14ac:dyDescent="0.2">
      <c r="B144" s="40"/>
      <c r="C144" s="40"/>
      <c r="D144" s="40"/>
      <c r="E144" s="40"/>
      <c r="F144" s="40"/>
      <c r="G144" s="40"/>
      <c r="M144" s="41"/>
      <c r="N144" s="41"/>
      <c r="O144" s="41"/>
      <c r="P144" s="41"/>
      <c r="Q144" s="41"/>
      <c r="R144" s="41"/>
      <c r="S144" s="41"/>
    </row>
    <row r="145" spans="1:20" s="38" customFormat="1" hidden="1" x14ac:dyDescent="0.2">
      <c r="B145" s="40"/>
      <c r="C145" s="40"/>
      <c r="D145" s="40"/>
      <c r="E145" s="40"/>
      <c r="F145" s="40"/>
      <c r="G145" s="40"/>
      <c r="M145" s="41"/>
      <c r="N145" s="41"/>
      <c r="O145" s="41"/>
      <c r="P145" s="41"/>
      <c r="Q145" s="41"/>
      <c r="R145" s="41"/>
      <c r="S145" s="41"/>
    </row>
    <row r="146" spans="1:20" hidden="1" x14ac:dyDescent="0.2">
      <c r="B146" s="8"/>
      <c r="C146" s="8"/>
      <c r="D146" s="8"/>
      <c r="E146" s="8"/>
      <c r="F146" s="8"/>
      <c r="G146" s="8"/>
      <c r="H146" s="12"/>
      <c r="I146" s="12"/>
      <c r="J146" s="12"/>
      <c r="M146" s="8"/>
      <c r="N146" s="8"/>
      <c r="O146" s="8"/>
      <c r="P146" s="8"/>
      <c r="Q146" s="8"/>
      <c r="R146" s="8"/>
      <c r="S146" s="8"/>
    </row>
    <row r="147" spans="1:20" ht="12.75" customHeight="1" x14ac:dyDescent="0.2"/>
    <row r="148" spans="1:20" ht="23.25" customHeight="1" x14ac:dyDescent="0.2">
      <c r="A148" s="84" t="s">
        <v>67</v>
      </c>
      <c r="B148" s="128"/>
      <c r="C148" s="128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</row>
    <row r="149" spans="1:20" ht="26.25" customHeight="1" x14ac:dyDescent="0.2">
      <c r="A149" s="84" t="s">
        <v>27</v>
      </c>
      <c r="B149" s="84" t="s">
        <v>26</v>
      </c>
      <c r="C149" s="84"/>
      <c r="D149" s="84"/>
      <c r="E149" s="84"/>
      <c r="F149" s="84"/>
      <c r="G149" s="84"/>
      <c r="H149" s="84"/>
      <c r="I149" s="84"/>
      <c r="J149" s="85" t="s">
        <v>40</v>
      </c>
      <c r="K149" s="85" t="s">
        <v>24</v>
      </c>
      <c r="L149" s="85"/>
      <c r="M149" s="85"/>
      <c r="N149" s="85" t="s">
        <v>41</v>
      </c>
      <c r="O149" s="85"/>
      <c r="P149" s="85"/>
      <c r="Q149" s="85" t="s">
        <v>23</v>
      </c>
      <c r="R149" s="85"/>
      <c r="S149" s="85"/>
      <c r="T149" s="85" t="s">
        <v>22</v>
      </c>
    </row>
    <row r="150" spans="1:20" x14ac:dyDescent="0.2">
      <c r="A150" s="84"/>
      <c r="B150" s="84"/>
      <c r="C150" s="84"/>
      <c r="D150" s="84"/>
      <c r="E150" s="84"/>
      <c r="F150" s="84"/>
      <c r="G150" s="84"/>
      <c r="H150" s="84"/>
      <c r="I150" s="84"/>
      <c r="J150" s="85"/>
      <c r="K150" s="24" t="s">
        <v>28</v>
      </c>
      <c r="L150" s="24" t="s">
        <v>29</v>
      </c>
      <c r="M150" s="24" t="s">
        <v>30</v>
      </c>
      <c r="N150" s="24" t="s">
        <v>34</v>
      </c>
      <c r="O150" s="24" t="s">
        <v>7</v>
      </c>
      <c r="P150" s="24" t="s">
        <v>31</v>
      </c>
      <c r="Q150" s="24" t="s">
        <v>32</v>
      </c>
      <c r="R150" s="24" t="s">
        <v>28</v>
      </c>
      <c r="S150" s="24" t="s">
        <v>33</v>
      </c>
      <c r="T150" s="85"/>
    </row>
    <row r="151" spans="1:20" ht="18.75" customHeight="1" x14ac:dyDescent="0.2">
      <c r="A151" s="86" t="s">
        <v>64</v>
      </c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8"/>
    </row>
    <row r="152" spans="1:20" ht="27" customHeight="1" x14ac:dyDescent="0.2">
      <c r="A152" s="27" t="str">
        <f t="shared" ref="A152:A162" si="32">IF(ISNA(INDEX($A$35:$T$127,MATCH($B152,$B$35:$B$127,0),1)),"",INDEX($A$35:$T$127,MATCH($B152,$B$35:$B$127,0),1))</f>
        <v>MMM8123</v>
      </c>
      <c r="B152" s="89" t="s">
        <v>107</v>
      </c>
      <c r="C152" s="90"/>
      <c r="D152" s="90"/>
      <c r="E152" s="90"/>
      <c r="F152" s="90"/>
      <c r="G152" s="90"/>
      <c r="H152" s="90"/>
      <c r="I152" s="91"/>
      <c r="J152" s="14">
        <f t="shared" ref="J152:J162" si="33">IF(ISNA(INDEX($A$35:$T$127,MATCH($B152,$B$35:$B$127,0),10)),"",INDEX($A$35:$T$127,MATCH($B152,$B$35:$B$127,0),10))</f>
        <v>5</v>
      </c>
      <c r="K152" s="14">
        <f t="shared" ref="K152:K162" si="34">IF(ISNA(INDEX($A$35:$T$127,MATCH($B152,$B$35:$B$127,0),11)),"",INDEX($A$35:$T$127,MATCH($B152,$B$35:$B$127,0),11))</f>
        <v>2</v>
      </c>
      <c r="L152" s="14">
        <f t="shared" ref="L152:L162" si="35">IF(ISNA(INDEX($A$35:$T$127,MATCH($B152,$B$35:$B$127,0),12)),"",INDEX($A$35:$T$127,MATCH($B152,$B$35:$B$127,0),12))</f>
        <v>1</v>
      </c>
      <c r="M152" s="14">
        <f t="shared" ref="M152:M162" si="36">IF(ISNA(INDEX($A$35:$T$127,MATCH($B152,$B$35:$B$127,0),13)),"",INDEX($A$35:$T$127,MATCH($B152,$B$35:$B$127,0),13))</f>
        <v>2</v>
      </c>
      <c r="N152" s="14">
        <f t="shared" ref="N152:N162" si="37">IF(ISNA(INDEX($A$35:$T$127,MATCH($B152,$B$35:$B$127,0),14)),"",INDEX($A$35:$T$127,MATCH($B152,$B$35:$B$127,0),14))</f>
        <v>5</v>
      </c>
      <c r="O152" s="14">
        <f t="shared" ref="O152:O162" si="38">IF(ISNA(INDEX($A$35:$T$127,MATCH($B152,$B$35:$B$127,0),15)),"",INDEX($A$35:$T$127,MATCH($B152,$B$35:$B$127,0),15))</f>
        <v>4</v>
      </c>
      <c r="P152" s="14">
        <f t="shared" ref="P152:P162" si="39">IF(ISNA(INDEX($A$35:$T$127,MATCH($B152,$B$35:$B$127,0),16)),"",INDEX($A$35:$T$127,MATCH($B152,$B$35:$B$127,0),16))</f>
        <v>9</v>
      </c>
      <c r="Q152" s="23" t="str">
        <f t="shared" ref="Q152:Q162" si="40">IF(ISNA(INDEX($A$35:$T$127,MATCH($B152,$B$35:$B$127,0),17)),"",INDEX($A$35:$T$127,MATCH($B152,$B$35:$B$127,0),17))</f>
        <v>E</v>
      </c>
      <c r="R152" s="23">
        <f t="shared" ref="R152:R162" si="41">IF(ISNA(INDEX($A$35:$T$127,MATCH($B152,$B$35:$B$127,0),18)),"",INDEX($A$35:$T$127,MATCH($B152,$B$35:$B$127,0),18))</f>
        <v>0</v>
      </c>
      <c r="S152" s="23">
        <f t="shared" ref="S152:S162" si="42">IF(ISNA(INDEX($A$35:$T$127,MATCH($B152,$B$35:$B$127,0),19)),"",INDEX($A$35:$T$127,MATCH($B152,$B$35:$B$127,0),19))</f>
        <v>0</v>
      </c>
      <c r="T152" s="13" t="s">
        <v>38</v>
      </c>
    </row>
    <row r="153" spans="1:20" ht="18" customHeight="1" x14ac:dyDescent="0.2">
      <c r="A153" s="27" t="str">
        <f t="shared" si="32"/>
        <v>MMX9611</v>
      </c>
      <c r="B153" s="89" t="s">
        <v>102</v>
      </c>
      <c r="C153" s="90"/>
      <c r="D153" s="90"/>
      <c r="E153" s="90"/>
      <c r="F153" s="90"/>
      <c r="G153" s="90"/>
      <c r="H153" s="90"/>
      <c r="I153" s="91"/>
      <c r="J153" s="14">
        <f t="shared" si="33"/>
        <v>5</v>
      </c>
      <c r="K153" s="14">
        <f t="shared" si="34"/>
        <v>2</v>
      </c>
      <c r="L153" s="14">
        <f t="shared" si="35"/>
        <v>1</v>
      </c>
      <c r="M153" s="14">
        <f t="shared" si="36"/>
        <v>0</v>
      </c>
      <c r="N153" s="14">
        <f t="shared" si="37"/>
        <v>3</v>
      </c>
      <c r="O153" s="14">
        <f t="shared" si="38"/>
        <v>6</v>
      </c>
      <c r="P153" s="14">
        <f t="shared" si="39"/>
        <v>9</v>
      </c>
      <c r="Q153" s="23">
        <f t="shared" si="40"/>
        <v>0</v>
      </c>
      <c r="R153" s="23" t="str">
        <f t="shared" si="41"/>
        <v>C</v>
      </c>
      <c r="S153" s="23">
        <f t="shared" si="42"/>
        <v>0</v>
      </c>
      <c r="T153" s="13" t="s">
        <v>38</v>
      </c>
    </row>
    <row r="154" spans="1:20" ht="24.75" customHeight="1" x14ac:dyDescent="0.2">
      <c r="A154" s="27" t="str">
        <f t="shared" si="32"/>
        <v>MMM8125</v>
      </c>
      <c r="B154" s="89" t="s">
        <v>108</v>
      </c>
      <c r="C154" s="90"/>
      <c r="D154" s="90"/>
      <c r="E154" s="90"/>
      <c r="F154" s="90"/>
      <c r="G154" s="90"/>
      <c r="H154" s="90"/>
      <c r="I154" s="91"/>
      <c r="J154" s="14">
        <f t="shared" si="33"/>
        <v>5</v>
      </c>
      <c r="K154" s="14">
        <f t="shared" si="34"/>
        <v>2</v>
      </c>
      <c r="L154" s="14">
        <f t="shared" si="35"/>
        <v>1</v>
      </c>
      <c r="M154" s="14">
        <f t="shared" si="36"/>
        <v>2</v>
      </c>
      <c r="N154" s="14">
        <f t="shared" si="37"/>
        <v>5</v>
      </c>
      <c r="O154" s="14">
        <f t="shared" si="38"/>
        <v>4</v>
      </c>
      <c r="P154" s="14">
        <f t="shared" si="39"/>
        <v>9</v>
      </c>
      <c r="Q154" s="23" t="str">
        <f t="shared" si="40"/>
        <v>E</v>
      </c>
      <c r="R154" s="23">
        <f t="shared" si="41"/>
        <v>0</v>
      </c>
      <c r="S154" s="23">
        <f t="shared" si="42"/>
        <v>0</v>
      </c>
      <c r="T154" s="13" t="s">
        <v>38</v>
      </c>
    </row>
    <row r="155" spans="1:20" ht="40.5" customHeight="1" x14ac:dyDescent="0.2">
      <c r="A155" s="27" t="str">
        <f t="shared" si="32"/>
        <v>MMM8136</v>
      </c>
      <c r="B155" s="115" t="s">
        <v>109</v>
      </c>
      <c r="C155" s="116"/>
      <c r="D155" s="116"/>
      <c r="E155" s="116"/>
      <c r="F155" s="116"/>
      <c r="G155" s="116"/>
      <c r="H155" s="116"/>
      <c r="I155" s="117"/>
      <c r="J155" s="14">
        <f t="shared" si="33"/>
        <v>5</v>
      </c>
      <c r="K155" s="14">
        <f t="shared" si="34"/>
        <v>2</v>
      </c>
      <c r="L155" s="14">
        <f t="shared" si="35"/>
        <v>1</v>
      </c>
      <c r="M155" s="14">
        <f t="shared" si="36"/>
        <v>0</v>
      </c>
      <c r="N155" s="14">
        <f t="shared" si="37"/>
        <v>3</v>
      </c>
      <c r="O155" s="14">
        <f t="shared" si="38"/>
        <v>6</v>
      </c>
      <c r="P155" s="14">
        <f t="shared" si="39"/>
        <v>9</v>
      </c>
      <c r="Q155" s="23" t="str">
        <f t="shared" si="40"/>
        <v>E</v>
      </c>
      <c r="R155" s="23">
        <f t="shared" si="41"/>
        <v>0</v>
      </c>
      <c r="S155" s="23">
        <f t="shared" si="42"/>
        <v>0</v>
      </c>
      <c r="T155" s="13" t="s">
        <v>38</v>
      </c>
    </row>
    <row r="156" spans="1:20" ht="29.25" customHeight="1" x14ac:dyDescent="0.2">
      <c r="A156" s="27" t="str">
        <f t="shared" si="32"/>
        <v>MMM8131</v>
      </c>
      <c r="B156" s="89" t="s">
        <v>152</v>
      </c>
      <c r="C156" s="90"/>
      <c r="D156" s="90"/>
      <c r="E156" s="90"/>
      <c r="F156" s="90"/>
      <c r="G156" s="90"/>
      <c r="H156" s="90"/>
      <c r="I156" s="91"/>
      <c r="J156" s="14">
        <f t="shared" si="33"/>
        <v>5</v>
      </c>
      <c r="K156" s="14">
        <f t="shared" si="34"/>
        <v>0</v>
      </c>
      <c r="L156" s="14">
        <f t="shared" si="35"/>
        <v>0</v>
      </c>
      <c r="M156" s="14">
        <f t="shared" si="36"/>
        <v>3</v>
      </c>
      <c r="N156" s="14">
        <f t="shared" si="37"/>
        <v>3</v>
      </c>
      <c r="O156" s="14">
        <f t="shared" si="38"/>
        <v>6</v>
      </c>
      <c r="P156" s="14">
        <f t="shared" si="39"/>
        <v>9</v>
      </c>
      <c r="Q156" s="23">
        <f t="shared" si="40"/>
        <v>0</v>
      </c>
      <c r="R156" s="23">
        <f t="shared" si="41"/>
        <v>0</v>
      </c>
      <c r="S156" s="23">
        <f t="shared" si="42"/>
        <v>0</v>
      </c>
      <c r="T156" s="13" t="s">
        <v>38</v>
      </c>
    </row>
    <row r="157" spans="1:20" ht="14.25" customHeight="1" x14ac:dyDescent="0.2">
      <c r="A157" s="27" t="str">
        <f t="shared" si="32"/>
        <v>XND1204</v>
      </c>
      <c r="B157" s="89" t="s">
        <v>103</v>
      </c>
      <c r="C157" s="90"/>
      <c r="D157" s="90"/>
      <c r="E157" s="90"/>
      <c r="F157" s="90"/>
      <c r="G157" s="90"/>
      <c r="H157" s="90"/>
      <c r="I157" s="91"/>
      <c r="J157" s="14">
        <f t="shared" si="33"/>
        <v>5</v>
      </c>
      <c r="K157" s="14">
        <f t="shared" si="34"/>
        <v>1</v>
      </c>
      <c r="L157" s="14">
        <f t="shared" si="35"/>
        <v>2</v>
      </c>
      <c r="M157" s="14">
        <f t="shared" si="36"/>
        <v>0</v>
      </c>
      <c r="N157" s="14">
        <f t="shared" si="37"/>
        <v>3</v>
      </c>
      <c r="O157" s="14">
        <f t="shared" si="38"/>
        <v>6</v>
      </c>
      <c r="P157" s="14">
        <f t="shared" si="39"/>
        <v>9</v>
      </c>
      <c r="Q157" s="23" t="str">
        <f t="shared" si="40"/>
        <v>E</v>
      </c>
      <c r="R157" s="23">
        <f t="shared" si="41"/>
        <v>0</v>
      </c>
      <c r="S157" s="23">
        <f t="shared" si="42"/>
        <v>0</v>
      </c>
      <c r="T157" s="13" t="s">
        <v>38</v>
      </c>
    </row>
    <row r="158" spans="1:20" ht="24" customHeight="1" x14ac:dyDescent="0.2">
      <c r="A158" s="27" t="str">
        <f t="shared" si="32"/>
        <v>MMM8126</v>
      </c>
      <c r="B158" s="89" t="s">
        <v>111</v>
      </c>
      <c r="C158" s="90"/>
      <c r="D158" s="90"/>
      <c r="E158" s="90"/>
      <c r="F158" s="90"/>
      <c r="G158" s="90"/>
      <c r="H158" s="90"/>
      <c r="I158" s="91"/>
      <c r="J158" s="14">
        <f t="shared" si="33"/>
        <v>5</v>
      </c>
      <c r="K158" s="14">
        <f t="shared" si="34"/>
        <v>2</v>
      </c>
      <c r="L158" s="14">
        <f t="shared" si="35"/>
        <v>1</v>
      </c>
      <c r="M158" s="14">
        <f t="shared" si="36"/>
        <v>2</v>
      </c>
      <c r="N158" s="14">
        <f t="shared" si="37"/>
        <v>5</v>
      </c>
      <c r="O158" s="14">
        <f t="shared" si="38"/>
        <v>4</v>
      </c>
      <c r="P158" s="14">
        <f t="shared" si="39"/>
        <v>9</v>
      </c>
      <c r="Q158" s="23" t="str">
        <f t="shared" si="40"/>
        <v>E</v>
      </c>
      <c r="R158" s="23">
        <f t="shared" si="41"/>
        <v>0</v>
      </c>
      <c r="S158" s="23">
        <f t="shared" si="42"/>
        <v>0</v>
      </c>
      <c r="T158" s="13" t="s">
        <v>38</v>
      </c>
    </row>
    <row r="159" spans="1:20" ht="38.25" customHeight="1" x14ac:dyDescent="0.2">
      <c r="A159" s="27" t="str">
        <f t="shared" si="32"/>
        <v>MMM8127</v>
      </c>
      <c r="B159" s="89" t="s">
        <v>112</v>
      </c>
      <c r="C159" s="90"/>
      <c r="D159" s="90"/>
      <c r="E159" s="90"/>
      <c r="F159" s="90"/>
      <c r="G159" s="90"/>
      <c r="H159" s="90"/>
      <c r="I159" s="91"/>
      <c r="J159" s="14">
        <f t="shared" si="33"/>
        <v>5</v>
      </c>
      <c r="K159" s="14">
        <f t="shared" si="34"/>
        <v>2</v>
      </c>
      <c r="L159" s="14">
        <f t="shared" si="35"/>
        <v>1</v>
      </c>
      <c r="M159" s="14">
        <f t="shared" si="36"/>
        <v>2</v>
      </c>
      <c r="N159" s="14">
        <f t="shared" si="37"/>
        <v>5</v>
      </c>
      <c r="O159" s="14">
        <f t="shared" si="38"/>
        <v>4</v>
      </c>
      <c r="P159" s="14">
        <f t="shared" si="39"/>
        <v>9</v>
      </c>
      <c r="Q159" s="23" t="str">
        <f t="shared" si="40"/>
        <v>E</v>
      </c>
      <c r="R159" s="23">
        <f t="shared" si="41"/>
        <v>0</v>
      </c>
      <c r="S159" s="23">
        <f t="shared" si="42"/>
        <v>0</v>
      </c>
      <c r="T159" s="13" t="s">
        <v>38</v>
      </c>
    </row>
    <row r="160" spans="1:20" ht="54" customHeight="1" x14ac:dyDescent="0.2">
      <c r="A160" s="27" t="str">
        <f t="shared" si="32"/>
        <v>MMM8128</v>
      </c>
      <c r="B160" s="89" t="s">
        <v>124</v>
      </c>
      <c r="C160" s="90"/>
      <c r="D160" s="90"/>
      <c r="E160" s="90"/>
      <c r="F160" s="90"/>
      <c r="G160" s="90"/>
      <c r="H160" s="90"/>
      <c r="I160" s="91"/>
      <c r="J160" s="14">
        <f t="shared" si="33"/>
        <v>5</v>
      </c>
      <c r="K160" s="14">
        <f t="shared" si="34"/>
        <v>2</v>
      </c>
      <c r="L160" s="14">
        <f t="shared" si="35"/>
        <v>1</v>
      </c>
      <c r="M160" s="14">
        <f t="shared" si="36"/>
        <v>2</v>
      </c>
      <c r="N160" s="14">
        <f t="shared" si="37"/>
        <v>5</v>
      </c>
      <c r="O160" s="14">
        <f t="shared" si="38"/>
        <v>4</v>
      </c>
      <c r="P160" s="14">
        <f t="shared" si="39"/>
        <v>9</v>
      </c>
      <c r="Q160" s="23" t="str">
        <f t="shared" si="40"/>
        <v>E</v>
      </c>
      <c r="R160" s="23">
        <f t="shared" si="41"/>
        <v>0</v>
      </c>
      <c r="S160" s="23">
        <f t="shared" si="42"/>
        <v>0</v>
      </c>
      <c r="T160" s="13" t="s">
        <v>38</v>
      </c>
    </row>
    <row r="161" spans="1:20" ht="21.75" customHeight="1" x14ac:dyDescent="0.2">
      <c r="A161" s="27" t="str">
        <f t="shared" si="32"/>
        <v>MMX9612</v>
      </c>
      <c r="B161" s="89" t="s">
        <v>104</v>
      </c>
      <c r="C161" s="90"/>
      <c r="D161" s="90"/>
      <c r="E161" s="90"/>
      <c r="F161" s="90"/>
      <c r="G161" s="90"/>
      <c r="H161" s="90"/>
      <c r="I161" s="91"/>
      <c r="J161" s="14">
        <f t="shared" si="33"/>
        <v>5</v>
      </c>
      <c r="K161" s="14">
        <f t="shared" si="34"/>
        <v>2</v>
      </c>
      <c r="L161" s="14">
        <f t="shared" si="35"/>
        <v>1</v>
      </c>
      <c r="M161" s="14">
        <f t="shared" si="36"/>
        <v>0</v>
      </c>
      <c r="N161" s="14">
        <f t="shared" si="37"/>
        <v>3</v>
      </c>
      <c r="O161" s="14">
        <f t="shared" si="38"/>
        <v>6</v>
      </c>
      <c r="P161" s="14">
        <f t="shared" si="39"/>
        <v>9</v>
      </c>
      <c r="Q161" s="23" t="str">
        <f t="shared" si="40"/>
        <v>E</v>
      </c>
      <c r="R161" s="23">
        <f t="shared" si="41"/>
        <v>0</v>
      </c>
      <c r="S161" s="23">
        <f t="shared" si="42"/>
        <v>0</v>
      </c>
      <c r="T161" s="13" t="s">
        <v>38</v>
      </c>
    </row>
    <row r="162" spans="1:20" ht="18" customHeight="1" x14ac:dyDescent="0.2">
      <c r="A162" s="27" t="str">
        <f t="shared" si="32"/>
        <v>XND2306</v>
      </c>
      <c r="B162" s="89" t="s">
        <v>105</v>
      </c>
      <c r="C162" s="90"/>
      <c r="D162" s="90"/>
      <c r="E162" s="90"/>
      <c r="F162" s="90"/>
      <c r="G162" s="90"/>
      <c r="H162" s="90"/>
      <c r="I162" s="91"/>
      <c r="J162" s="14">
        <f t="shared" si="33"/>
        <v>5</v>
      </c>
      <c r="K162" s="14">
        <f t="shared" si="34"/>
        <v>1</v>
      </c>
      <c r="L162" s="14">
        <f t="shared" si="35"/>
        <v>2</v>
      </c>
      <c r="M162" s="14">
        <f t="shared" si="36"/>
        <v>0</v>
      </c>
      <c r="N162" s="14">
        <f t="shared" si="37"/>
        <v>3</v>
      </c>
      <c r="O162" s="14">
        <f t="shared" si="38"/>
        <v>6</v>
      </c>
      <c r="P162" s="14">
        <f t="shared" si="39"/>
        <v>9</v>
      </c>
      <c r="Q162" s="23" t="str">
        <f t="shared" si="40"/>
        <v>E</v>
      </c>
      <c r="R162" s="23">
        <f t="shared" si="41"/>
        <v>0</v>
      </c>
      <c r="S162" s="23">
        <f t="shared" si="42"/>
        <v>0</v>
      </c>
      <c r="T162" s="13" t="s">
        <v>38</v>
      </c>
    </row>
    <row r="163" spans="1:20" x14ac:dyDescent="0.2">
      <c r="A163" s="16" t="s">
        <v>25</v>
      </c>
      <c r="B163" s="164"/>
      <c r="C163" s="165"/>
      <c r="D163" s="165"/>
      <c r="E163" s="165"/>
      <c r="F163" s="165"/>
      <c r="G163" s="165"/>
      <c r="H163" s="165"/>
      <c r="I163" s="166"/>
      <c r="J163" s="18">
        <f t="shared" ref="J163:P163" si="43">SUM(J152:J162)</f>
        <v>55</v>
      </c>
      <c r="K163" s="18">
        <f t="shared" si="43"/>
        <v>18</v>
      </c>
      <c r="L163" s="18">
        <f t="shared" si="43"/>
        <v>12</v>
      </c>
      <c r="M163" s="18">
        <f t="shared" si="43"/>
        <v>13</v>
      </c>
      <c r="N163" s="18">
        <f t="shared" si="43"/>
        <v>43</v>
      </c>
      <c r="O163" s="18">
        <f t="shared" si="43"/>
        <v>56</v>
      </c>
      <c r="P163" s="18">
        <f t="shared" si="43"/>
        <v>99</v>
      </c>
      <c r="Q163" s="16">
        <f>COUNTIF(Q152:Q162,"E")</f>
        <v>9</v>
      </c>
      <c r="R163" s="16">
        <f>COUNTIF(R152:R162,"C")</f>
        <v>1</v>
      </c>
      <c r="S163" s="16">
        <f>COUNTIF(S152:S162,"VP")</f>
        <v>0</v>
      </c>
      <c r="T163" s="13"/>
    </row>
    <row r="164" spans="1:20" ht="18" customHeight="1" x14ac:dyDescent="0.2">
      <c r="A164" s="86" t="s">
        <v>65</v>
      </c>
      <c r="B164" s="87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8"/>
    </row>
    <row r="165" spans="1:20" ht="27.75" customHeight="1" x14ac:dyDescent="0.2">
      <c r="A165" s="27" t="str">
        <f>IF(ISNA(INDEX($A$35:$T$127,MATCH($B165,$B$35:$B$127,0),1)),"",INDEX($A$35:$T$127,MATCH($B165,$B$35:$B$127,0),1))</f>
        <v>MMM8133</v>
      </c>
      <c r="B165" s="89" t="s">
        <v>113</v>
      </c>
      <c r="C165" s="90"/>
      <c r="D165" s="90"/>
      <c r="E165" s="90"/>
      <c r="F165" s="90"/>
      <c r="G165" s="90"/>
      <c r="H165" s="90"/>
      <c r="I165" s="91"/>
      <c r="J165" s="14">
        <f>IF(ISNA(INDEX($A$35:$T$127,MATCH($B165,$B$35:$B$127,0),10)),"",INDEX($A$35:$T$127,MATCH($B165,$B$35:$B$127,0),10))</f>
        <v>5</v>
      </c>
      <c r="K165" s="14">
        <f>IF(ISNA(INDEX($A$35:$T$127,MATCH($B165,$B$35:$B$127,0),11)),"",INDEX($A$35:$T$127,MATCH($B165,$B$35:$B$127,0),11))</f>
        <v>2</v>
      </c>
      <c r="L165" s="14">
        <f>IF(ISNA(INDEX($A$35:$T$127,MATCH($B165,$B$35:$B$127,0),12)),"",INDEX($A$35:$T$127,MATCH($B165,$B$35:$B$127,0),12))</f>
        <v>1</v>
      </c>
      <c r="M165" s="14">
        <f>IF(ISNA(INDEX($A$35:$T$127,MATCH($B165,$B$35:$B$127,0),13)),"",INDEX($A$35:$T$127,MATCH($B165,$B$35:$B$127,0),13))</f>
        <v>0</v>
      </c>
      <c r="N165" s="14">
        <f>IF(ISNA(INDEX($A$35:$T$127,MATCH($B165,$B$35:$B$127,0),14)),"",INDEX($A$35:$T$127,MATCH($B165,$B$35:$B$127,0),14))</f>
        <v>3</v>
      </c>
      <c r="O165" s="14">
        <f>IF(ISNA(INDEX($A$35:$T$127,MATCH($B165,$B$35:$B$127,0),15)),"",INDEX($A$35:$T$127,MATCH($B165,$B$35:$B$127,0),15))</f>
        <v>7</v>
      </c>
      <c r="P165" s="14">
        <f>IF(ISNA(INDEX($A$35:$T$127,MATCH($B165,$B$35:$B$127,0),16)),"",INDEX($A$35:$T$127,MATCH($B165,$B$35:$B$127,0),16))</f>
        <v>10</v>
      </c>
      <c r="Q165" s="23" t="str">
        <f>IF(ISNA(INDEX($A$35:$T$127,MATCH($B165,$B$35:$B$127,0),17)),"",INDEX($A$35:$T$127,MATCH($B165,$B$35:$B$127,0),17))</f>
        <v>E</v>
      </c>
      <c r="R165" s="23">
        <f>IF(ISNA(INDEX($A$35:$T$127,MATCH($B165,$B$35:$B$127,0),18)),"",INDEX($A$35:$T$127,MATCH($B165,$B$35:$B$127,0),18))</f>
        <v>0</v>
      </c>
      <c r="S165" s="23">
        <f>IF(ISNA(INDEX($A$35:$T$127,MATCH($B165,$B$35:$B$127,0),19)),"",INDEX($A$35:$T$127,MATCH($B165,$B$35:$B$127,0),19))</f>
        <v>0</v>
      </c>
      <c r="T165" s="13" t="s">
        <v>38</v>
      </c>
    </row>
    <row r="166" spans="1:20" ht="27.75" customHeight="1" x14ac:dyDescent="0.2">
      <c r="A166" s="27" t="str">
        <f>IF(ISNA(INDEX($A$35:$T$127,MATCH($B166,$B$35:$B$127,0),1)),"",INDEX($A$35:$T$127,MATCH($B166,$B$35:$B$127,0),1))</f>
        <v>MMM8175</v>
      </c>
      <c r="B166" s="89" t="s">
        <v>117</v>
      </c>
      <c r="C166" s="90"/>
      <c r="D166" s="90"/>
      <c r="E166" s="90"/>
      <c r="F166" s="90"/>
      <c r="G166" s="90"/>
      <c r="H166" s="90"/>
      <c r="I166" s="91"/>
      <c r="J166" s="14">
        <f>IF(ISNA(INDEX($A$35:$T$127,MATCH($B166,$B$35:$B$127,0),10)),"",INDEX($A$35:$T$127,MATCH($B166,$B$35:$B$127,0),10))</f>
        <v>6</v>
      </c>
      <c r="K166" s="14">
        <f>IF(ISNA(INDEX($A$35:$T$127,MATCH($B166,$B$35:$B$127,0),11)),"",INDEX($A$35:$T$127,MATCH($B166,$B$35:$B$127,0),11))</f>
        <v>0</v>
      </c>
      <c r="L166" s="14">
        <f>IF(ISNA(INDEX($A$35:$T$127,MATCH($B166,$B$35:$B$127,0),12)),"",INDEX($A$35:$T$127,MATCH($B166,$B$35:$B$127,0),12))</f>
        <v>1</v>
      </c>
      <c r="M166" s="14">
        <f>IF(ISNA(INDEX($A$35:$T$127,MATCH($B166,$B$35:$B$127,0),13)),"",INDEX($A$35:$T$127,MATCH($B166,$B$35:$B$127,0),13))</f>
        <v>2</v>
      </c>
      <c r="N166" s="14">
        <f>IF(ISNA(INDEX($A$35:$T$127,MATCH($B166,$B$35:$B$127,0),14)),"",INDEX($A$35:$T$127,MATCH($B166,$B$35:$B$127,0),14))</f>
        <v>3</v>
      </c>
      <c r="O166" s="14">
        <f>IF(ISNA(INDEX($A$35:$T$127,MATCH($B166,$B$35:$B$127,0),15)),"",INDEX($A$35:$T$127,MATCH($B166,$B$35:$B$127,0),15))</f>
        <v>10</v>
      </c>
      <c r="P166" s="14">
        <f>IF(ISNA(INDEX($A$35:$T$127,MATCH($B166,$B$35:$B$127,0),16)),"",INDEX($A$35:$T$127,MATCH($B166,$B$35:$B$127,0),16))</f>
        <v>13</v>
      </c>
      <c r="Q166" s="23" t="str">
        <f>IF(ISNA(INDEX($A$35:$T$127,MATCH($B166,$B$35:$B$127,0),17)),"",INDEX($A$35:$T$127,MATCH($B166,$B$35:$B$127,0),17))</f>
        <v>E</v>
      </c>
      <c r="R166" s="23">
        <f>IF(ISNA(INDEX($A$35:$T$127,MATCH($B166,$B$35:$B$127,0),18)),"",INDEX($A$35:$T$127,MATCH($B166,$B$35:$B$127,0),18))</f>
        <v>0</v>
      </c>
      <c r="S166" s="23">
        <f>IF(ISNA(INDEX($A$35:$T$127,MATCH($B166,$B$35:$B$127,0),19)),"",INDEX($A$35:$T$127,MATCH($B166,$B$35:$B$127,0),19))</f>
        <v>0</v>
      </c>
      <c r="T166" s="13" t="s">
        <v>38</v>
      </c>
    </row>
    <row r="167" spans="1:20" ht="27" customHeight="1" x14ac:dyDescent="0.2">
      <c r="A167" s="27" t="str">
        <f>IF(ISNA(INDEX($A$35:$T$127,MATCH($B167,$B$35:$B$127,0),1)),"",INDEX($A$35:$T$127,MATCH($B167,$B$35:$B$127,0),1))</f>
        <v>MMM3402</v>
      </c>
      <c r="B167" s="89" t="s">
        <v>114</v>
      </c>
      <c r="C167" s="90"/>
      <c r="D167" s="90"/>
      <c r="E167" s="90"/>
      <c r="F167" s="90"/>
      <c r="G167" s="90"/>
      <c r="H167" s="90"/>
      <c r="I167" s="91"/>
      <c r="J167" s="14">
        <f>IF(ISNA(INDEX($A$35:$T$127,MATCH($B167,$B$35:$B$127,0),10)),"",INDEX($A$35:$T$127,MATCH($B167,$B$35:$B$127,0),10))</f>
        <v>4</v>
      </c>
      <c r="K167" s="14">
        <f>IF(ISNA(INDEX($A$35:$T$127,MATCH($B167,$B$35:$B$127,0),11)),"",INDEX($A$35:$T$127,MATCH($B167,$B$35:$B$127,0),11))</f>
        <v>0</v>
      </c>
      <c r="L167" s="14">
        <f>IF(ISNA(INDEX($A$35:$T$127,MATCH($B167,$B$35:$B$127,0),12)),"",INDEX($A$35:$T$127,MATCH($B167,$B$35:$B$127,0),12))</f>
        <v>0</v>
      </c>
      <c r="M167" s="14">
        <f>IF(ISNA(INDEX($A$35:$T$127,MATCH($B167,$B$35:$B$127,0),13)),"",INDEX($A$35:$T$127,MATCH($B167,$B$35:$B$127,0),13))</f>
        <v>1</v>
      </c>
      <c r="N167" s="14">
        <f>IF(ISNA(INDEX($A$35:$T$127,MATCH($B167,$B$35:$B$127,0),14)),"",INDEX($A$35:$T$127,MATCH($B167,$B$35:$B$127,0),14))</f>
        <v>1</v>
      </c>
      <c r="O167" s="14">
        <f>IF(ISNA(INDEX($A$35:$T$127,MATCH($B167,$B$35:$B$127,0),15)),"",INDEX($A$35:$T$127,MATCH($B167,$B$35:$B$127,0),15))</f>
        <v>7</v>
      </c>
      <c r="P167" s="14">
        <f>IF(ISNA(INDEX($A$35:$T$127,MATCH($B167,$B$35:$B$127,0),16)),"",INDEX($A$35:$T$127,MATCH($B167,$B$35:$B$127,0),16))</f>
        <v>8</v>
      </c>
      <c r="Q167" s="23">
        <f>IF(ISNA(INDEX($A$35:$T$127,MATCH($B167,$B$35:$B$127,0),17)),"",INDEX($A$35:$T$127,MATCH($B167,$B$35:$B$127,0),17))</f>
        <v>0</v>
      </c>
      <c r="R167" s="23" t="str">
        <f>IF(ISNA(INDEX($A$35:$T$127,MATCH($B167,$B$35:$B$127,0),18)),"",INDEX($A$35:$T$127,MATCH($B167,$B$35:$B$127,0),18))</f>
        <v>C</v>
      </c>
      <c r="S167" s="23">
        <f>IF(ISNA(INDEX($A$35:$T$127,MATCH($B167,$B$35:$B$127,0),19)),"",INDEX($A$35:$T$127,MATCH($B167,$B$35:$B$127,0),19))</f>
        <v>0</v>
      </c>
      <c r="T167" s="13" t="s">
        <v>38</v>
      </c>
    </row>
    <row r="168" spans="1:20" ht="24" customHeight="1" x14ac:dyDescent="0.2">
      <c r="A168" s="27" t="str">
        <f>IF(ISNA(INDEX($A$35:$T$127,MATCH($B168,$B$35:$B$127,0),1)),"",INDEX($A$35:$T$127,MATCH($B168,$B$35:$B$127,0),1))</f>
        <v>MMM8132</v>
      </c>
      <c r="B168" s="89" t="s">
        <v>119</v>
      </c>
      <c r="C168" s="90"/>
      <c r="D168" s="90"/>
      <c r="E168" s="90"/>
      <c r="F168" s="90"/>
      <c r="G168" s="90"/>
      <c r="H168" s="90"/>
      <c r="I168" s="91"/>
      <c r="J168" s="14">
        <f>IF(ISNA(INDEX($A$35:$T$127,MATCH($B168,$B$35:$B$127,0),10)),"",INDEX($A$35:$T$127,MATCH($B168,$B$35:$B$127,0),10))</f>
        <v>5</v>
      </c>
      <c r="K168" s="14">
        <f>IF(ISNA(INDEX($A$35:$T$127,MATCH($B168,$B$35:$B$127,0),11)),"",INDEX($A$35:$T$127,MATCH($B168,$B$35:$B$127,0),11))</f>
        <v>0</v>
      </c>
      <c r="L168" s="14">
        <f>IF(ISNA(INDEX($A$35:$T$127,MATCH($B168,$B$35:$B$127,0),12)),"",INDEX($A$35:$T$127,MATCH($B168,$B$35:$B$127,0),12))</f>
        <v>0</v>
      </c>
      <c r="M168" s="14">
        <f>IF(ISNA(INDEX($A$35:$T$127,MATCH($B168,$B$35:$B$127,0),13)),"",INDEX($A$35:$T$127,MATCH($B168,$B$35:$B$127,0),13))</f>
        <v>3</v>
      </c>
      <c r="N168" s="14">
        <f>IF(ISNA(INDEX($A$35:$T$127,MATCH($B168,$B$35:$B$127,0),14)),"",INDEX($A$35:$T$127,MATCH($B168,$B$35:$B$127,0),14))</f>
        <v>3</v>
      </c>
      <c r="O168" s="14">
        <f>IF(ISNA(INDEX($A$35:$T$127,MATCH($B168,$B$35:$B$127,0),15)),"",INDEX($A$35:$T$127,MATCH($B168,$B$35:$B$127,0),15))</f>
        <v>7</v>
      </c>
      <c r="P168" s="14">
        <f>IF(ISNA(INDEX($A$35:$T$127,MATCH($B168,$B$35:$B$127,0),16)),"",INDEX($A$35:$T$127,MATCH($B168,$B$35:$B$127,0),16))</f>
        <v>10</v>
      </c>
      <c r="Q168" s="23">
        <f>IF(ISNA(INDEX($A$35:$T$127,MATCH($B168,$B$35:$B$127,0),17)),"",INDEX($A$35:$T$127,MATCH($B168,$B$35:$B$127,0),17))</f>
        <v>0</v>
      </c>
      <c r="R168" s="23" t="str">
        <f>IF(ISNA(INDEX($A$35:$T$127,MATCH($B168,$B$35:$B$127,0),18)),"",INDEX($A$35:$T$127,MATCH($B168,$B$35:$B$127,0),18))</f>
        <v>C</v>
      </c>
      <c r="S168" s="23">
        <f>IF(ISNA(INDEX($A$35:$T$127,MATCH($B168,$B$35:$B$127,0),19)),"",INDEX($A$35:$T$127,MATCH($B168,$B$35:$B$127,0),19))</f>
        <v>0</v>
      </c>
      <c r="T168" s="13" t="s">
        <v>38</v>
      </c>
    </row>
    <row r="169" spans="1:20" x14ac:dyDescent="0.2">
      <c r="A169" s="16" t="s">
        <v>25</v>
      </c>
      <c r="B169" s="84"/>
      <c r="C169" s="84"/>
      <c r="D169" s="84"/>
      <c r="E169" s="84"/>
      <c r="F169" s="84"/>
      <c r="G169" s="84"/>
      <c r="H169" s="84"/>
      <c r="I169" s="84"/>
      <c r="J169" s="18">
        <f t="shared" ref="J169:P169" si="44">SUM(J165:J168)</f>
        <v>20</v>
      </c>
      <c r="K169" s="18">
        <f t="shared" si="44"/>
        <v>2</v>
      </c>
      <c r="L169" s="18">
        <f t="shared" si="44"/>
        <v>2</v>
      </c>
      <c r="M169" s="18">
        <f t="shared" si="44"/>
        <v>6</v>
      </c>
      <c r="N169" s="18">
        <f t="shared" si="44"/>
        <v>10</v>
      </c>
      <c r="O169" s="18">
        <f t="shared" si="44"/>
        <v>31</v>
      </c>
      <c r="P169" s="18">
        <f t="shared" si="44"/>
        <v>41</v>
      </c>
      <c r="Q169" s="16">
        <f>COUNTIF(Q165:Q168,"E")</f>
        <v>2</v>
      </c>
      <c r="R169" s="16">
        <f>COUNTIF(R165:R168,"C")</f>
        <v>2</v>
      </c>
      <c r="S169" s="16">
        <f>COUNTIF(S165:S168,"VP")</f>
        <v>0</v>
      </c>
      <c r="T169" s="17"/>
    </row>
    <row r="170" spans="1:20" ht="25.5" customHeight="1" x14ac:dyDescent="0.2">
      <c r="A170" s="92" t="s">
        <v>49</v>
      </c>
      <c r="B170" s="93"/>
      <c r="C170" s="93"/>
      <c r="D170" s="93"/>
      <c r="E170" s="93"/>
      <c r="F170" s="93"/>
      <c r="G170" s="93"/>
      <c r="H170" s="93"/>
      <c r="I170" s="94"/>
      <c r="J170" s="18">
        <f t="shared" ref="J170:S170" si="45">SUM(J163,J169)</f>
        <v>75</v>
      </c>
      <c r="K170" s="18">
        <f t="shared" si="45"/>
        <v>20</v>
      </c>
      <c r="L170" s="18">
        <f t="shared" si="45"/>
        <v>14</v>
      </c>
      <c r="M170" s="18">
        <f t="shared" si="45"/>
        <v>19</v>
      </c>
      <c r="N170" s="18">
        <f t="shared" si="45"/>
        <v>53</v>
      </c>
      <c r="O170" s="18">
        <f t="shared" si="45"/>
        <v>87</v>
      </c>
      <c r="P170" s="18">
        <f t="shared" si="45"/>
        <v>140</v>
      </c>
      <c r="Q170" s="18">
        <f t="shared" si="45"/>
        <v>11</v>
      </c>
      <c r="R170" s="18">
        <f t="shared" si="45"/>
        <v>3</v>
      </c>
      <c r="S170" s="18">
        <f t="shared" si="45"/>
        <v>0</v>
      </c>
      <c r="T170" s="35">
        <f>15/24</f>
        <v>0.625</v>
      </c>
    </row>
    <row r="171" spans="1:20" ht="13.5" customHeight="1" x14ac:dyDescent="0.2">
      <c r="A171" s="66" t="s">
        <v>50</v>
      </c>
      <c r="B171" s="67"/>
      <c r="C171" s="67"/>
      <c r="D171" s="67"/>
      <c r="E171" s="67"/>
      <c r="F171" s="67"/>
      <c r="G171" s="67"/>
      <c r="H171" s="67"/>
      <c r="I171" s="67"/>
      <c r="J171" s="68"/>
      <c r="K171" s="18">
        <f>K163*14+K169*12</f>
        <v>276</v>
      </c>
      <c r="L171" s="18">
        <f t="shared" ref="L171:P171" si="46">L163*14+L169*12</f>
        <v>192</v>
      </c>
      <c r="M171" s="18">
        <f t="shared" si="46"/>
        <v>254</v>
      </c>
      <c r="N171" s="18">
        <f t="shared" si="46"/>
        <v>722</v>
      </c>
      <c r="O171" s="18">
        <f t="shared" si="46"/>
        <v>1156</v>
      </c>
      <c r="P171" s="18">
        <f t="shared" si="46"/>
        <v>1878</v>
      </c>
      <c r="Q171" s="72"/>
      <c r="R171" s="73"/>
      <c r="S171" s="73"/>
      <c r="T171" s="74"/>
    </row>
    <row r="172" spans="1:20" ht="16.5" customHeight="1" x14ac:dyDescent="0.2">
      <c r="A172" s="69"/>
      <c r="B172" s="70"/>
      <c r="C172" s="70"/>
      <c r="D172" s="70"/>
      <c r="E172" s="70"/>
      <c r="F172" s="70"/>
      <c r="G172" s="70"/>
      <c r="H172" s="70"/>
      <c r="I172" s="70"/>
      <c r="J172" s="71"/>
      <c r="K172" s="78">
        <f>SUM(K171:M171)</f>
        <v>722</v>
      </c>
      <c r="L172" s="79"/>
      <c r="M172" s="80"/>
      <c r="N172" s="81">
        <f>SUM(N171:O171)</f>
        <v>1878</v>
      </c>
      <c r="O172" s="82"/>
      <c r="P172" s="83"/>
      <c r="Q172" s="75"/>
      <c r="R172" s="76"/>
      <c r="S172" s="76"/>
      <c r="T172" s="77"/>
    </row>
    <row r="173" spans="1:20" ht="8.25" customHeight="1" x14ac:dyDescent="0.2"/>
    <row r="174" spans="1:20" hidden="1" x14ac:dyDescent="0.2">
      <c r="B174" s="2"/>
      <c r="C174" s="2"/>
      <c r="D174" s="2"/>
      <c r="E174" s="2"/>
      <c r="F174" s="2"/>
      <c r="G174" s="2"/>
      <c r="M174" s="8"/>
      <c r="N174" s="8"/>
      <c r="O174" s="8"/>
      <c r="P174" s="8"/>
      <c r="Q174" s="8"/>
      <c r="R174" s="8"/>
      <c r="S174" s="8"/>
    </row>
    <row r="175" spans="1:20" ht="37.5" hidden="1" customHeight="1" x14ac:dyDescent="0.2">
      <c r="B175" s="8"/>
      <c r="C175" s="8"/>
      <c r="D175" s="8"/>
      <c r="E175" s="8"/>
      <c r="F175" s="8"/>
      <c r="G175" s="8"/>
      <c r="H175" s="12"/>
      <c r="I175" s="12"/>
      <c r="J175" s="12"/>
      <c r="M175" s="8"/>
      <c r="N175" s="8"/>
      <c r="O175" s="8"/>
      <c r="P175" s="8"/>
      <c r="Q175" s="8"/>
      <c r="R175" s="8"/>
      <c r="S175" s="8"/>
    </row>
    <row r="176" spans="1:20" ht="12" customHeight="1" x14ac:dyDescent="0.2"/>
    <row r="177" spans="1:20" ht="22.5" customHeight="1" x14ac:dyDescent="0.2">
      <c r="A177" s="84" t="s">
        <v>68</v>
      </c>
      <c r="B177" s="128"/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</row>
    <row r="178" spans="1:20" ht="25.5" customHeight="1" x14ac:dyDescent="0.2">
      <c r="A178" s="84" t="s">
        <v>27</v>
      </c>
      <c r="B178" s="84" t="s">
        <v>26</v>
      </c>
      <c r="C178" s="84"/>
      <c r="D178" s="84"/>
      <c r="E178" s="84"/>
      <c r="F178" s="84"/>
      <c r="G178" s="84"/>
      <c r="H178" s="84"/>
      <c r="I178" s="84"/>
      <c r="J178" s="85" t="s">
        <v>40</v>
      </c>
      <c r="K178" s="85" t="s">
        <v>24</v>
      </c>
      <c r="L178" s="85"/>
      <c r="M178" s="85"/>
      <c r="N178" s="85" t="s">
        <v>41</v>
      </c>
      <c r="O178" s="85"/>
      <c r="P178" s="85"/>
      <c r="Q178" s="85" t="s">
        <v>23</v>
      </c>
      <c r="R178" s="85"/>
      <c r="S178" s="85"/>
      <c r="T178" s="85" t="s">
        <v>22</v>
      </c>
    </row>
    <row r="179" spans="1:20" ht="18" customHeight="1" x14ac:dyDescent="0.2">
      <c r="A179" s="84"/>
      <c r="B179" s="84"/>
      <c r="C179" s="84"/>
      <c r="D179" s="84"/>
      <c r="E179" s="84"/>
      <c r="F179" s="84"/>
      <c r="G179" s="84"/>
      <c r="H179" s="84"/>
      <c r="I179" s="84"/>
      <c r="J179" s="85"/>
      <c r="K179" s="24" t="s">
        <v>28</v>
      </c>
      <c r="L179" s="24" t="s">
        <v>29</v>
      </c>
      <c r="M179" s="24" t="s">
        <v>30</v>
      </c>
      <c r="N179" s="24" t="s">
        <v>34</v>
      </c>
      <c r="O179" s="24" t="s">
        <v>7</v>
      </c>
      <c r="P179" s="24" t="s">
        <v>31</v>
      </c>
      <c r="Q179" s="24" t="s">
        <v>32</v>
      </c>
      <c r="R179" s="24" t="s">
        <v>28</v>
      </c>
      <c r="S179" s="24" t="s">
        <v>33</v>
      </c>
      <c r="T179" s="85"/>
    </row>
    <row r="180" spans="1:20" ht="19.5" hidden="1" customHeight="1" x14ac:dyDescent="0.2">
      <c r="A180" s="86" t="s">
        <v>64</v>
      </c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8"/>
    </row>
    <row r="181" spans="1:20" hidden="1" x14ac:dyDescent="0.2">
      <c r="A181" s="27" t="str">
        <f>IF(ISNA(INDEX($A$35:$T$127,MATCH($B181,$B$35:$B$127,0),1)),"",INDEX($A$35:$T$127,MATCH($B181,$B$35:$B$127,0),1))</f>
        <v/>
      </c>
      <c r="B181" s="185"/>
      <c r="C181" s="186"/>
      <c r="D181" s="186"/>
      <c r="E181" s="186"/>
      <c r="F181" s="186"/>
      <c r="G181" s="186"/>
      <c r="H181" s="186"/>
      <c r="I181" s="187"/>
      <c r="J181" s="14" t="str">
        <f>IF(ISNA(INDEX($A$35:$T$127,MATCH($B181,$B$35:$B$127,0),10)),"",INDEX($A$35:$T$127,MATCH($B181,$B$35:$B$127,0),10))</f>
        <v/>
      </c>
      <c r="K181" s="14" t="str">
        <f>IF(ISNA(INDEX($A$35:$T$127,MATCH($B181,$B$35:$B$127,0),11)),"",INDEX($A$35:$T$127,MATCH($B181,$B$35:$B$127,0),11))</f>
        <v/>
      </c>
      <c r="L181" s="14" t="str">
        <f>IF(ISNA(INDEX($A$35:$T$127,MATCH($B181,$B$35:$B$127,0),12)),"",INDEX($A$35:$T$127,MATCH($B181,$B$35:$B$127,0),12))</f>
        <v/>
      </c>
      <c r="M181" s="14" t="str">
        <f>IF(ISNA(INDEX($A$35:$T$127,MATCH($B181,$B$35:$B$127,0),13)),"",INDEX($A$35:$T$127,MATCH($B181,$B$35:$B$127,0),13))</f>
        <v/>
      </c>
      <c r="N181" s="14" t="str">
        <f>IF(ISNA(INDEX($A$35:$T$127,MATCH($B181,$B$35:$B$127,0),14)),"",INDEX($A$35:$T$127,MATCH($B181,$B$35:$B$127,0),14))</f>
        <v/>
      </c>
      <c r="O181" s="14" t="str">
        <f>IF(ISNA(INDEX($A$35:$T$127,MATCH($B181,$B$35:$B$127,0),15)),"",INDEX($A$35:$T$127,MATCH($B181,$B$35:$B$127,0),15))</f>
        <v/>
      </c>
      <c r="P181" s="14" t="str">
        <f>IF(ISNA(INDEX($A$35:$T$127,MATCH($B181,$B$35:$B$127,0),16)),"",INDEX($A$35:$T$127,MATCH($B181,$B$35:$B$127,0),16))</f>
        <v/>
      </c>
      <c r="Q181" s="23" t="str">
        <f>IF(ISNA(INDEX($A$35:$T$127,MATCH($B181,$B$35:$B$127,0),17)),"",INDEX($A$35:$T$127,MATCH($B181,$B$35:$B$127,0),17))</f>
        <v/>
      </c>
      <c r="R181" s="23" t="str">
        <f>IF(ISNA(INDEX($A$35:$T$127,MATCH($B181,$B$35:$B$127,0),18)),"",INDEX($A$35:$T$127,MATCH($B181,$B$35:$B$127,0),18))</f>
        <v/>
      </c>
      <c r="S181" s="23" t="str">
        <f>IF(ISNA(INDEX($A$35:$T$127,MATCH($B181,$B$35:$B$127,0),19)),"",INDEX($A$35:$T$127,MATCH($B181,$B$35:$B$127,0),19))</f>
        <v/>
      </c>
      <c r="T181" s="13" t="s">
        <v>39</v>
      </c>
    </row>
    <row r="182" spans="1:20" hidden="1" x14ac:dyDescent="0.2">
      <c r="A182" s="16" t="s">
        <v>25</v>
      </c>
      <c r="B182" s="164"/>
      <c r="C182" s="165"/>
      <c r="D182" s="165"/>
      <c r="E182" s="165"/>
      <c r="F182" s="165"/>
      <c r="G182" s="165"/>
      <c r="H182" s="165"/>
      <c r="I182" s="166"/>
      <c r="J182" s="18">
        <f t="shared" ref="J182:P182" si="47">SUM(J181:J181)</f>
        <v>0</v>
      </c>
      <c r="K182" s="18">
        <f t="shared" si="47"/>
        <v>0</v>
      </c>
      <c r="L182" s="18">
        <f t="shared" si="47"/>
        <v>0</v>
      </c>
      <c r="M182" s="18">
        <f t="shared" si="47"/>
        <v>0</v>
      </c>
      <c r="N182" s="18">
        <f t="shared" si="47"/>
        <v>0</v>
      </c>
      <c r="O182" s="18">
        <f t="shared" si="47"/>
        <v>0</v>
      </c>
      <c r="P182" s="18">
        <f t="shared" si="47"/>
        <v>0</v>
      </c>
      <c r="Q182" s="16">
        <f>COUNTIF(Q181:Q181,"E")</f>
        <v>0</v>
      </c>
      <c r="R182" s="16">
        <f>COUNTIF(R181:R181,"C")</f>
        <v>0</v>
      </c>
      <c r="S182" s="16">
        <f>COUNTIF(S181:S181,"VP")</f>
        <v>0</v>
      </c>
      <c r="T182" s="13"/>
    </row>
    <row r="183" spans="1:20" ht="19.5" customHeight="1" x14ac:dyDescent="0.2">
      <c r="A183" s="86" t="s">
        <v>65</v>
      </c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8"/>
    </row>
    <row r="184" spans="1:20" ht="27" customHeight="1" x14ac:dyDescent="0.2">
      <c r="A184" s="27" t="str">
        <f>IF(ISNA(INDEX($A$35:$T$127,MATCH($B184,$B$35:$B$127,0),1)),"",INDEX($A$35:$T$127,MATCH($B184,$B$35:$B$127,0),1))</f>
        <v>MMM8130</v>
      </c>
      <c r="B184" s="89" t="s">
        <v>110</v>
      </c>
      <c r="C184" s="90"/>
      <c r="D184" s="90"/>
      <c r="E184" s="90"/>
      <c r="F184" s="90"/>
      <c r="G184" s="90"/>
      <c r="H184" s="90"/>
      <c r="I184" s="91"/>
      <c r="J184" s="14">
        <f>IF(ISNA(INDEX($A$35:$T$127,MATCH($B184,$B$35:$B$127,0),10)),"",INDEX($A$35:$T$127,MATCH($B184,$B$35:$B$127,0),10))</f>
        <v>5</v>
      </c>
      <c r="K184" s="14">
        <f>IF(ISNA(INDEX($A$35:$T$127,MATCH($B184,$B$35:$B$127,0),11)),"",INDEX($A$35:$T$127,MATCH($B184,$B$35:$B$127,0),11))</f>
        <v>2</v>
      </c>
      <c r="L184" s="14">
        <f>IF(ISNA(INDEX($A$35:$T$127,MATCH($B184,$B$35:$B$127,0),12)),"",INDEX($A$35:$T$127,MATCH($B184,$B$35:$B$127,0),12))</f>
        <v>1</v>
      </c>
      <c r="M184" s="14">
        <f>IF(ISNA(INDEX($A$35:$T$127,MATCH($B184,$B$35:$B$127,0),13)),"",INDEX($A$35:$T$127,MATCH($B184,$B$35:$B$127,0),13))</f>
        <v>2</v>
      </c>
      <c r="N184" s="14">
        <f>IF(ISNA(INDEX($A$35:$T$127,MATCH($B184,$B$35:$B$127,0),14)),"",INDEX($A$35:$T$127,MATCH($B184,$B$35:$B$127,0),14))</f>
        <v>5</v>
      </c>
      <c r="O184" s="14">
        <f>IF(ISNA(INDEX($A$35:$T$127,MATCH($B184,$B$35:$B$127,0),15)),"",INDEX($A$35:$T$127,MATCH($B184,$B$35:$B$127,0),15))</f>
        <v>5</v>
      </c>
      <c r="P184" s="14">
        <f>IF(ISNA(INDEX($A$35:$T$127,MATCH($B184,$B$35:$B$127,0),16)),"",INDEX($A$35:$T$127,MATCH($B184,$B$35:$B$127,0),16))</f>
        <v>10</v>
      </c>
      <c r="Q184" s="23" t="str">
        <f>IF(ISNA(INDEX($A$35:$T$127,MATCH($B184,$B$35:$B$127,0),17)),"",INDEX($A$35:$T$127,MATCH($B184,$B$35:$B$127,0),17))</f>
        <v>E</v>
      </c>
      <c r="R184" s="23">
        <f>IF(ISNA(INDEX($A$35:$T$127,MATCH($B184,$B$35:$B$127,0),18)),"",INDEX($A$35:$T$127,MATCH($B184,$B$35:$B$127,0),18))</f>
        <v>0</v>
      </c>
      <c r="S184" s="23">
        <f>IF(ISNA(INDEX($A$35:$T$127,MATCH($B184,$B$35:$B$127,0),19)),"",INDEX($A$35:$T$127,MATCH($B184,$B$35:$B$127,0),19))</f>
        <v>0</v>
      </c>
      <c r="T184" s="13" t="s">
        <v>39</v>
      </c>
    </row>
    <row r="185" spans="1:20" x14ac:dyDescent="0.2">
      <c r="A185" s="16" t="s">
        <v>25</v>
      </c>
      <c r="B185" s="84"/>
      <c r="C185" s="84"/>
      <c r="D185" s="84"/>
      <c r="E185" s="84"/>
      <c r="F185" s="84"/>
      <c r="G185" s="84"/>
      <c r="H185" s="84"/>
      <c r="I185" s="84"/>
      <c r="J185" s="18">
        <f t="shared" ref="J185:P185" si="48">SUM(J184:J184)</f>
        <v>5</v>
      </c>
      <c r="K185" s="18">
        <f t="shared" si="48"/>
        <v>2</v>
      </c>
      <c r="L185" s="18">
        <f t="shared" si="48"/>
        <v>1</v>
      </c>
      <c r="M185" s="18">
        <f t="shared" si="48"/>
        <v>2</v>
      </c>
      <c r="N185" s="18">
        <f t="shared" si="48"/>
        <v>5</v>
      </c>
      <c r="O185" s="18">
        <f t="shared" si="48"/>
        <v>5</v>
      </c>
      <c r="P185" s="18">
        <f t="shared" si="48"/>
        <v>10</v>
      </c>
      <c r="Q185" s="16">
        <f>COUNTIF(Q184:Q184,"E")</f>
        <v>1</v>
      </c>
      <c r="R185" s="16">
        <f>COUNTIF(R184:R184,"C")</f>
        <v>0</v>
      </c>
      <c r="S185" s="16">
        <f>COUNTIF(S184:S184,"VP")</f>
        <v>0</v>
      </c>
      <c r="T185" s="17"/>
    </row>
    <row r="186" spans="1:20" ht="27.75" customHeight="1" x14ac:dyDescent="0.2">
      <c r="A186" s="92" t="s">
        <v>49</v>
      </c>
      <c r="B186" s="93"/>
      <c r="C186" s="93"/>
      <c r="D186" s="93"/>
      <c r="E186" s="93"/>
      <c r="F186" s="93"/>
      <c r="G186" s="93"/>
      <c r="H186" s="93"/>
      <c r="I186" s="94"/>
      <c r="J186" s="18">
        <f t="shared" ref="J186:S186" si="49">SUM(J182,J185)</f>
        <v>5</v>
      </c>
      <c r="K186" s="18">
        <f t="shared" si="49"/>
        <v>2</v>
      </c>
      <c r="L186" s="18">
        <f t="shared" si="49"/>
        <v>1</v>
      </c>
      <c r="M186" s="18">
        <f t="shared" si="49"/>
        <v>2</v>
      </c>
      <c r="N186" s="18">
        <f t="shared" si="49"/>
        <v>5</v>
      </c>
      <c r="O186" s="18">
        <f t="shared" si="49"/>
        <v>5</v>
      </c>
      <c r="P186" s="18">
        <f t="shared" si="49"/>
        <v>10</v>
      </c>
      <c r="Q186" s="18">
        <f t="shared" si="49"/>
        <v>1</v>
      </c>
      <c r="R186" s="18">
        <f t="shared" si="49"/>
        <v>0</v>
      </c>
      <c r="S186" s="18">
        <f t="shared" si="49"/>
        <v>0</v>
      </c>
      <c r="T186" s="35">
        <f>1/24</f>
        <v>4.1666666666666664E-2</v>
      </c>
    </row>
    <row r="187" spans="1:20" ht="17.25" customHeight="1" x14ac:dyDescent="0.2">
      <c r="A187" s="66" t="s">
        <v>50</v>
      </c>
      <c r="B187" s="67"/>
      <c r="C187" s="67"/>
      <c r="D187" s="67"/>
      <c r="E187" s="67"/>
      <c r="F187" s="67"/>
      <c r="G187" s="67"/>
      <c r="H187" s="67"/>
      <c r="I187" s="67"/>
      <c r="J187" s="68"/>
      <c r="K187" s="18">
        <f>K182*14+K185*12</f>
        <v>24</v>
      </c>
      <c r="L187" s="18">
        <f t="shared" ref="L187:P187" si="50">L182*14+L185*12</f>
        <v>12</v>
      </c>
      <c r="M187" s="18">
        <f t="shared" si="50"/>
        <v>24</v>
      </c>
      <c r="N187" s="18">
        <f t="shared" si="50"/>
        <v>60</v>
      </c>
      <c r="O187" s="18">
        <f t="shared" si="50"/>
        <v>60</v>
      </c>
      <c r="P187" s="18">
        <f t="shared" si="50"/>
        <v>120</v>
      </c>
      <c r="Q187" s="72"/>
      <c r="R187" s="73"/>
      <c r="S187" s="73"/>
      <c r="T187" s="74"/>
    </row>
    <row r="188" spans="1:20" x14ac:dyDescent="0.2">
      <c r="A188" s="69"/>
      <c r="B188" s="70"/>
      <c r="C188" s="70"/>
      <c r="D188" s="70"/>
      <c r="E188" s="70"/>
      <c r="F188" s="70"/>
      <c r="G188" s="70"/>
      <c r="H188" s="70"/>
      <c r="I188" s="70"/>
      <c r="J188" s="71"/>
      <c r="K188" s="78">
        <f>SUM(K187:M187)</f>
        <v>60</v>
      </c>
      <c r="L188" s="79"/>
      <c r="M188" s="80"/>
      <c r="N188" s="81">
        <f>SUM(N187:O187)</f>
        <v>120</v>
      </c>
      <c r="O188" s="82"/>
      <c r="P188" s="83"/>
      <c r="Q188" s="75"/>
      <c r="R188" s="76"/>
      <c r="S188" s="76"/>
      <c r="T188" s="77"/>
    </row>
    <row r="189" spans="1:20" s="38" customFormat="1" ht="36.75" hidden="1" customHeight="1" x14ac:dyDescent="0.2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4"/>
      <c r="L189" s="54"/>
      <c r="M189" s="54"/>
      <c r="N189" s="55"/>
      <c r="O189" s="55"/>
      <c r="P189" s="55"/>
      <c r="Q189" s="56"/>
      <c r="R189" s="56"/>
      <c r="S189" s="56"/>
      <c r="T189" s="56"/>
    </row>
    <row r="190" spans="1:20" s="38" customFormat="1" hidden="1" x14ac:dyDescent="0.2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4"/>
      <c r="L190" s="54"/>
      <c r="M190" s="54"/>
      <c r="N190" s="55"/>
      <c r="O190" s="55"/>
      <c r="P190" s="55"/>
      <c r="Q190" s="56"/>
      <c r="R190" s="56"/>
      <c r="S190" s="56"/>
      <c r="T190" s="56"/>
    </row>
    <row r="191" spans="1:20" s="38" customFormat="1" hidden="1" x14ac:dyDescent="0.2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4"/>
      <c r="L191" s="54"/>
      <c r="M191" s="54"/>
      <c r="N191" s="55"/>
      <c r="O191" s="55"/>
      <c r="P191" s="55"/>
      <c r="Q191" s="56"/>
      <c r="R191" s="56"/>
      <c r="S191" s="56"/>
      <c r="T191" s="56"/>
    </row>
    <row r="192" spans="1:20" s="38" customFormat="1" hidden="1" x14ac:dyDescent="0.2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4"/>
      <c r="L192" s="54"/>
      <c r="M192" s="54"/>
      <c r="N192" s="55"/>
      <c r="O192" s="55"/>
      <c r="P192" s="55"/>
      <c r="Q192" s="56"/>
      <c r="R192" s="56"/>
      <c r="S192" s="56"/>
      <c r="T192" s="56"/>
    </row>
    <row r="193" spans="1:20" ht="39.75" hidden="1" customHeight="1" x14ac:dyDescent="0.2"/>
    <row r="195" spans="1:20" ht="16.5" customHeight="1" x14ac:dyDescent="0.2">
      <c r="A195" s="184" t="s">
        <v>143</v>
      </c>
      <c r="B195" s="87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8"/>
    </row>
    <row r="196" spans="1:20" ht="34.5" customHeight="1" x14ac:dyDescent="0.2">
      <c r="A196" s="84" t="s">
        <v>27</v>
      </c>
      <c r="B196" s="84" t="s">
        <v>26</v>
      </c>
      <c r="C196" s="84"/>
      <c r="D196" s="84"/>
      <c r="E196" s="84"/>
      <c r="F196" s="84"/>
      <c r="G196" s="84"/>
      <c r="H196" s="84"/>
      <c r="I196" s="84"/>
      <c r="J196" s="85" t="s">
        <v>40</v>
      </c>
      <c r="K196" s="85" t="s">
        <v>24</v>
      </c>
      <c r="L196" s="85"/>
      <c r="M196" s="85"/>
      <c r="N196" s="85" t="s">
        <v>41</v>
      </c>
      <c r="O196" s="85"/>
      <c r="P196" s="85"/>
      <c r="Q196" s="85" t="s">
        <v>23</v>
      </c>
      <c r="R196" s="85"/>
      <c r="S196" s="85"/>
      <c r="T196" s="85" t="s">
        <v>22</v>
      </c>
    </row>
    <row r="197" spans="1:20" x14ac:dyDescent="0.2">
      <c r="A197" s="84"/>
      <c r="B197" s="84"/>
      <c r="C197" s="84"/>
      <c r="D197" s="84"/>
      <c r="E197" s="84"/>
      <c r="F197" s="84"/>
      <c r="G197" s="84"/>
      <c r="H197" s="84"/>
      <c r="I197" s="84"/>
      <c r="J197" s="85"/>
      <c r="K197" s="24" t="s">
        <v>28</v>
      </c>
      <c r="L197" s="24" t="s">
        <v>29</v>
      </c>
      <c r="M197" s="24" t="s">
        <v>30</v>
      </c>
      <c r="N197" s="24" t="s">
        <v>34</v>
      </c>
      <c r="O197" s="24" t="s">
        <v>7</v>
      </c>
      <c r="P197" s="24" t="s">
        <v>31</v>
      </c>
      <c r="Q197" s="24" t="s">
        <v>32</v>
      </c>
      <c r="R197" s="24" t="s">
        <v>28</v>
      </c>
      <c r="S197" s="24" t="s">
        <v>33</v>
      </c>
      <c r="T197" s="85"/>
    </row>
    <row r="198" spans="1:20" ht="17.25" customHeight="1" x14ac:dyDescent="0.2">
      <c r="A198" s="86" t="s">
        <v>64</v>
      </c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8"/>
    </row>
    <row r="199" spans="1:20" ht="72.75" customHeight="1" x14ac:dyDescent="0.2">
      <c r="A199" s="44" t="s">
        <v>97</v>
      </c>
      <c r="B199" s="89" t="s">
        <v>131</v>
      </c>
      <c r="C199" s="90"/>
      <c r="D199" s="90"/>
      <c r="E199" s="90"/>
      <c r="F199" s="90"/>
      <c r="G199" s="90"/>
      <c r="H199" s="90"/>
      <c r="I199" s="91"/>
      <c r="J199" s="45">
        <v>5</v>
      </c>
      <c r="K199" s="45">
        <v>2</v>
      </c>
      <c r="L199" s="45">
        <v>1</v>
      </c>
      <c r="M199" s="45">
        <v>0</v>
      </c>
      <c r="N199" s="15">
        <f t="shared" ref="N199" si="51">K199+L199+M199</f>
        <v>3</v>
      </c>
      <c r="O199" s="46">
        <f t="shared" ref="O199" si="52">P199-N199</f>
        <v>6</v>
      </c>
      <c r="P199" s="46">
        <f t="shared" ref="P199" si="53">ROUND(PRODUCT(J199,25)/14,0)</f>
        <v>9</v>
      </c>
      <c r="Q199" s="47" t="s">
        <v>32</v>
      </c>
      <c r="R199" s="45"/>
      <c r="S199" s="48"/>
      <c r="T199" s="15" t="s">
        <v>130</v>
      </c>
    </row>
    <row r="200" spans="1:20" ht="61.5" customHeight="1" x14ac:dyDescent="0.2">
      <c r="A200" s="27" t="str">
        <f>IF(ISNA(INDEX($A$35:$T$127,MATCH($B200,$B$35:$B$127,0),1)),"",INDEX($A$35:$T$127,MATCH($B200,$B$35:$B$127,0),1))</f>
        <v>XND2305</v>
      </c>
      <c r="B200" s="89" t="s">
        <v>99</v>
      </c>
      <c r="C200" s="90"/>
      <c r="D200" s="90"/>
      <c r="E200" s="90"/>
      <c r="F200" s="90"/>
      <c r="G200" s="90"/>
      <c r="H200" s="90"/>
      <c r="I200" s="91"/>
      <c r="J200" s="14">
        <f>IF(ISNA(INDEX($A$35:$T$127,MATCH($B200,$B$35:$B$127,0),10)),"",INDEX($A$35:$T$127,MATCH($B200,$B$35:$B$127,0),10))</f>
        <v>5</v>
      </c>
      <c r="K200" s="14">
        <f>IF(ISNA(INDEX($A$35:$T$127,MATCH($B200,$B$35:$B$127,0),11)),"",INDEX($A$35:$T$127,MATCH($B200,$B$35:$B$127,0),11))</f>
        <v>0</v>
      </c>
      <c r="L200" s="14">
        <f>IF(ISNA(INDEX($A$35:$T$127,MATCH($B200,$B$35:$B$127,0),12)),"",INDEX($A$35:$T$127,MATCH($B200,$B$35:$B$127,0),12))</f>
        <v>0</v>
      </c>
      <c r="M200" s="14">
        <f>IF(ISNA(INDEX($A$35:$T$127,MATCH($B200,$B$35:$B$127,0),13)),"",INDEX($A$35:$T$127,MATCH($B200,$B$35:$B$127,0),13))</f>
        <v>3</v>
      </c>
      <c r="N200" s="14">
        <f>IF(ISNA(INDEX($A$35:$T$127,MATCH($B200,$B$35:$B$127,0),14)),"",INDEX($A$35:$T$127,MATCH($B200,$B$35:$B$127,0),14))</f>
        <v>3</v>
      </c>
      <c r="O200" s="14">
        <f>IF(ISNA(INDEX($A$35:$T$127,MATCH($B200,$B$35:$B$127,0),15)),"",INDEX($A$35:$T$127,MATCH($B200,$B$35:$B$127,0),15))</f>
        <v>6</v>
      </c>
      <c r="P200" s="14">
        <f>IF(ISNA(INDEX($A$35:$T$127,MATCH($B200,$B$35:$B$127,0),16)),"",INDEX($A$35:$T$127,MATCH($B200,$B$35:$B$127,0),16))</f>
        <v>9</v>
      </c>
      <c r="Q200" s="23">
        <f>IF(ISNA(INDEX($A$35:$T$127,MATCH($B200,$B$35:$B$127,0),17)),"",INDEX($A$35:$T$127,MATCH($B200,$B$35:$B$127,0),17))</f>
        <v>0</v>
      </c>
      <c r="R200" s="23" t="str">
        <f>IF(ISNA(INDEX($A$35:$T$127,MATCH($B200,$B$35:$B$127,0),18)),"",INDEX($A$35:$T$127,MATCH($B200,$B$35:$B$127,0),18))</f>
        <v>C</v>
      </c>
      <c r="S200" s="23">
        <f>IF(ISNA(INDEX($A$35:$T$127,MATCH($B200,$B$35:$B$127,0),19)),"",INDEX($A$35:$T$127,MATCH($B200,$B$35:$B$127,0),19))</f>
        <v>0</v>
      </c>
      <c r="T200" s="15" t="s">
        <v>130</v>
      </c>
    </row>
    <row r="201" spans="1:20" ht="32.25" customHeight="1" x14ac:dyDescent="0.2">
      <c r="A201" s="92" t="s">
        <v>49</v>
      </c>
      <c r="B201" s="93"/>
      <c r="C201" s="93"/>
      <c r="D201" s="93"/>
      <c r="E201" s="93"/>
      <c r="F201" s="93"/>
      <c r="G201" s="93"/>
      <c r="H201" s="93"/>
      <c r="I201" s="94"/>
      <c r="J201" s="18">
        <f>IF(ISNA(SUM(J199:J200)),"",SUM(J199:J200))</f>
        <v>10</v>
      </c>
      <c r="K201" s="18">
        <f t="shared" ref="K201:P201" si="54">SUM(K199:K200)</f>
        <v>2</v>
      </c>
      <c r="L201" s="18">
        <f t="shared" si="54"/>
        <v>1</v>
      </c>
      <c r="M201" s="18">
        <f t="shared" si="54"/>
        <v>3</v>
      </c>
      <c r="N201" s="18">
        <f t="shared" si="54"/>
        <v>6</v>
      </c>
      <c r="O201" s="18">
        <f t="shared" si="54"/>
        <v>12</v>
      </c>
      <c r="P201" s="18">
        <f t="shared" si="54"/>
        <v>18</v>
      </c>
      <c r="Q201" s="16">
        <f>COUNTIF(Q199:Q200,"E")</f>
        <v>1</v>
      </c>
      <c r="R201" s="16">
        <f>COUNTIF(R199:R200,"C")</f>
        <v>1</v>
      </c>
      <c r="S201" s="16">
        <f>COUNTIF(S199:S200,"VP")</f>
        <v>0</v>
      </c>
      <c r="T201" s="35">
        <f>2/24</f>
        <v>8.3333333333333329E-2</v>
      </c>
    </row>
    <row r="202" spans="1:20" x14ac:dyDescent="0.2">
      <c r="A202" s="66" t="s">
        <v>50</v>
      </c>
      <c r="B202" s="67"/>
      <c r="C202" s="67"/>
      <c r="D202" s="67"/>
      <c r="E202" s="67"/>
      <c r="F202" s="67"/>
      <c r="G202" s="67"/>
      <c r="H202" s="67"/>
      <c r="I202" s="67"/>
      <c r="J202" s="68"/>
      <c r="K202" s="18">
        <f t="shared" ref="K202:P202" si="55">K201*14</f>
        <v>28</v>
      </c>
      <c r="L202" s="18">
        <f t="shared" si="55"/>
        <v>14</v>
      </c>
      <c r="M202" s="18">
        <f t="shared" si="55"/>
        <v>42</v>
      </c>
      <c r="N202" s="18">
        <f t="shared" si="55"/>
        <v>84</v>
      </c>
      <c r="O202" s="18">
        <f t="shared" si="55"/>
        <v>168</v>
      </c>
      <c r="P202" s="18">
        <f t="shared" si="55"/>
        <v>252</v>
      </c>
      <c r="Q202" s="72"/>
      <c r="R202" s="73"/>
      <c r="S202" s="73"/>
      <c r="T202" s="74"/>
    </row>
    <row r="203" spans="1:20" x14ac:dyDescent="0.2">
      <c r="A203" s="69"/>
      <c r="B203" s="70"/>
      <c r="C203" s="70"/>
      <c r="D203" s="70"/>
      <c r="E203" s="70"/>
      <c r="F203" s="70"/>
      <c r="G203" s="70"/>
      <c r="H203" s="70"/>
      <c r="I203" s="70"/>
      <c r="J203" s="71"/>
      <c r="K203" s="78">
        <f>SUM(K202:M202)</f>
        <v>84</v>
      </c>
      <c r="L203" s="79"/>
      <c r="M203" s="80"/>
      <c r="N203" s="81">
        <f>SUM(N202:O202)</f>
        <v>252</v>
      </c>
      <c r="O203" s="82"/>
      <c r="P203" s="83"/>
      <c r="Q203" s="75"/>
      <c r="R203" s="76"/>
      <c r="S203" s="76"/>
      <c r="T203" s="77"/>
    </row>
    <row r="204" spans="1:20" ht="8.25" customHeight="1" x14ac:dyDescent="0.2"/>
    <row r="205" spans="1:20" ht="50.25" hidden="1" customHeight="1" x14ac:dyDescent="0.2"/>
    <row r="206" spans="1:20" x14ac:dyDescent="0.2">
      <c r="A206" s="142" t="s">
        <v>61</v>
      </c>
      <c r="B206" s="142"/>
    </row>
    <row r="207" spans="1:20" x14ac:dyDescent="0.2">
      <c r="A207" s="153" t="s">
        <v>27</v>
      </c>
      <c r="B207" s="155" t="s">
        <v>53</v>
      </c>
      <c r="C207" s="156"/>
      <c r="D207" s="156"/>
      <c r="E207" s="156"/>
      <c r="F207" s="156"/>
      <c r="G207" s="157"/>
      <c r="H207" s="155" t="s">
        <v>56</v>
      </c>
      <c r="I207" s="157"/>
      <c r="J207" s="161" t="s">
        <v>57</v>
      </c>
      <c r="K207" s="162"/>
      <c r="L207" s="162"/>
      <c r="M207" s="162"/>
      <c r="N207" s="162"/>
      <c r="O207" s="163"/>
      <c r="P207" s="155" t="s">
        <v>48</v>
      </c>
      <c r="Q207" s="157"/>
      <c r="R207" s="161" t="s">
        <v>58</v>
      </c>
      <c r="S207" s="162"/>
      <c r="T207" s="163"/>
    </row>
    <row r="208" spans="1:20" x14ac:dyDescent="0.2">
      <c r="A208" s="154"/>
      <c r="B208" s="158"/>
      <c r="C208" s="159"/>
      <c r="D208" s="159"/>
      <c r="E208" s="159"/>
      <c r="F208" s="159"/>
      <c r="G208" s="160"/>
      <c r="H208" s="158"/>
      <c r="I208" s="160"/>
      <c r="J208" s="161" t="s">
        <v>34</v>
      </c>
      <c r="K208" s="163"/>
      <c r="L208" s="161" t="s">
        <v>7</v>
      </c>
      <c r="M208" s="163"/>
      <c r="N208" s="161" t="s">
        <v>31</v>
      </c>
      <c r="O208" s="163"/>
      <c r="P208" s="158"/>
      <c r="Q208" s="160"/>
      <c r="R208" s="32" t="s">
        <v>59</v>
      </c>
      <c r="S208" s="161" t="s">
        <v>60</v>
      </c>
      <c r="T208" s="163"/>
    </row>
    <row r="209" spans="1:20" x14ac:dyDescent="0.2">
      <c r="A209" s="32">
        <v>1</v>
      </c>
      <c r="B209" s="161" t="s">
        <v>54</v>
      </c>
      <c r="C209" s="162"/>
      <c r="D209" s="162"/>
      <c r="E209" s="162"/>
      <c r="F209" s="162"/>
      <c r="G209" s="163"/>
      <c r="H209" s="171">
        <f>J209</f>
        <v>78</v>
      </c>
      <c r="I209" s="171"/>
      <c r="J209" s="178">
        <f>N44+N55+N66+N77-J210</f>
        <v>78</v>
      </c>
      <c r="K209" s="179"/>
      <c r="L209" s="178">
        <f>O44+O55+O66+O77-L210</f>
        <v>109</v>
      </c>
      <c r="M209" s="179"/>
      <c r="N209" s="180">
        <f>SUM(J209:M209)</f>
        <v>187</v>
      </c>
      <c r="O209" s="181"/>
      <c r="P209" s="174">
        <f>H209/H211</f>
        <v>0.8666666666666667</v>
      </c>
      <c r="Q209" s="175"/>
      <c r="R209" s="33">
        <f>J44+J55-R210</f>
        <v>50</v>
      </c>
      <c r="S209" s="167">
        <f>J66+J77-S210</f>
        <v>50</v>
      </c>
      <c r="T209" s="168"/>
    </row>
    <row r="210" spans="1:20" x14ac:dyDescent="0.2">
      <c r="A210" s="32">
        <v>2</v>
      </c>
      <c r="B210" s="161" t="s">
        <v>55</v>
      </c>
      <c r="C210" s="162"/>
      <c r="D210" s="162"/>
      <c r="E210" s="162"/>
      <c r="F210" s="162"/>
      <c r="G210" s="163"/>
      <c r="H210" s="171">
        <f>J210</f>
        <v>12</v>
      </c>
      <c r="I210" s="171"/>
      <c r="J210" s="169">
        <f>N41+N54+N63+N65</f>
        <v>12</v>
      </c>
      <c r="K210" s="170"/>
      <c r="L210" s="169">
        <f>O41+O54+O63+O65</f>
        <v>24</v>
      </c>
      <c r="M210" s="170"/>
      <c r="N210" s="169">
        <f>P41+P54+P63+P65</f>
        <v>36</v>
      </c>
      <c r="O210" s="170"/>
      <c r="P210" s="174">
        <f>H210/H211</f>
        <v>0.13333333333333333</v>
      </c>
      <c r="Q210" s="175"/>
      <c r="R210" s="11">
        <v>10</v>
      </c>
      <c r="S210" s="176">
        <v>10</v>
      </c>
      <c r="T210" s="177"/>
    </row>
    <row r="211" spans="1:20" x14ac:dyDescent="0.2">
      <c r="A211" s="161" t="s">
        <v>25</v>
      </c>
      <c r="B211" s="162"/>
      <c r="C211" s="162"/>
      <c r="D211" s="162"/>
      <c r="E211" s="162"/>
      <c r="F211" s="162"/>
      <c r="G211" s="163"/>
      <c r="H211" s="85">
        <f>SUM(H209:I210)</f>
        <v>90</v>
      </c>
      <c r="I211" s="85"/>
      <c r="J211" s="85">
        <f>SUM(J209:K210)</f>
        <v>90</v>
      </c>
      <c r="K211" s="85"/>
      <c r="L211" s="86">
        <f>SUM(L209:M210)</f>
        <v>133</v>
      </c>
      <c r="M211" s="88"/>
      <c r="N211" s="86">
        <f>SUM(N209:O210)</f>
        <v>223</v>
      </c>
      <c r="O211" s="88"/>
      <c r="P211" s="172">
        <f>SUM(P209:Q210)</f>
        <v>1</v>
      </c>
      <c r="Q211" s="173"/>
      <c r="R211" s="34">
        <f>SUM(R209:R210)</f>
        <v>60</v>
      </c>
      <c r="S211" s="182">
        <f>SUM(S209:T210)</f>
        <v>60</v>
      </c>
      <c r="T211" s="183"/>
    </row>
    <row r="213" spans="1:20" ht="25.5" customHeight="1" x14ac:dyDescent="0.2"/>
    <row r="214" spans="1:20" x14ac:dyDescent="0.2">
      <c r="B214" s="2"/>
      <c r="C214" s="2"/>
      <c r="D214" s="2"/>
      <c r="E214" s="2"/>
      <c r="F214" s="2"/>
      <c r="G214" s="2"/>
      <c r="M214" s="8"/>
      <c r="N214" s="8"/>
      <c r="O214" s="8"/>
      <c r="P214" s="8"/>
      <c r="Q214" s="8"/>
      <c r="R214" s="8"/>
      <c r="S214" s="8"/>
    </row>
  </sheetData>
  <sheetProtection formatCells="0" formatRows="0" insertRows="0"/>
  <mergeCells count="267">
    <mergeCell ref="Q202:T203"/>
    <mergeCell ref="K203:M203"/>
    <mergeCell ref="N203:P203"/>
    <mergeCell ref="B156:I156"/>
    <mergeCell ref="T196:T197"/>
    <mergeCell ref="A198:T198"/>
    <mergeCell ref="B199:I199"/>
    <mergeCell ref="B200:I200"/>
    <mergeCell ref="A196:A197"/>
    <mergeCell ref="B196:I197"/>
    <mergeCell ref="J196:J197"/>
    <mergeCell ref="K196:M196"/>
    <mergeCell ref="N196:P196"/>
    <mergeCell ref="Q196:S196"/>
    <mergeCell ref="Q178:S178"/>
    <mergeCell ref="A178:A179"/>
    <mergeCell ref="A186:I186"/>
    <mergeCell ref="A187:J188"/>
    <mergeCell ref="B184:I184"/>
    <mergeCell ref="Q187:T188"/>
    <mergeCell ref="K188:M188"/>
    <mergeCell ref="N188:P188"/>
    <mergeCell ref="N172:P172"/>
    <mergeCell ref="A170:I170"/>
    <mergeCell ref="B181:I181"/>
    <mergeCell ref="T178:T179"/>
    <mergeCell ref="Q139:T140"/>
    <mergeCell ref="K140:M140"/>
    <mergeCell ref="N140:P140"/>
    <mergeCell ref="B163:I163"/>
    <mergeCell ref="B160:I160"/>
    <mergeCell ref="B161:I161"/>
    <mergeCell ref="B162:I162"/>
    <mergeCell ref="T149:T150"/>
    <mergeCell ref="Q171:T172"/>
    <mergeCell ref="K172:M172"/>
    <mergeCell ref="A180:T180"/>
    <mergeCell ref="B168:I168"/>
    <mergeCell ref="B166:I166"/>
    <mergeCell ref="A164:T164"/>
    <mergeCell ref="K149:M149"/>
    <mergeCell ref="A151:T151"/>
    <mergeCell ref="N209:O209"/>
    <mergeCell ref="P209:Q209"/>
    <mergeCell ref="S211:T211"/>
    <mergeCell ref="B53:I53"/>
    <mergeCell ref="B63:I63"/>
    <mergeCell ref="B64:I64"/>
    <mergeCell ref="B44:I44"/>
    <mergeCell ref="B49:I49"/>
    <mergeCell ref="B155:I155"/>
    <mergeCell ref="A133:T133"/>
    <mergeCell ref="B134:I134"/>
    <mergeCell ref="B137:I137"/>
    <mergeCell ref="A138:I138"/>
    <mergeCell ref="B152:I152"/>
    <mergeCell ref="B153:I153"/>
    <mergeCell ref="A139:J140"/>
    <mergeCell ref="B135:I135"/>
    <mergeCell ref="B136:I136"/>
    <mergeCell ref="A195:T195"/>
    <mergeCell ref="B157:I157"/>
    <mergeCell ref="A130:T130"/>
    <mergeCell ref="A131:A132"/>
    <mergeCell ref="B131:I132"/>
    <mergeCell ref="J131:J132"/>
    <mergeCell ref="S209:T209"/>
    <mergeCell ref="N210:O210"/>
    <mergeCell ref="A211:G211"/>
    <mergeCell ref="H211:I211"/>
    <mergeCell ref="J208:K208"/>
    <mergeCell ref="L208:M208"/>
    <mergeCell ref="H210:I210"/>
    <mergeCell ref="J210:K210"/>
    <mergeCell ref="L210:M210"/>
    <mergeCell ref="P211:Q211"/>
    <mergeCell ref="J211:K211"/>
    <mergeCell ref="L211:M211"/>
    <mergeCell ref="N211:O211"/>
    <mergeCell ref="P210:Q210"/>
    <mergeCell ref="P207:Q208"/>
    <mergeCell ref="R207:T207"/>
    <mergeCell ref="N208:O208"/>
    <mergeCell ref="S208:T208"/>
    <mergeCell ref="S210:T210"/>
    <mergeCell ref="B210:G210"/>
    <mergeCell ref="B209:G209"/>
    <mergeCell ref="H209:I209"/>
    <mergeCell ref="J209:K209"/>
    <mergeCell ref="L209:M209"/>
    <mergeCell ref="A206:B206"/>
    <mergeCell ref="A207:A208"/>
    <mergeCell ref="B207:G208"/>
    <mergeCell ref="H207:I208"/>
    <mergeCell ref="J207:O207"/>
    <mergeCell ref="A201:I201"/>
    <mergeCell ref="A202:J203"/>
    <mergeCell ref="B149:I150"/>
    <mergeCell ref="Q149:S149"/>
    <mergeCell ref="A149:A150"/>
    <mergeCell ref="N149:P149"/>
    <mergeCell ref="B185:I185"/>
    <mergeCell ref="B182:I182"/>
    <mergeCell ref="A183:T183"/>
    <mergeCell ref="N178:P178"/>
    <mergeCell ref="B159:I159"/>
    <mergeCell ref="B167:I167"/>
    <mergeCell ref="B178:I179"/>
    <mergeCell ref="J178:J179"/>
    <mergeCell ref="K178:M178"/>
    <mergeCell ref="B169:I169"/>
    <mergeCell ref="B165:I165"/>
    <mergeCell ref="A177:T177"/>
    <mergeCell ref="A171:J172"/>
    <mergeCell ref="A1:K1"/>
    <mergeCell ref="A3:K3"/>
    <mergeCell ref="K47:M47"/>
    <mergeCell ref="M1:T1"/>
    <mergeCell ref="M14:T14"/>
    <mergeCell ref="A4:K5"/>
    <mergeCell ref="T36:T37"/>
    <mergeCell ref="N36:P36"/>
    <mergeCell ref="K36:M36"/>
    <mergeCell ref="R3:T3"/>
    <mergeCell ref="A2:K2"/>
    <mergeCell ref="A6:K6"/>
    <mergeCell ref="O5:Q5"/>
    <mergeCell ref="O6:Q6"/>
    <mergeCell ref="O3:Q3"/>
    <mergeCell ref="O4:Q4"/>
    <mergeCell ref="M4:N4"/>
    <mergeCell ref="M3:N3"/>
    <mergeCell ref="M5:N5"/>
    <mergeCell ref="M6:N6"/>
    <mergeCell ref="M13:T13"/>
    <mergeCell ref="M16:T16"/>
    <mergeCell ref="M17:T17"/>
    <mergeCell ref="R6:T6"/>
    <mergeCell ref="M15:T15"/>
    <mergeCell ref="B42:I42"/>
    <mergeCell ref="R4:T4"/>
    <mergeCell ref="R5:T5"/>
    <mergeCell ref="Q36:S36"/>
    <mergeCell ref="A15:K15"/>
    <mergeCell ref="A11:K11"/>
    <mergeCell ref="A33:T33"/>
    <mergeCell ref="A19:K19"/>
    <mergeCell ref="A17:K17"/>
    <mergeCell ref="D26:F26"/>
    <mergeCell ref="G26:G27"/>
    <mergeCell ref="A20:K23"/>
    <mergeCell ref="M21:T23"/>
    <mergeCell ref="A25:G25"/>
    <mergeCell ref="A9:K9"/>
    <mergeCell ref="A8:K8"/>
    <mergeCell ref="A7:K7"/>
    <mergeCell ref="A12:K12"/>
    <mergeCell ref="A13:K13"/>
    <mergeCell ref="A14:K14"/>
    <mergeCell ref="M8:T11"/>
    <mergeCell ref="A10:K10"/>
    <mergeCell ref="B69:I70"/>
    <mergeCell ref="A68:T68"/>
    <mergeCell ref="B58:I59"/>
    <mergeCell ref="B61:I61"/>
    <mergeCell ref="N69:P69"/>
    <mergeCell ref="Q69:S69"/>
    <mergeCell ref="T69:T70"/>
    <mergeCell ref="B60:I60"/>
    <mergeCell ref="A16:K16"/>
    <mergeCell ref="A36:A37"/>
    <mergeCell ref="B26:C26"/>
    <mergeCell ref="H26:H27"/>
    <mergeCell ref="A24:K24"/>
    <mergeCell ref="A18:K18"/>
    <mergeCell ref="B54:I54"/>
    <mergeCell ref="Q47:S47"/>
    <mergeCell ref="I26:K26"/>
    <mergeCell ref="B101:I101"/>
    <mergeCell ref="A102:T102"/>
    <mergeCell ref="B103:I103"/>
    <mergeCell ref="B104:I104"/>
    <mergeCell ref="B76:I76"/>
    <mergeCell ref="B77:I77"/>
    <mergeCell ref="B73:I73"/>
    <mergeCell ref="B158:I158"/>
    <mergeCell ref="B154:I154"/>
    <mergeCell ref="A148:T148"/>
    <mergeCell ref="J149:J150"/>
    <mergeCell ref="A105:T105"/>
    <mergeCell ref="B107:I107"/>
    <mergeCell ref="B100:I100"/>
    <mergeCell ref="B106:I106"/>
    <mergeCell ref="K131:M131"/>
    <mergeCell ref="N131:P131"/>
    <mergeCell ref="Q131:S131"/>
    <mergeCell ref="T131:T132"/>
    <mergeCell ref="B72:I72"/>
    <mergeCell ref="B75:I75"/>
    <mergeCell ref="N94:P94"/>
    <mergeCell ref="Q94:S94"/>
    <mergeCell ref="T94:T95"/>
    <mergeCell ref="A96:T96"/>
    <mergeCell ref="B97:I97"/>
    <mergeCell ref="B98:I98"/>
    <mergeCell ref="A99:T99"/>
    <mergeCell ref="B71:I71"/>
    <mergeCell ref="B66:I66"/>
    <mergeCell ref="B74:I74"/>
    <mergeCell ref="K69:M69"/>
    <mergeCell ref="B62:I62"/>
    <mergeCell ref="B65:I65"/>
    <mergeCell ref="M25:T29"/>
    <mergeCell ref="A93:T93"/>
    <mergeCell ref="A94:A95"/>
    <mergeCell ref="B94:I95"/>
    <mergeCell ref="J94:J95"/>
    <mergeCell ref="K94:M94"/>
    <mergeCell ref="J69:J70"/>
    <mergeCell ref="A69:A70"/>
    <mergeCell ref="B55:I55"/>
    <mergeCell ref="J36:J37"/>
    <mergeCell ref="A35:T35"/>
    <mergeCell ref="B51:I51"/>
    <mergeCell ref="B50:I50"/>
    <mergeCell ref="B41:I41"/>
    <mergeCell ref="B47:I48"/>
    <mergeCell ref="B36:I37"/>
    <mergeCell ref="Q58:S58"/>
    <mergeCell ref="N47:P47"/>
    <mergeCell ref="A57:T57"/>
    <mergeCell ref="J58:J59"/>
    <mergeCell ref="K58:M58"/>
    <mergeCell ref="A58:A59"/>
    <mergeCell ref="N58:P58"/>
    <mergeCell ref="B40:I40"/>
    <mergeCell ref="B38:I38"/>
    <mergeCell ref="B39:I39"/>
    <mergeCell ref="T58:T59"/>
    <mergeCell ref="T47:T48"/>
    <mergeCell ref="A46:T46"/>
    <mergeCell ref="J47:J48"/>
    <mergeCell ref="A47:A48"/>
    <mergeCell ref="B43:I43"/>
    <mergeCell ref="B52:I52"/>
    <mergeCell ref="A108:I108"/>
    <mergeCell ref="A109:J110"/>
    <mergeCell ref="Q109:T110"/>
    <mergeCell ref="K110:M110"/>
    <mergeCell ref="N110:P110"/>
    <mergeCell ref="A112:T112"/>
    <mergeCell ref="A113:T113"/>
    <mergeCell ref="B118:I118"/>
    <mergeCell ref="A119:I119"/>
    <mergeCell ref="A120:J121"/>
    <mergeCell ref="Q120:T121"/>
    <mergeCell ref="K121:M121"/>
    <mergeCell ref="N121:P121"/>
    <mergeCell ref="A114:A115"/>
    <mergeCell ref="B114:I115"/>
    <mergeCell ref="J114:J115"/>
    <mergeCell ref="K114:M114"/>
    <mergeCell ref="N114:P114"/>
    <mergeCell ref="Q114:S114"/>
    <mergeCell ref="T114:T115"/>
    <mergeCell ref="A116:T116"/>
    <mergeCell ref="B117:I117"/>
  </mergeCells>
  <phoneticPr fontId="6" type="noConversion"/>
  <dataValidations count="8">
    <dataValidation type="list" allowBlank="1" showInputMessage="1" showErrorMessage="1" sqref="T184 T199:T200 T165:T168 T181 T103:T104 T60:T65 T152:T162 T71:T76 T49:T54 T38:T43 T117:T118 T97:T98 T134:T137">
      <formula1>$O$34:$T$34</formula1>
    </dataValidation>
    <dataValidation type="list" allowBlank="1" showInputMessage="1" showErrorMessage="1" sqref="T182 T163">
      <formula1>$P$34:$S$34</formula1>
    </dataValidation>
    <dataValidation type="list" allowBlank="1" showInputMessage="1" showErrorMessage="1" sqref="R199 R49:R54 R38:R43 R60:R65 R71:R76 R103:R104 R97:R98 R135:R136">
      <formula1>$R$37</formula1>
    </dataValidation>
    <dataValidation type="list" allowBlank="1" showInputMessage="1" showErrorMessage="1" sqref="Q199 Q49:Q54 Q38:Q43 Q60:Q65 Q71:Q76 Q103:Q104 Q97:Q98 Q135:Q136">
      <formula1>$Q$37</formula1>
    </dataValidation>
    <dataValidation type="list" allowBlank="1" showInputMessage="1" showErrorMessage="1" sqref="S199 S49:S54 S38:S43 S60:S65 S71:S76 S103:S104 S97:S98 S135:S136">
      <formula1>$S$37</formula1>
    </dataValidation>
    <dataValidation type="list" allowBlank="1" showInputMessage="1" showErrorMessage="1" sqref="R100:R101 R106:R107">
      <formula1>$R$39</formula1>
    </dataValidation>
    <dataValidation type="list" allowBlank="1" showInputMessage="1" showErrorMessage="1" sqref="Q100:Q101 Q106:Q107">
      <formula1>$Q$39</formula1>
    </dataValidation>
    <dataValidation type="list" allowBlank="1" showInputMessage="1" showErrorMessage="1" sqref="S100:S101 S106:S107">
      <formula1>$S$39</formula1>
    </dataValidation>
  </dataValidations>
  <pageMargins left="0.7" right="0.7" top="0.75" bottom="0.75" header="0.3" footer="0.3"/>
  <pageSetup paperSize="9" orientation="landscape" blackAndWhite="1" r:id="rId1"/>
  <headerFooter>
    <oddHeader>&amp;R&amp;P</oddHeader>
    <oddFooter xml:space="preserve">&amp;LRECTOR,Acad.Prof.univ.dr. Ioan Aurel POP&amp;CDECAN,
Prof. univ. dr. Adrian-Olimpiu PETRUȘEL&amp;R                                           DIRECTOR DE DEPARTAMENT,
Conf. univ. dr. ANDRÁS Szilárd-Károly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Liliana Pop</cp:lastModifiedBy>
  <cp:lastPrinted>2015-04-08T11:08:52Z</cp:lastPrinted>
  <dcterms:created xsi:type="dcterms:W3CDTF">2013-06-27T08:19:59Z</dcterms:created>
  <dcterms:modified xsi:type="dcterms:W3CDTF">2020-04-14T07:07:58Z</dcterms:modified>
</cp:coreProperties>
</file>