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8-2019\Corectate1\master\"/>
    </mc:Choice>
  </mc:AlternateContent>
  <xr:revisionPtr revIDLastSave="0" documentId="13_ncr:1_{9695A938-F61E-4933-9EEF-07BC8E36A253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K117" i="1" l="1"/>
  <c r="K118" i="1"/>
  <c r="T117" i="1"/>
  <c r="R117" i="1"/>
  <c r="L117" i="1"/>
  <c r="M117" i="1"/>
  <c r="N117" i="1"/>
  <c r="S117" i="1"/>
  <c r="J117" i="1"/>
  <c r="V79" i="1" l="1"/>
  <c r="Z3" i="1"/>
  <c r="T173" i="1" l="1"/>
  <c r="S173" i="1"/>
  <c r="R173" i="1"/>
  <c r="N173" i="1"/>
  <c r="M173" i="1"/>
  <c r="L173" i="1"/>
  <c r="K173" i="1"/>
  <c r="J173" i="1"/>
  <c r="L118" i="1" l="1"/>
  <c r="M118" i="1"/>
  <c r="N118" i="1"/>
  <c r="O104" i="1"/>
  <c r="O109" i="1" l="1"/>
  <c r="O108" i="1"/>
  <c r="O106" i="1"/>
  <c r="O105" i="1"/>
  <c r="Q106" i="1"/>
  <c r="Q105" i="1"/>
  <c r="Q104" i="1"/>
  <c r="P104" i="1" l="1"/>
  <c r="P106" i="1"/>
  <c r="P105" i="1"/>
  <c r="M209" i="1"/>
  <c r="M208" i="1"/>
  <c r="L208" i="1"/>
  <c r="O205" i="1"/>
  <c r="O204" i="1"/>
  <c r="O202" i="1"/>
  <c r="O201" i="1"/>
  <c r="O198" i="1"/>
  <c r="T172" i="1"/>
  <c r="S172" i="1"/>
  <c r="R172" i="1"/>
  <c r="N172" i="1"/>
  <c r="M172" i="1"/>
  <c r="M174" i="1" s="1"/>
  <c r="L172" i="1"/>
  <c r="K172" i="1"/>
  <c r="J172" i="1"/>
  <c r="T169" i="1"/>
  <c r="S169" i="1"/>
  <c r="R169" i="1"/>
  <c r="N169" i="1"/>
  <c r="M169" i="1"/>
  <c r="L169" i="1"/>
  <c r="K169" i="1"/>
  <c r="J169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R157" i="1"/>
  <c r="S157" i="1"/>
  <c r="T157" i="1"/>
  <c r="T155" i="1"/>
  <c r="S155" i="1"/>
  <c r="R155" i="1"/>
  <c r="N155" i="1"/>
  <c r="M155" i="1"/>
  <c r="L155" i="1"/>
  <c r="K155" i="1"/>
  <c r="J155" i="1"/>
  <c r="J151" i="1"/>
  <c r="K151" i="1"/>
  <c r="L151" i="1"/>
  <c r="M151" i="1"/>
  <c r="N151" i="1"/>
  <c r="R151" i="1"/>
  <c r="S151" i="1"/>
  <c r="T151" i="1"/>
  <c r="J152" i="1"/>
  <c r="K152" i="1"/>
  <c r="L152" i="1"/>
  <c r="M152" i="1"/>
  <c r="N152" i="1"/>
  <c r="R152" i="1"/>
  <c r="S152" i="1"/>
  <c r="T152" i="1"/>
  <c r="T150" i="1"/>
  <c r="S150" i="1"/>
  <c r="R150" i="1"/>
  <c r="N150" i="1"/>
  <c r="M150" i="1"/>
  <c r="L150" i="1"/>
  <c r="K150" i="1"/>
  <c r="J150" i="1"/>
  <c r="T140" i="1"/>
  <c r="S140" i="1"/>
  <c r="R140" i="1"/>
  <c r="Q140" i="1"/>
  <c r="P140" i="1"/>
  <c r="O140" i="1"/>
  <c r="N140" i="1"/>
  <c r="M140" i="1"/>
  <c r="L140" i="1"/>
  <c r="K140" i="1"/>
  <c r="J140" i="1"/>
  <c r="J131" i="1"/>
  <c r="K131" i="1"/>
  <c r="L131" i="1"/>
  <c r="M131" i="1"/>
  <c r="N131" i="1"/>
  <c r="R131" i="1"/>
  <c r="S131" i="1"/>
  <c r="T131" i="1"/>
  <c r="J132" i="1"/>
  <c r="K132" i="1"/>
  <c r="L132" i="1"/>
  <c r="M132" i="1"/>
  <c r="N132" i="1"/>
  <c r="R132" i="1"/>
  <c r="S132" i="1"/>
  <c r="T132" i="1"/>
  <c r="J133" i="1"/>
  <c r="K133" i="1"/>
  <c r="L133" i="1"/>
  <c r="M133" i="1"/>
  <c r="N133" i="1"/>
  <c r="R133" i="1"/>
  <c r="S133" i="1"/>
  <c r="T133" i="1"/>
  <c r="J134" i="1"/>
  <c r="K134" i="1"/>
  <c r="L134" i="1"/>
  <c r="M134" i="1"/>
  <c r="N134" i="1"/>
  <c r="R134" i="1"/>
  <c r="S134" i="1"/>
  <c r="T134" i="1"/>
  <c r="J135" i="1"/>
  <c r="K135" i="1"/>
  <c r="L135" i="1"/>
  <c r="M135" i="1"/>
  <c r="N135" i="1"/>
  <c r="R135" i="1"/>
  <c r="S135" i="1"/>
  <c r="T135" i="1"/>
  <c r="J136" i="1"/>
  <c r="K136" i="1"/>
  <c r="L136" i="1"/>
  <c r="M136" i="1"/>
  <c r="N136" i="1"/>
  <c r="R136" i="1"/>
  <c r="S136" i="1"/>
  <c r="T136" i="1"/>
  <c r="J137" i="1"/>
  <c r="K137" i="1"/>
  <c r="L137" i="1"/>
  <c r="M137" i="1"/>
  <c r="N137" i="1"/>
  <c r="R137" i="1"/>
  <c r="S137" i="1"/>
  <c r="T137" i="1"/>
  <c r="T130" i="1"/>
  <c r="S130" i="1"/>
  <c r="R130" i="1"/>
  <c r="N130" i="1"/>
  <c r="M130" i="1"/>
  <c r="O116" i="1"/>
  <c r="O115" i="1"/>
  <c r="O112" i="1"/>
  <c r="O113" i="1"/>
  <c r="O111" i="1"/>
  <c r="O102" i="1"/>
  <c r="O101" i="1"/>
  <c r="O117" i="1" s="1"/>
  <c r="M86" i="1"/>
  <c r="O82" i="1"/>
  <c r="O156" i="1" s="1"/>
  <c r="O83" i="1"/>
  <c r="O172" i="1" s="1"/>
  <c r="O84" i="1"/>
  <c r="O157" i="1" s="1"/>
  <c r="O85" i="1"/>
  <c r="O173" i="1" s="1"/>
  <c r="O81" i="1"/>
  <c r="O155" i="1" s="1"/>
  <c r="M73" i="1"/>
  <c r="O70" i="1"/>
  <c r="O151" i="1" s="1"/>
  <c r="O71" i="1"/>
  <c r="O152" i="1" s="1"/>
  <c r="O72" i="1"/>
  <c r="O169" i="1" s="1"/>
  <c r="O69" i="1"/>
  <c r="M57" i="1"/>
  <c r="O54" i="1"/>
  <c r="O135" i="1" s="1"/>
  <c r="O55" i="1"/>
  <c r="O136" i="1" s="1"/>
  <c r="O56" i="1"/>
  <c r="O150" i="1" s="1"/>
  <c r="O53" i="1"/>
  <c r="O134" i="1" s="1"/>
  <c r="O41" i="1"/>
  <c r="O131" i="1" s="1"/>
  <c r="O42" i="1"/>
  <c r="O132" i="1" s="1"/>
  <c r="O43" i="1"/>
  <c r="O133" i="1" s="1"/>
  <c r="O40" i="1"/>
  <c r="O130" i="1" s="1"/>
  <c r="M44" i="1"/>
  <c r="O118" i="1" l="1"/>
  <c r="O137" i="1"/>
  <c r="M138" i="1"/>
  <c r="M141" i="1"/>
  <c r="M153" i="1"/>
  <c r="M158" i="1"/>
  <c r="M170" i="1"/>
  <c r="M175" i="1" s="1"/>
  <c r="L141" i="1"/>
  <c r="V6" i="1"/>
  <c r="V5" i="1"/>
  <c r="V4" i="1"/>
  <c r="V3" i="1"/>
  <c r="M143" i="1" l="1"/>
  <c r="M160" i="1"/>
  <c r="M142" i="1"/>
  <c r="M176" i="1"/>
  <c r="M159" i="1"/>
  <c r="Q113" i="1"/>
  <c r="Q112" i="1"/>
  <c r="Q111" i="1"/>
  <c r="Q81" i="1"/>
  <c r="Q155" i="1" s="1"/>
  <c r="U86" i="1" l="1"/>
  <c r="P81" i="1" l="1"/>
  <c r="P155" i="1" s="1"/>
  <c r="U73" i="1" l="1"/>
  <c r="U57" i="1" l="1"/>
  <c r="U44" i="1"/>
  <c r="N209" i="1" l="1"/>
  <c r="L209" i="1"/>
  <c r="K209" i="1"/>
  <c r="T208" i="1"/>
  <c r="S208" i="1"/>
  <c r="R208" i="1"/>
  <c r="N208" i="1"/>
  <c r="K208" i="1"/>
  <c r="J208" i="1"/>
  <c r="Q204" i="1"/>
  <c r="Q198" i="1"/>
  <c r="Q202" i="1"/>
  <c r="Q205" i="1"/>
  <c r="Q201" i="1"/>
  <c r="Q199" i="1"/>
  <c r="O199" i="1"/>
  <c r="K210" i="1" l="1"/>
  <c r="P202" i="1"/>
  <c r="O208" i="1"/>
  <c r="Q208" i="1"/>
  <c r="O209" i="1"/>
  <c r="Q209" i="1"/>
  <c r="P204" i="1"/>
  <c r="P198" i="1"/>
  <c r="P205" i="1"/>
  <c r="P199" i="1"/>
  <c r="P201" i="1"/>
  <c r="P209" i="1" l="1"/>
  <c r="O210" i="1" s="1"/>
  <c r="P208" i="1"/>
  <c r="V29" i="1" l="1"/>
  <c r="V28" i="1"/>
  <c r="Q116" i="1" l="1"/>
  <c r="Q115" i="1"/>
  <c r="Q109" i="1"/>
  <c r="Q85" i="1"/>
  <c r="Q173" i="1" s="1"/>
  <c r="Q84" i="1"/>
  <c r="Q157" i="1" s="1"/>
  <c r="Q83" i="1"/>
  <c r="Q172" i="1" s="1"/>
  <c r="Q82" i="1"/>
  <c r="Q156" i="1" s="1"/>
  <c r="K119" i="1" l="1"/>
  <c r="P116" i="1"/>
  <c r="P109" i="1"/>
  <c r="P112" i="1"/>
  <c r="P113" i="1"/>
  <c r="A173" i="1"/>
  <c r="A172" i="1"/>
  <c r="A169" i="1"/>
  <c r="A157" i="1"/>
  <c r="A156" i="1"/>
  <c r="A155" i="1"/>
  <c r="A152" i="1"/>
  <c r="A151" i="1"/>
  <c r="A150" i="1"/>
  <c r="A140" i="1"/>
  <c r="A137" i="1" l="1"/>
  <c r="A136" i="1"/>
  <c r="A135" i="1"/>
  <c r="A134" i="1"/>
  <c r="A133" i="1"/>
  <c r="A132" i="1" l="1"/>
  <c r="A131" i="1"/>
  <c r="L130" i="1"/>
  <c r="L138" i="1" s="1"/>
  <c r="L142" i="1" s="1"/>
  <c r="K130" i="1"/>
  <c r="J130" i="1"/>
  <c r="A130" i="1"/>
  <c r="Q43" i="1" l="1"/>
  <c r="Q133" i="1" s="1"/>
  <c r="T174" i="1"/>
  <c r="S174" i="1"/>
  <c r="R174" i="1"/>
  <c r="N174" i="1"/>
  <c r="L174" i="1"/>
  <c r="K174" i="1"/>
  <c r="J174" i="1"/>
  <c r="T170" i="1"/>
  <c r="S170" i="1"/>
  <c r="R170" i="1"/>
  <c r="N170" i="1"/>
  <c r="L170" i="1"/>
  <c r="K170" i="1"/>
  <c r="J170" i="1"/>
  <c r="T158" i="1"/>
  <c r="S158" i="1"/>
  <c r="R158" i="1"/>
  <c r="N158" i="1"/>
  <c r="L158" i="1"/>
  <c r="K158" i="1"/>
  <c r="J158" i="1"/>
  <c r="T153" i="1"/>
  <c r="S153" i="1"/>
  <c r="R153" i="1"/>
  <c r="N153" i="1"/>
  <c r="L153" i="1"/>
  <c r="K153" i="1"/>
  <c r="J153" i="1"/>
  <c r="T141" i="1"/>
  <c r="S141" i="1"/>
  <c r="R141" i="1"/>
  <c r="N141" i="1"/>
  <c r="K141" i="1"/>
  <c r="J141" i="1"/>
  <c r="Q108" i="1"/>
  <c r="P115" i="1"/>
  <c r="Q102" i="1"/>
  <c r="Q101" i="1"/>
  <c r="Q117" i="1" s="1"/>
  <c r="T86" i="1"/>
  <c r="S86" i="1"/>
  <c r="R86" i="1"/>
  <c r="N86" i="1"/>
  <c r="L86" i="1"/>
  <c r="K86" i="1"/>
  <c r="J86" i="1"/>
  <c r="T73" i="1"/>
  <c r="S73" i="1"/>
  <c r="R73" i="1"/>
  <c r="N73" i="1"/>
  <c r="L73" i="1"/>
  <c r="K73" i="1"/>
  <c r="J73" i="1"/>
  <c r="Q72" i="1"/>
  <c r="Q71" i="1"/>
  <c r="Q152" i="1" s="1"/>
  <c r="Q70" i="1"/>
  <c r="Q151" i="1" s="1"/>
  <c r="Q69" i="1"/>
  <c r="T57" i="1"/>
  <c r="S57" i="1"/>
  <c r="R57" i="1"/>
  <c r="N57" i="1"/>
  <c r="L57" i="1"/>
  <c r="K57" i="1"/>
  <c r="J57" i="1"/>
  <c r="Q56" i="1"/>
  <c r="Q150" i="1" s="1"/>
  <c r="Q55" i="1"/>
  <c r="Q136" i="1" s="1"/>
  <c r="Q54" i="1"/>
  <c r="Q135" i="1" s="1"/>
  <c r="Q53" i="1"/>
  <c r="K44" i="1"/>
  <c r="Q42" i="1"/>
  <c r="Q132" i="1" s="1"/>
  <c r="Q41" i="1"/>
  <c r="Q131" i="1" s="1"/>
  <c r="T44" i="1"/>
  <c r="S44" i="1"/>
  <c r="R44" i="1"/>
  <c r="Q40" i="1"/>
  <c r="Q130" i="1" s="1"/>
  <c r="N44" i="1"/>
  <c r="L44" i="1"/>
  <c r="J44" i="1"/>
  <c r="Q118" i="1" l="1"/>
  <c r="K160" i="1"/>
  <c r="Q169" i="1"/>
  <c r="Q134" i="1"/>
  <c r="Q137" i="1"/>
  <c r="S188" i="1"/>
  <c r="S190" i="1" s="1"/>
  <c r="P101" i="1"/>
  <c r="P117" i="1" s="1"/>
  <c r="V86" i="1"/>
  <c r="V57" i="1"/>
  <c r="V44" i="1"/>
  <c r="O73" i="1"/>
  <c r="T188" i="1"/>
  <c r="T190" i="1" s="1"/>
  <c r="V73" i="1"/>
  <c r="P102" i="1"/>
  <c r="T159" i="1"/>
  <c r="Q73" i="1"/>
  <c r="P54" i="1"/>
  <c r="P135" i="1" s="1"/>
  <c r="P55" i="1"/>
  <c r="P136" i="1" s="1"/>
  <c r="P56" i="1"/>
  <c r="P150" i="1" s="1"/>
  <c r="P71" i="1"/>
  <c r="P152" i="1" s="1"/>
  <c r="P72" i="1"/>
  <c r="P108" i="1"/>
  <c r="N159" i="1"/>
  <c r="L175" i="1"/>
  <c r="J159" i="1"/>
  <c r="L159" i="1"/>
  <c r="R159" i="1"/>
  <c r="N160" i="1"/>
  <c r="S159" i="1"/>
  <c r="N176" i="1"/>
  <c r="S175" i="1"/>
  <c r="O174" i="1"/>
  <c r="O170" i="1"/>
  <c r="O158" i="1"/>
  <c r="O141" i="1"/>
  <c r="Q57" i="1"/>
  <c r="P82" i="1"/>
  <c r="P156" i="1" s="1"/>
  <c r="P84" i="1"/>
  <c r="P157" i="1" s="1"/>
  <c r="P111" i="1"/>
  <c r="Q158" i="1"/>
  <c r="Q141" i="1"/>
  <c r="L160" i="1"/>
  <c r="P43" i="1"/>
  <c r="P133" i="1" s="1"/>
  <c r="O44" i="1"/>
  <c r="P40" i="1"/>
  <c r="P130" i="1" s="1"/>
  <c r="J175" i="1"/>
  <c r="L176" i="1"/>
  <c r="R175" i="1"/>
  <c r="T175" i="1"/>
  <c r="N138" i="1"/>
  <c r="N142" i="1" s="1"/>
  <c r="K138" i="1"/>
  <c r="K142" i="1" s="1"/>
  <c r="S138" i="1"/>
  <c r="S142" i="1" s="1"/>
  <c r="R138" i="1"/>
  <c r="R142" i="1" s="1"/>
  <c r="T138" i="1"/>
  <c r="T142" i="1" s="1"/>
  <c r="P69" i="1"/>
  <c r="J138" i="1"/>
  <c r="J142" i="1" s="1"/>
  <c r="P42" i="1"/>
  <c r="P132" i="1" s="1"/>
  <c r="O86" i="1"/>
  <c r="Q44" i="1"/>
  <c r="P53" i="1"/>
  <c r="P41" i="1"/>
  <c r="P131" i="1" s="1"/>
  <c r="O57" i="1"/>
  <c r="P70" i="1"/>
  <c r="P151" i="1" s="1"/>
  <c r="P83" i="1"/>
  <c r="P172" i="1" s="1"/>
  <c r="P85" i="1"/>
  <c r="Q86" i="1"/>
  <c r="K159" i="1"/>
  <c r="N175" i="1"/>
  <c r="K176" i="1"/>
  <c r="K175" i="1"/>
  <c r="P118" i="1" l="1"/>
  <c r="O119" i="1" s="1"/>
  <c r="Q174" i="1"/>
  <c r="P173" i="1"/>
  <c r="P174" i="1" s="1"/>
  <c r="P169" i="1"/>
  <c r="P170" i="1" s="1"/>
  <c r="P134" i="1"/>
  <c r="P137" i="1"/>
  <c r="J189" i="1"/>
  <c r="H189" i="1" s="1"/>
  <c r="Q170" i="1"/>
  <c r="Q153" i="1"/>
  <c r="K177" i="1"/>
  <c r="K161" i="1"/>
  <c r="Q138" i="1"/>
  <c r="Q143" i="1" s="1"/>
  <c r="K143" i="1"/>
  <c r="P158" i="1"/>
  <c r="P141" i="1"/>
  <c r="O175" i="1"/>
  <c r="O176" i="1"/>
  <c r="O153" i="1"/>
  <c r="O138" i="1"/>
  <c r="O142" i="1" s="1"/>
  <c r="N143" i="1"/>
  <c r="L143" i="1"/>
  <c r="P57" i="1"/>
  <c r="P44" i="1"/>
  <c r="P86" i="1"/>
  <c r="P73" i="1"/>
  <c r="J188" i="1" l="1"/>
  <c r="H188" i="1" s="1"/>
  <c r="K144" i="1"/>
  <c r="Q175" i="1"/>
  <c r="Q176" i="1"/>
  <c r="L189" i="1"/>
  <c r="O189" i="1" s="1"/>
  <c r="V189" i="1" s="1"/>
  <c r="Q142" i="1"/>
  <c r="P153" i="1"/>
  <c r="P159" i="1" s="1"/>
  <c r="Q160" i="1"/>
  <c r="Q159" i="1"/>
  <c r="P138" i="1"/>
  <c r="P143" i="1" s="1"/>
  <c r="P176" i="1"/>
  <c r="O177" i="1" s="1"/>
  <c r="P175" i="1"/>
  <c r="O160" i="1"/>
  <c r="O159" i="1"/>
  <c r="O143" i="1"/>
  <c r="J190" i="1" l="1"/>
  <c r="O144" i="1"/>
  <c r="L188" i="1"/>
  <c r="L190" i="1" s="1"/>
  <c r="H190" i="1"/>
  <c r="Q189" i="1" s="1"/>
  <c r="P142" i="1"/>
  <c r="P160" i="1"/>
  <c r="O161" i="1" s="1"/>
  <c r="O188" i="1" l="1"/>
  <c r="O190" i="1" s="1"/>
  <c r="Q188" i="1"/>
  <c r="Q190" i="1" s="1"/>
</calcChain>
</file>

<file path=xl/sharedStrings.xml><?xml version="1.0" encoding="utf-8"?>
<sst xmlns="http://schemas.openxmlformats.org/spreadsheetml/2006/main" count="448" uniqueCount="181">
  <si>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</si>
  <si>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</si>
  <si>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</si>
  <si>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</si>
  <si>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</si>
  <si>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</si>
  <si>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</si>
  <si>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</si>
  <si>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</si>
  <si>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</si>
  <si>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</si>
  <si>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</si>
  <si>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</si>
  <si>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</si>
  <si>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</si>
  <si>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</si>
  <si>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</si>
  <si>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</si>
  <si>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</si>
  <si>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</si>
  <si>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</si>
  <si>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</si>
  <si>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</si>
  <si>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</si>
  <si>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</si>
  <si>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</si>
  <si>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</si>
  <si>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</si>
  <si>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</si>
  <si>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</si>
  <si>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</si>
  <si>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</si>
  <si>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</si>
  <si>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</si>
  <si>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</si>
  <si>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</si>
  <si>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</si>
  <si>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</si>
  <si>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</si>
  <si>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</si>
  <si>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</si>
  <si>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</si>
  <si>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</si>
  <si>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</si>
  <si>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</si>
  <si>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</si>
  <si>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</si>
  <si>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</si>
  <si>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</si>
  <si>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</si>
  <si>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</si>
  <si>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</si>
  <si>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</si>
  <si>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</si>
  <si>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</si>
  <si>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</si>
  <si>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</si>
  <si>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</si>
  <si>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</si>
  <si>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</si>
  <si>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</si>
  <si>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</si>
  <si>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</si>
  <si>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</si>
  <si>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</si>
  <si>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</si>
  <si>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</si>
  <si>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</si>
  <si>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</si>
  <si>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</si>
  <si>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</si>
  <si>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</si>
  <si>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</si>
  <si>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</si>
  <si>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</si>
  <si>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</si>
  <si>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</si>
  <si>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</si>
  <si>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</si>
  <si>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</si>
  <si>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</si>
  <si>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</si>
  <si>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</si>
  <si>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</si>
  <si>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</si>
  <si>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</si>
  <si>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</si>
  <si>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</si>
  <si>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</si>
  <si>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</si>
  <si>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</si>
  <si>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</si>
  <si>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</si>
  <si>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</si>
  <si>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</si>
  <si>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</si>
  <si>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</si>
  <si>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Titlul absolventului: MASTER</t>
  </si>
  <si>
    <t>DA</t>
  </si>
  <si>
    <t>DSIN</t>
  </si>
  <si>
    <t>DISCIPLINE DE SPECIALITATE  (DS)</t>
  </si>
  <si>
    <t>În contul a cel mult 3 discipline opţionale generale, studentul are dreptul să aleagă 3 discipline de la alte specializări ale facultăţilor din Universitatea „Babeş-Bolyai”, respectând condiționările din planurile de învățământ ale respectivelor specializări.</t>
  </si>
  <si>
    <t>L</t>
  </si>
  <si>
    <t>P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</si>
  <si>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New York (Master of Science in Mathematics), Universitatea Cambridge (Master of Mathematics), Universitatea Tor Vergata Roma (Master in Pure and Applied Mathematics).  </t>
    </r>
  </si>
  <si>
    <t>FACULTATEA DE MATEMATICĂ ȘI INFORMATICĂ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</si>
  <si>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</si>
  <si>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Matematici Avansate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</si>
  <si>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engleză</t>
    </r>
  </si>
  <si>
    <r>
      <rPr>
        <b/>
        <sz val="10"/>
        <color indexed="8"/>
        <rFont val="Times New Roman"/>
        <family val="1"/>
      </rPr>
      <t xml:space="preserve">83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</si>
  <si>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37 </t>
    </r>
    <r>
      <rPr>
        <sz val="10"/>
        <color indexed="8"/>
        <rFont val="Times New Roman"/>
        <family val="1"/>
      </rPr>
      <t>de credite la disciplinele opţionale;</t>
    </r>
  </si>
  <si>
    <t>0</t>
  </si>
  <si>
    <t>Sem. 2: Se alege  o disciplină din pachetul: MMX3221</t>
  </si>
  <si>
    <t>Sem. 3: Se alege  o disciplină din pachetul: MMX3222</t>
  </si>
  <si>
    <t>Sem. 3: Se alege  o disciplină din pachetul: MMX3223</t>
  </si>
  <si>
    <t>Sem. 4: Se alege  o disciplină din pachetul: MMX3224</t>
  </si>
  <si>
    <t>Sem. 4: Se alege  o disciplină din pachetul: MMX3225</t>
  </si>
  <si>
    <t>MME3111</t>
  </si>
  <si>
    <t>MME3103</t>
  </si>
  <si>
    <t>MME3104</t>
  </si>
  <si>
    <t>MMR3041</t>
  </si>
  <si>
    <t>MME3110</t>
  </si>
  <si>
    <t>MME3106</t>
  </si>
  <si>
    <t>MME3107</t>
  </si>
  <si>
    <t>MME3024</t>
  </si>
  <si>
    <t>MMX3221</t>
  </si>
  <si>
    <t>MME3112</t>
  </si>
  <si>
    <t>MMX3222</t>
  </si>
  <si>
    <t>MMX3223</t>
  </si>
  <si>
    <t>MMX3224</t>
  </si>
  <si>
    <t>MMX3225</t>
  </si>
  <si>
    <t>MME3113</t>
  </si>
  <si>
    <t>MME3114</t>
  </si>
  <si>
    <t>MME7002</t>
  </si>
  <si>
    <t>CURS OPȚIONAL 4 (An II, Semestrul 4)- (MMX3224)</t>
  </si>
  <si>
    <t>CURS OPȚIONAL 5 (An II, Semestrul 4)- (MMX3225)</t>
  </si>
  <si>
    <t>CURS OPȚIONAL 1 (An I, Semestrul 2) - (MMX3221)</t>
  </si>
  <si>
    <t>CURS OPȚIONAL 2 (An II, Semestrul 3)- (MMX3222)</t>
  </si>
  <si>
    <t>CURS OPȚIONAL 3 (An II, Semestrul 3)- (MMX3223)</t>
  </si>
  <si>
    <t>MME3122</t>
  </si>
  <si>
    <t>MME3123</t>
  </si>
  <si>
    <t>MME3402</t>
  </si>
  <si>
    <t>MME3403</t>
  </si>
  <si>
    <t>MME3005</t>
  </si>
  <si>
    <t>MME3109</t>
  </si>
  <si>
    <t>MME3119</t>
  </si>
  <si>
    <t>MME3116</t>
  </si>
  <si>
    <t>MME3405</t>
  </si>
  <si>
    <t>MME3115</t>
  </si>
  <si>
    <t>MME3407</t>
  </si>
  <si>
    <t>Topologie algebrică (Algebraic Topology)</t>
  </si>
  <si>
    <t>Teoria grupurilor și aplicații (Group Theory and Applications)</t>
  </si>
  <si>
    <t>Metode matematice în mecanica fluidelor (Mathematical Methods in Fluid Mechanics)</t>
  </si>
  <si>
    <t>Analiză complexă uni și multi dimensională (Complex Analysis in One and Higher Dimensions )</t>
  </si>
  <si>
    <t>Ecuații neliniare cu derivate parțiale (Nonlinear Partial Differential Equations)</t>
  </si>
  <si>
    <t>Tehnici de aproximare a funcțiilor (Techniques for Approximating Functions)</t>
  </si>
  <si>
    <t>Analiză neliniară aplicată (Nonlinear Applied Analysis)</t>
  </si>
  <si>
    <t>Curs opțional 1 (Optional  1)</t>
  </si>
  <si>
    <t>Algebră omologică (Homological Algebra)</t>
  </si>
  <si>
    <t>Curs opțional 2 (Optional  2)</t>
  </si>
  <si>
    <t>Curs opțional 3 (Optional 3)</t>
  </si>
  <si>
    <t>Metodologia cercetării științifice de matematică (Methodology of Scientific Research in Mathematics)</t>
  </si>
  <si>
    <t>Curs opțional 4 (Optional  4)</t>
  </si>
  <si>
    <t>Curs opțional 5 (Optional  5)</t>
  </si>
  <si>
    <t>Proiect de cercetare (Research Project)</t>
  </si>
  <si>
    <t>Elaborarea lucrării de disertație (Elaboration of the Dissertation Paper)</t>
  </si>
  <si>
    <t>Practică (Specialty Practice)</t>
  </si>
  <si>
    <t>Reprezentări ale grupurilor și algebrelor (Representations of Groups and Algebras)</t>
  </si>
  <si>
    <t>Teoria categoriilor (Category Theory)</t>
  </si>
  <si>
    <t>Analiza operatorilor multivoci și aplicații (Multi-valued Analysis and Applications)</t>
  </si>
  <si>
    <t>Optimizare vectorială (Vector Optimization)</t>
  </si>
  <si>
    <t>Analiză funcțională aplicată (Applied Functional Analysis)</t>
  </si>
  <si>
    <t>Teoria calitativă a ecuațiilor diferențiale ordinare (Qualitative Theory of Ordinary Differential Equations)</t>
  </si>
  <si>
    <t>Sisteme de reacție difuzie (Reaction-Diffusion Systems)</t>
  </si>
  <si>
    <t>Teoria potențialului și probleme eliptice pe frontieră (Potential Theory and Elliptic Boundary Value Problems)</t>
  </si>
  <si>
    <t xml:space="preserve">Introducere în mecanica fluidelor calculatorie (Introduction in Computational Fluid Dynamics) </t>
  </si>
  <si>
    <t>Teoria geometrică a funcțiilor de mai multe variabile complexe (Geometric Function Theory in Several Complex Variables)</t>
  </si>
  <si>
    <t>Capitole speciale de analiză numerică (Special Chapters of Numerical Analysis)</t>
  </si>
  <si>
    <t>Modele stochastice (Stochastic Models)</t>
  </si>
  <si>
    <t>DISCIPLINE OPȚIONALE</t>
  </si>
  <si>
    <t>MME3406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</si>
</sst>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" fontId="9" fillId="0" borderId="1" xfId="0" applyNumberFormat="1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9"/>
  <sheetViews>
    <sheetView tabSelected="1" view="pageLayout" topLeftCell="A105" zoomScaleNormal="100" workbookViewId="0">
      <selection activeCell="A116" sqref="A116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9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132" t="s">
        <v>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N1" s="208" t="s">
        <v>19</v>
      </c>
      <c r="O1" s="208"/>
      <c r="P1" s="208"/>
      <c r="Q1" s="208"/>
      <c r="R1" s="208"/>
      <c r="S1" s="208"/>
      <c r="T1" s="208"/>
      <c r="U1" s="208"/>
    </row>
    <row r="2" spans="1:29" ht="6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29" ht="39" customHeight="1" x14ac:dyDescent="0.25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N3" s="213"/>
      <c r="O3" s="214"/>
      <c r="P3" s="217" t="s">
        <v>34</v>
      </c>
      <c r="Q3" s="218"/>
      <c r="R3" s="219"/>
      <c r="S3" s="217" t="s">
        <v>35</v>
      </c>
      <c r="T3" s="218"/>
      <c r="U3" s="219"/>
      <c r="V3" s="241" t="str">
        <f>IF(P4&gt;=12,"Corect","Trebuie alocate cel puțin 12 de ore pe săptămână")</f>
        <v>Corect</v>
      </c>
      <c r="W3" s="242"/>
      <c r="X3" s="242"/>
      <c r="Y3" s="242"/>
      <c r="Z3" s="1">
        <f>(16*3)*14+19*12</f>
        <v>900</v>
      </c>
    </row>
    <row r="4" spans="1:29" ht="17.25" customHeight="1" x14ac:dyDescent="0.25">
      <c r="A4" s="210" t="s">
        <v>105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N4" s="215" t="s">
        <v>14</v>
      </c>
      <c r="O4" s="216"/>
      <c r="P4" s="222">
        <v>16</v>
      </c>
      <c r="Q4" s="223"/>
      <c r="R4" s="224"/>
      <c r="S4" s="222">
        <v>16</v>
      </c>
      <c r="T4" s="223"/>
      <c r="U4" s="224"/>
      <c r="V4" s="241" t="str">
        <f>IF(S4&gt;=12,"Corect","Trebuie alocate cel puțin 12 de ore pe săptămână")</f>
        <v>Corect</v>
      </c>
      <c r="W4" s="242"/>
      <c r="X4" s="242"/>
      <c r="Y4" s="242"/>
    </row>
    <row r="5" spans="1:29" ht="16.5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N5" s="215" t="s">
        <v>15</v>
      </c>
      <c r="O5" s="216"/>
      <c r="P5" s="222">
        <v>16</v>
      </c>
      <c r="Q5" s="223"/>
      <c r="R5" s="224"/>
      <c r="S5" s="222">
        <v>19</v>
      </c>
      <c r="T5" s="223"/>
      <c r="U5" s="224"/>
      <c r="V5" s="241" t="str">
        <f>IF(P5&gt;=12,"Corect","Trebuie alocate cel puțin 12 de ore pe săptămână")</f>
        <v>Corect</v>
      </c>
      <c r="W5" s="242"/>
      <c r="X5" s="242"/>
      <c r="Y5" s="242"/>
    </row>
    <row r="6" spans="1:29" ht="15" customHeight="1" x14ac:dyDescent="0.25">
      <c r="A6" s="234" t="s">
        <v>106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N6" s="235"/>
      <c r="O6" s="235"/>
      <c r="P6" s="225"/>
      <c r="Q6" s="225"/>
      <c r="R6" s="225"/>
      <c r="S6" s="225"/>
      <c r="T6" s="225"/>
      <c r="U6" s="225"/>
      <c r="V6" s="241" t="str">
        <f>IF(S5&gt;=12,"Corect","Trebuie alocate cel puțin 12 de ore pe săptămână")</f>
        <v>Corect</v>
      </c>
      <c r="W6" s="242"/>
      <c r="X6" s="242"/>
      <c r="Y6" s="242"/>
    </row>
    <row r="7" spans="1:29" ht="18" customHeight="1" x14ac:dyDescent="0.25">
      <c r="A7" s="236" t="s">
        <v>107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29" ht="18.75" customHeight="1" x14ac:dyDescent="0.25">
      <c r="A8" s="227" t="s">
        <v>108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N8" s="226" t="s">
        <v>92</v>
      </c>
      <c r="O8" s="226"/>
      <c r="P8" s="226"/>
      <c r="Q8" s="226"/>
      <c r="R8" s="226"/>
      <c r="S8" s="226"/>
      <c r="T8" s="226"/>
      <c r="U8" s="226"/>
    </row>
    <row r="9" spans="1:29" ht="15" customHeight="1" x14ac:dyDescent="0.25">
      <c r="A9" s="212" t="s">
        <v>97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N9" s="226"/>
      <c r="O9" s="226"/>
      <c r="P9" s="226"/>
      <c r="Q9" s="226"/>
      <c r="R9" s="226"/>
      <c r="S9" s="226"/>
      <c r="T9" s="226"/>
      <c r="U9" s="226"/>
      <c r="V9" s="246" t="s">
        <v>89</v>
      </c>
      <c r="W9" s="247"/>
      <c r="X9" s="247"/>
      <c r="Y9" s="248"/>
      <c r="Z9" s="248"/>
      <c r="AA9" s="248"/>
      <c r="AB9" s="54"/>
    </row>
    <row r="10" spans="1:29" ht="16.5" customHeight="1" x14ac:dyDescent="0.25">
      <c r="A10" s="212" t="s">
        <v>58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N10" s="226"/>
      <c r="O10" s="226"/>
      <c r="P10" s="226"/>
      <c r="Q10" s="226"/>
      <c r="R10" s="226"/>
      <c r="S10" s="226"/>
      <c r="T10" s="226"/>
      <c r="U10" s="226"/>
      <c r="V10" s="247"/>
      <c r="W10" s="247"/>
      <c r="X10" s="247"/>
      <c r="Y10" s="248"/>
      <c r="Z10" s="248"/>
      <c r="AA10" s="248"/>
      <c r="AB10" s="54"/>
    </row>
    <row r="11" spans="1:29" x14ac:dyDescent="0.25">
      <c r="A11" s="212" t="s">
        <v>17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N11" s="226"/>
      <c r="O11" s="226"/>
      <c r="P11" s="226"/>
      <c r="Q11" s="226"/>
      <c r="R11" s="226"/>
      <c r="S11" s="226"/>
      <c r="T11" s="226"/>
      <c r="U11" s="226"/>
      <c r="V11" s="247"/>
      <c r="W11" s="247"/>
      <c r="X11" s="247"/>
      <c r="Y11" s="248"/>
      <c r="Z11" s="248"/>
      <c r="AA11" s="248"/>
      <c r="AB11" s="54"/>
    </row>
    <row r="12" spans="1:29" ht="10.5" customHeight="1" x14ac:dyDescent="0.2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N12" s="2"/>
      <c r="O12" s="2"/>
      <c r="P12" s="2"/>
      <c r="Q12" s="2"/>
      <c r="R12" s="2"/>
      <c r="S12" s="2"/>
      <c r="V12" s="247"/>
      <c r="W12" s="247"/>
      <c r="X12" s="247"/>
      <c r="Y12" s="248"/>
      <c r="Z12" s="248"/>
      <c r="AA12" s="248"/>
      <c r="AB12" s="54"/>
    </row>
    <row r="13" spans="1:29" x14ac:dyDescent="0.25">
      <c r="A13" s="229" t="s">
        <v>63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N13" s="230" t="s">
        <v>20</v>
      </c>
      <c r="O13" s="230"/>
      <c r="P13" s="230"/>
      <c r="Q13" s="230"/>
      <c r="R13" s="230"/>
      <c r="S13" s="230"/>
      <c r="T13" s="230"/>
      <c r="U13" s="230"/>
      <c r="V13" s="54"/>
      <c r="W13" s="54"/>
      <c r="X13" s="54"/>
      <c r="Y13" s="54"/>
      <c r="Z13" s="54"/>
      <c r="AA13" s="54"/>
      <c r="AB13" s="54"/>
    </row>
    <row r="14" spans="1:29" ht="12.75" customHeight="1" x14ac:dyDescent="0.25">
      <c r="A14" s="229" t="s">
        <v>59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N14" s="209" t="s">
        <v>112</v>
      </c>
      <c r="O14" s="209"/>
      <c r="P14" s="209"/>
      <c r="Q14" s="209"/>
      <c r="R14" s="209"/>
      <c r="S14" s="209"/>
      <c r="T14" s="209"/>
      <c r="U14" s="209"/>
      <c r="V14" s="54"/>
      <c r="W14" s="54"/>
      <c r="X14" s="54"/>
      <c r="Y14" s="54"/>
      <c r="Z14" s="54"/>
      <c r="AA14" s="54"/>
      <c r="AB14" s="54"/>
    </row>
    <row r="15" spans="1:29" ht="12.75" customHeight="1" x14ac:dyDescent="0.25">
      <c r="A15" s="227" t="s">
        <v>109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N15" s="209" t="s">
        <v>113</v>
      </c>
      <c r="O15" s="209"/>
      <c r="P15" s="209"/>
      <c r="Q15" s="209"/>
      <c r="R15" s="209"/>
      <c r="S15" s="209"/>
      <c r="T15" s="209"/>
      <c r="U15" s="209"/>
      <c r="V15" s="249" t="s">
        <v>90</v>
      </c>
      <c r="W15" s="249"/>
      <c r="X15" s="249"/>
      <c r="Y15" s="249"/>
      <c r="Z15" s="249"/>
      <c r="AA15" s="249"/>
      <c r="AB15" s="54"/>
    </row>
    <row r="16" spans="1:29" ht="12.75" customHeight="1" x14ac:dyDescent="0.3">
      <c r="A16" s="227" t="s">
        <v>110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N16" s="209" t="s">
        <v>114</v>
      </c>
      <c r="O16" s="209"/>
      <c r="P16" s="209"/>
      <c r="Q16" s="209"/>
      <c r="R16" s="209"/>
      <c r="S16" s="209"/>
      <c r="T16" s="209"/>
      <c r="U16" s="209"/>
      <c r="V16" s="249"/>
      <c r="W16" s="249"/>
      <c r="X16" s="249"/>
      <c r="Y16" s="249"/>
      <c r="Z16" s="249"/>
      <c r="AA16" s="249"/>
      <c r="AB16" s="253"/>
      <c r="AC16" s="254"/>
    </row>
    <row r="17" spans="1:28" ht="12.75" customHeight="1" x14ac:dyDescent="0.25">
      <c r="A17" s="212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N17" s="207" t="s">
        <v>115</v>
      </c>
      <c r="O17" s="207"/>
      <c r="P17" s="207"/>
      <c r="Q17" s="207"/>
      <c r="R17" s="207"/>
      <c r="S17" s="207"/>
      <c r="T17" s="207"/>
      <c r="U17" s="207"/>
      <c r="V17" s="249"/>
      <c r="W17" s="249"/>
      <c r="X17" s="249"/>
      <c r="Y17" s="249"/>
      <c r="Z17" s="249"/>
      <c r="AA17" s="249"/>
      <c r="AB17" s="54"/>
    </row>
    <row r="18" spans="1:28" ht="14.25" customHeight="1" x14ac:dyDescent="0.25">
      <c r="A18" s="212" t="s">
        <v>64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N18" s="207" t="s">
        <v>116</v>
      </c>
      <c r="O18" s="207"/>
      <c r="P18" s="207"/>
      <c r="Q18" s="207"/>
      <c r="R18" s="207"/>
      <c r="S18" s="207"/>
      <c r="T18" s="207"/>
      <c r="U18" s="207"/>
      <c r="V18" s="54"/>
      <c r="W18" s="54"/>
      <c r="X18" s="54"/>
      <c r="Y18" s="54"/>
      <c r="Z18" s="54"/>
      <c r="AA18" s="54"/>
      <c r="AB18" s="54"/>
    </row>
    <row r="19" spans="1:28" x14ac:dyDescent="0.2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N19" s="207"/>
      <c r="O19" s="207"/>
      <c r="P19" s="207"/>
      <c r="Q19" s="207"/>
      <c r="R19" s="207"/>
      <c r="S19" s="207"/>
      <c r="T19" s="207"/>
      <c r="U19" s="207"/>
      <c r="V19" s="54"/>
      <c r="W19" s="54"/>
      <c r="X19" s="54"/>
      <c r="Y19" s="54"/>
      <c r="Z19" s="54"/>
      <c r="AA19" s="54"/>
      <c r="AB19" s="54"/>
    </row>
    <row r="20" spans="1:28" ht="7.5" customHeight="1" x14ac:dyDescent="0.25">
      <c r="A20" s="226" t="s">
        <v>77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N20" s="2"/>
      <c r="O20" s="2"/>
      <c r="P20" s="2"/>
      <c r="Q20" s="2"/>
      <c r="R20" s="2"/>
      <c r="S20" s="2"/>
      <c r="V20" s="250" t="s">
        <v>91</v>
      </c>
      <c r="W20" s="251"/>
      <c r="X20" s="251"/>
      <c r="Y20" s="251"/>
      <c r="Z20" s="251"/>
      <c r="AA20" s="251"/>
      <c r="AB20" s="252"/>
    </row>
    <row r="21" spans="1:28" ht="15" customHeight="1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N21" s="86" t="s">
        <v>101</v>
      </c>
      <c r="O21" s="86"/>
      <c r="P21" s="86"/>
      <c r="Q21" s="86"/>
      <c r="R21" s="86"/>
      <c r="S21" s="86"/>
      <c r="T21" s="86"/>
      <c r="U21" s="86"/>
      <c r="V21" s="252"/>
      <c r="W21" s="252"/>
      <c r="X21" s="252"/>
      <c r="Y21" s="252"/>
      <c r="Z21" s="252"/>
      <c r="AA21" s="252"/>
      <c r="AB21" s="252"/>
    </row>
    <row r="22" spans="1:28" ht="15" customHeight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N22" s="86"/>
      <c r="O22" s="86"/>
      <c r="P22" s="86"/>
      <c r="Q22" s="86"/>
      <c r="R22" s="86"/>
      <c r="S22" s="86"/>
      <c r="T22" s="86"/>
      <c r="U22" s="86"/>
      <c r="V22" s="252"/>
      <c r="W22" s="252"/>
      <c r="X22" s="252"/>
      <c r="Y22" s="252"/>
      <c r="Z22" s="252"/>
      <c r="AA22" s="252"/>
      <c r="AB22" s="252"/>
    </row>
    <row r="23" spans="1:28" ht="24" customHeight="1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N23" s="86"/>
      <c r="O23" s="86"/>
      <c r="P23" s="86"/>
      <c r="Q23" s="86"/>
      <c r="R23" s="86"/>
      <c r="S23" s="86"/>
      <c r="T23" s="86"/>
      <c r="U23" s="86"/>
      <c r="V23" s="252"/>
      <c r="W23" s="252"/>
      <c r="X23" s="252"/>
      <c r="Y23" s="252"/>
      <c r="Z23" s="252"/>
      <c r="AA23" s="252"/>
      <c r="AB23" s="252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50" t="s">
        <v>16</v>
      </c>
      <c r="B25" s="150"/>
      <c r="C25" s="150"/>
      <c r="D25" s="150"/>
      <c r="E25" s="150"/>
      <c r="F25" s="150"/>
      <c r="G25" s="150"/>
      <c r="N25" s="228" t="s">
        <v>104</v>
      </c>
      <c r="O25" s="228"/>
      <c r="P25" s="228"/>
      <c r="Q25" s="228"/>
      <c r="R25" s="228"/>
      <c r="S25" s="228"/>
      <c r="T25" s="228"/>
      <c r="U25" s="228"/>
    </row>
    <row r="26" spans="1:28" ht="26.25" customHeight="1" x14ac:dyDescent="0.25">
      <c r="A26" s="4"/>
      <c r="B26" s="217" t="s">
        <v>2</v>
      </c>
      <c r="C26" s="219"/>
      <c r="D26" s="217" t="s">
        <v>3</v>
      </c>
      <c r="E26" s="218"/>
      <c r="F26" s="219"/>
      <c r="G26" s="182" t="s">
        <v>18</v>
      </c>
      <c r="H26" s="182" t="s">
        <v>10</v>
      </c>
      <c r="I26" s="217" t="s">
        <v>4</v>
      </c>
      <c r="J26" s="218"/>
      <c r="K26" s="219"/>
      <c r="N26" s="228"/>
      <c r="O26" s="228"/>
      <c r="P26" s="228"/>
      <c r="Q26" s="228"/>
      <c r="R26" s="228"/>
      <c r="S26" s="228"/>
      <c r="T26" s="228"/>
      <c r="U26" s="228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83"/>
      <c r="H27" s="183"/>
      <c r="I27" s="5" t="s">
        <v>11</v>
      </c>
      <c r="J27" s="5" t="s">
        <v>12</v>
      </c>
      <c r="K27" s="5" t="s">
        <v>13</v>
      </c>
      <c r="N27" s="228"/>
      <c r="O27" s="228"/>
      <c r="P27" s="228"/>
      <c r="Q27" s="228"/>
      <c r="R27" s="228"/>
      <c r="S27" s="228"/>
      <c r="T27" s="228"/>
      <c r="U27" s="228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>
        <v>0</v>
      </c>
      <c r="H28" s="43" t="s">
        <v>111</v>
      </c>
      <c r="I28" s="25">
        <v>3</v>
      </c>
      <c r="J28" s="25">
        <v>1</v>
      </c>
      <c r="K28" s="25">
        <v>12</v>
      </c>
      <c r="N28" s="228"/>
      <c r="O28" s="228"/>
      <c r="P28" s="228"/>
      <c r="Q28" s="228"/>
      <c r="R28" s="228"/>
      <c r="S28" s="228"/>
      <c r="T28" s="228"/>
      <c r="U28" s="228"/>
      <c r="V28" s="243" t="str">
        <f>IF(SUM(B28:K28)=52,"Corect","Suma trebuie să fie 52")</f>
        <v>Corect</v>
      </c>
      <c r="W28" s="243"/>
    </row>
    <row r="29" spans="1:28" ht="15" customHeight="1" x14ac:dyDescent="0.25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>
        <v>2</v>
      </c>
      <c r="I29" s="25">
        <v>3</v>
      </c>
      <c r="J29" s="25">
        <v>1</v>
      </c>
      <c r="K29" s="25">
        <v>10</v>
      </c>
      <c r="N29" s="228"/>
      <c r="O29" s="228"/>
      <c r="P29" s="228"/>
      <c r="Q29" s="228"/>
      <c r="R29" s="228"/>
      <c r="S29" s="228"/>
      <c r="T29" s="228"/>
      <c r="U29" s="228"/>
      <c r="V29" s="243" t="str">
        <f>IF(SUM(B29:K29)=52,"Corect","Suma trebuie să fie 52")</f>
        <v>Corect</v>
      </c>
      <c r="W29" s="243"/>
    </row>
    <row r="30" spans="1:28" ht="15.75" customHeight="1" x14ac:dyDescent="0.25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28"/>
      <c r="O30" s="228"/>
      <c r="P30" s="228"/>
      <c r="Q30" s="228"/>
      <c r="R30" s="228"/>
      <c r="S30" s="228"/>
      <c r="T30" s="228"/>
      <c r="U30" s="228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228"/>
      <c r="O31" s="228"/>
      <c r="P31" s="228"/>
      <c r="Q31" s="228"/>
      <c r="R31" s="228"/>
      <c r="S31" s="228"/>
      <c r="T31" s="228"/>
      <c r="U31" s="228"/>
    </row>
    <row r="32" spans="1:28" x14ac:dyDescent="0.25">
      <c r="B32" s="8"/>
      <c r="C32" s="8"/>
      <c r="D32" s="8"/>
      <c r="E32" s="8"/>
      <c r="F32" s="8"/>
      <c r="G32" s="8"/>
      <c r="N32" s="8"/>
      <c r="O32" s="8"/>
      <c r="P32" s="8"/>
      <c r="Q32" s="8"/>
      <c r="R32" s="8"/>
      <c r="S32" s="8"/>
      <c r="T32" s="8"/>
    </row>
    <row r="33" spans="1:24" s="77" customFormat="1" x14ac:dyDescent="0.25">
      <c r="B33" s="76"/>
      <c r="C33" s="76"/>
      <c r="D33" s="76"/>
      <c r="E33" s="76"/>
      <c r="F33" s="76"/>
      <c r="G33" s="76"/>
      <c r="N33" s="76"/>
      <c r="O33" s="76"/>
      <c r="P33" s="76"/>
      <c r="Q33" s="76"/>
      <c r="R33" s="76"/>
      <c r="S33" s="76"/>
      <c r="T33" s="76"/>
    </row>
    <row r="34" spans="1:24" s="77" customFormat="1" x14ac:dyDescent="0.25">
      <c r="B34" s="76"/>
      <c r="C34" s="76"/>
      <c r="D34" s="76"/>
      <c r="E34" s="76"/>
      <c r="F34" s="76"/>
      <c r="G34" s="76"/>
      <c r="N34" s="76"/>
      <c r="O34" s="76"/>
      <c r="P34" s="76"/>
      <c r="Q34" s="76"/>
      <c r="R34" s="76"/>
      <c r="S34" s="76"/>
      <c r="T34" s="76"/>
    </row>
    <row r="35" spans="1:24" ht="20.25" customHeight="1" x14ac:dyDescent="0.25">
      <c r="A35" s="211" t="s">
        <v>21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</row>
    <row r="36" spans="1:24" ht="20.25" hidden="1" customHeight="1" x14ac:dyDescent="0.25">
      <c r="O36" s="9"/>
      <c r="P36" s="10" t="s">
        <v>36</v>
      </c>
      <c r="Q36" s="10" t="s">
        <v>37</v>
      </c>
      <c r="R36" s="10" t="s">
        <v>38</v>
      </c>
      <c r="S36" s="10" t="s">
        <v>98</v>
      </c>
      <c r="T36" s="10" t="s">
        <v>99</v>
      </c>
      <c r="U36" s="10"/>
    </row>
    <row r="37" spans="1:24" ht="20.25" customHeight="1" x14ac:dyDescent="0.25">
      <c r="A37" s="111" t="s">
        <v>41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4" ht="27.75" customHeight="1" x14ac:dyDescent="0.25">
      <c r="A38" s="180" t="s">
        <v>27</v>
      </c>
      <c r="B38" s="186" t="s">
        <v>26</v>
      </c>
      <c r="C38" s="187"/>
      <c r="D38" s="187"/>
      <c r="E38" s="187"/>
      <c r="F38" s="187"/>
      <c r="G38" s="187"/>
      <c r="H38" s="187"/>
      <c r="I38" s="188"/>
      <c r="J38" s="182" t="s">
        <v>39</v>
      </c>
      <c r="K38" s="204" t="s">
        <v>24</v>
      </c>
      <c r="L38" s="205"/>
      <c r="M38" s="205"/>
      <c r="N38" s="206"/>
      <c r="O38" s="204" t="s">
        <v>40</v>
      </c>
      <c r="P38" s="220"/>
      <c r="Q38" s="221"/>
      <c r="R38" s="204" t="s">
        <v>23</v>
      </c>
      <c r="S38" s="205"/>
      <c r="T38" s="206"/>
      <c r="U38" s="185" t="s">
        <v>22</v>
      </c>
    </row>
    <row r="39" spans="1:24" ht="20.25" customHeight="1" x14ac:dyDescent="0.25">
      <c r="A39" s="181"/>
      <c r="B39" s="189"/>
      <c r="C39" s="190"/>
      <c r="D39" s="190"/>
      <c r="E39" s="190"/>
      <c r="F39" s="190"/>
      <c r="G39" s="190"/>
      <c r="H39" s="190"/>
      <c r="I39" s="191"/>
      <c r="J39" s="183"/>
      <c r="K39" s="5" t="s">
        <v>28</v>
      </c>
      <c r="L39" s="5" t="s">
        <v>29</v>
      </c>
      <c r="M39" s="58" t="s">
        <v>102</v>
      </c>
      <c r="N39" s="5" t="s">
        <v>103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183"/>
    </row>
    <row r="40" spans="1:24" ht="20.25" customHeight="1" x14ac:dyDescent="0.25">
      <c r="A40" s="42" t="s">
        <v>117</v>
      </c>
      <c r="B40" s="231" t="s">
        <v>150</v>
      </c>
      <c r="C40" s="232"/>
      <c r="D40" s="232"/>
      <c r="E40" s="232"/>
      <c r="F40" s="232"/>
      <c r="G40" s="232"/>
      <c r="H40" s="232"/>
      <c r="I40" s="233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8">
        <f>K40+L40+N40+M40</f>
        <v>4</v>
      </c>
      <c r="P40" s="19">
        <f>Q40-O40</f>
        <v>10</v>
      </c>
      <c r="Q40" s="19">
        <f t="shared" ref="Q40:Q43" si="0">ROUND(PRODUCT(J40,25)/14,0)</f>
        <v>14</v>
      </c>
      <c r="R40" s="24" t="s">
        <v>31</v>
      </c>
      <c r="S40" s="11"/>
      <c r="T40" s="25"/>
      <c r="U40" s="11" t="s">
        <v>36</v>
      </c>
    </row>
    <row r="41" spans="1:24" ht="20.25" customHeight="1" x14ac:dyDescent="0.25">
      <c r="A41" s="31" t="s">
        <v>118</v>
      </c>
      <c r="B41" s="231" t="s">
        <v>151</v>
      </c>
      <c r="C41" s="232"/>
      <c r="D41" s="232"/>
      <c r="E41" s="232"/>
      <c r="F41" s="232"/>
      <c r="G41" s="232"/>
      <c r="H41" s="232"/>
      <c r="I41" s="233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62">
        <f t="shared" ref="O41:O43" si="1">K41+L41+N41+M41</f>
        <v>4</v>
      </c>
      <c r="P41" s="19">
        <f t="shared" ref="P41:P43" si="2">Q41-O41</f>
        <v>9</v>
      </c>
      <c r="Q41" s="19">
        <f t="shared" si="0"/>
        <v>13</v>
      </c>
      <c r="R41" s="24" t="s">
        <v>31</v>
      </c>
      <c r="S41" s="11"/>
      <c r="T41" s="25"/>
      <c r="U41" s="11" t="s">
        <v>36</v>
      </c>
    </row>
    <row r="42" spans="1:24" ht="31.5" customHeight="1" x14ac:dyDescent="0.25">
      <c r="A42" s="31" t="s">
        <v>119</v>
      </c>
      <c r="B42" s="237" t="s">
        <v>152</v>
      </c>
      <c r="C42" s="238"/>
      <c r="D42" s="238"/>
      <c r="E42" s="238"/>
      <c r="F42" s="238"/>
      <c r="G42" s="238"/>
      <c r="H42" s="238"/>
      <c r="I42" s="239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62">
        <f t="shared" si="1"/>
        <v>4</v>
      </c>
      <c r="P42" s="19">
        <f t="shared" si="2"/>
        <v>9</v>
      </c>
      <c r="Q42" s="19">
        <f t="shared" si="0"/>
        <v>13</v>
      </c>
      <c r="R42" s="24"/>
      <c r="S42" s="11" t="s">
        <v>28</v>
      </c>
      <c r="T42" s="25"/>
      <c r="U42" s="11" t="s">
        <v>36</v>
      </c>
    </row>
    <row r="43" spans="1:24" ht="32.25" customHeight="1" x14ac:dyDescent="0.25">
      <c r="A43" s="31" t="s">
        <v>121</v>
      </c>
      <c r="B43" s="237" t="s">
        <v>153</v>
      </c>
      <c r="C43" s="238"/>
      <c r="D43" s="238"/>
      <c r="E43" s="238"/>
      <c r="F43" s="238"/>
      <c r="G43" s="238"/>
      <c r="H43" s="238"/>
      <c r="I43" s="239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62">
        <f t="shared" si="1"/>
        <v>4</v>
      </c>
      <c r="P43" s="19">
        <f t="shared" si="2"/>
        <v>10</v>
      </c>
      <c r="Q43" s="19">
        <f t="shared" si="0"/>
        <v>14</v>
      </c>
      <c r="R43" s="24" t="s">
        <v>31</v>
      </c>
      <c r="S43" s="11"/>
      <c r="T43" s="25"/>
      <c r="U43" s="11" t="s">
        <v>36</v>
      </c>
    </row>
    <row r="44" spans="1:24" x14ac:dyDescent="0.25">
      <c r="A44" s="21" t="s">
        <v>25</v>
      </c>
      <c r="B44" s="143"/>
      <c r="C44" s="144"/>
      <c r="D44" s="144"/>
      <c r="E44" s="144"/>
      <c r="F44" s="144"/>
      <c r="G44" s="144"/>
      <c r="H44" s="144"/>
      <c r="I44" s="145"/>
      <c r="J44" s="21">
        <f t="shared" ref="J44:Q44" si="3">SUM(J40:J43)</f>
        <v>30</v>
      </c>
      <c r="K44" s="21">
        <f t="shared" si="3"/>
        <v>8</v>
      </c>
      <c r="L44" s="21">
        <f t="shared" si="3"/>
        <v>4</v>
      </c>
      <c r="M44" s="60">
        <f t="shared" si="3"/>
        <v>0</v>
      </c>
      <c r="N44" s="21">
        <f t="shared" si="3"/>
        <v>4</v>
      </c>
      <c r="O44" s="21">
        <f t="shared" si="3"/>
        <v>16</v>
      </c>
      <c r="P44" s="21">
        <f t="shared" si="3"/>
        <v>38</v>
      </c>
      <c r="Q44" s="21">
        <f t="shared" si="3"/>
        <v>54</v>
      </c>
      <c r="R44" s="21">
        <f>COUNTIF(R40:R43,"E")</f>
        <v>3</v>
      </c>
      <c r="S44" s="21">
        <f>COUNTIF(S40:S43,"C")</f>
        <v>1</v>
      </c>
      <c r="T44" s="21">
        <f>COUNTIF(T40:T43,"VP")</f>
        <v>0</v>
      </c>
      <c r="U44" s="57">
        <f>COUNTA(U40:U43)</f>
        <v>4</v>
      </c>
      <c r="V44" s="244" t="str">
        <f>IF(R44&gt;=SUM(S44:T44),"Corect","E trebuie să fie cel puțin egal cu C+VP")</f>
        <v>Corect</v>
      </c>
      <c r="W44" s="245"/>
      <c r="X44" s="245"/>
    </row>
    <row r="45" spans="1:24" s="64" customForma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7"/>
    </row>
    <row r="46" spans="1:24" s="77" customForma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7"/>
    </row>
    <row r="47" spans="1:24" s="77" customForma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7"/>
    </row>
    <row r="48" spans="1:24" s="77" customForma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7"/>
    </row>
    <row r="49" spans="1:24" s="71" customForma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7"/>
    </row>
    <row r="50" spans="1:24" ht="16.5" customHeight="1" x14ac:dyDescent="0.25">
      <c r="A50" s="111" t="s">
        <v>42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</row>
    <row r="51" spans="1:24" ht="26.25" customHeight="1" x14ac:dyDescent="0.25">
      <c r="A51" s="180" t="s">
        <v>27</v>
      </c>
      <c r="B51" s="186" t="s">
        <v>26</v>
      </c>
      <c r="C51" s="187"/>
      <c r="D51" s="187"/>
      <c r="E51" s="187"/>
      <c r="F51" s="187"/>
      <c r="G51" s="187"/>
      <c r="H51" s="187"/>
      <c r="I51" s="188"/>
      <c r="J51" s="182" t="s">
        <v>39</v>
      </c>
      <c r="K51" s="204" t="s">
        <v>24</v>
      </c>
      <c r="L51" s="205"/>
      <c r="M51" s="205"/>
      <c r="N51" s="206"/>
      <c r="O51" s="204" t="s">
        <v>40</v>
      </c>
      <c r="P51" s="220"/>
      <c r="Q51" s="221"/>
      <c r="R51" s="204" t="s">
        <v>23</v>
      </c>
      <c r="S51" s="205"/>
      <c r="T51" s="206"/>
      <c r="U51" s="185" t="s">
        <v>22</v>
      </c>
    </row>
    <row r="52" spans="1:24" ht="12.75" customHeight="1" x14ac:dyDescent="0.25">
      <c r="A52" s="181"/>
      <c r="B52" s="189"/>
      <c r="C52" s="190"/>
      <c r="D52" s="190"/>
      <c r="E52" s="190"/>
      <c r="F52" s="190"/>
      <c r="G52" s="190"/>
      <c r="H52" s="190"/>
      <c r="I52" s="191"/>
      <c r="J52" s="183"/>
      <c r="K52" s="5" t="s">
        <v>28</v>
      </c>
      <c r="L52" s="5" t="s">
        <v>29</v>
      </c>
      <c r="M52" s="58" t="s">
        <v>102</v>
      </c>
      <c r="N52" s="5" t="s">
        <v>103</v>
      </c>
      <c r="O52" s="5" t="s">
        <v>33</v>
      </c>
      <c r="P52" s="5" t="s">
        <v>7</v>
      </c>
      <c r="Q52" s="5" t="s">
        <v>30</v>
      </c>
      <c r="R52" s="5" t="s">
        <v>31</v>
      </c>
      <c r="S52" s="5" t="s">
        <v>28</v>
      </c>
      <c r="T52" s="5" t="s">
        <v>32</v>
      </c>
      <c r="U52" s="183"/>
    </row>
    <row r="53" spans="1:24" ht="26.25" customHeight="1" x14ac:dyDescent="0.25">
      <c r="A53" s="42" t="s">
        <v>122</v>
      </c>
      <c r="B53" s="237" t="s">
        <v>154</v>
      </c>
      <c r="C53" s="238"/>
      <c r="D53" s="238"/>
      <c r="E53" s="238"/>
      <c r="F53" s="238"/>
      <c r="G53" s="238"/>
      <c r="H53" s="238"/>
      <c r="I53" s="239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8">
        <f>K53+L53+N53+M53</f>
        <v>4</v>
      </c>
      <c r="P53" s="19">
        <f>Q53-O53</f>
        <v>10</v>
      </c>
      <c r="Q53" s="19">
        <f t="shared" ref="Q53:Q56" si="4">ROUND(PRODUCT(J53,25)/14,0)</f>
        <v>14</v>
      </c>
      <c r="R53" s="24" t="s">
        <v>31</v>
      </c>
      <c r="S53" s="11"/>
      <c r="T53" s="25"/>
      <c r="U53" s="11" t="s">
        <v>36</v>
      </c>
    </row>
    <row r="54" spans="1:24" ht="25.5" customHeight="1" x14ac:dyDescent="0.25">
      <c r="A54" s="31" t="s">
        <v>123</v>
      </c>
      <c r="B54" s="237" t="s">
        <v>155</v>
      </c>
      <c r="C54" s="238"/>
      <c r="D54" s="238"/>
      <c r="E54" s="238"/>
      <c r="F54" s="238"/>
      <c r="G54" s="238"/>
      <c r="H54" s="238"/>
      <c r="I54" s="239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62">
        <f t="shared" ref="O54:O56" si="5">K54+L54+N54+M54</f>
        <v>4</v>
      </c>
      <c r="P54" s="19">
        <f t="shared" ref="P54:P56" si="6">Q54-O54</f>
        <v>10</v>
      </c>
      <c r="Q54" s="19">
        <f t="shared" si="4"/>
        <v>14</v>
      </c>
      <c r="R54" s="24"/>
      <c r="S54" s="11" t="s">
        <v>28</v>
      </c>
      <c r="T54" s="25"/>
      <c r="U54" s="11" t="s">
        <v>36</v>
      </c>
    </row>
    <row r="55" spans="1:24" x14ac:dyDescent="0.25">
      <c r="A55" s="31" t="s">
        <v>124</v>
      </c>
      <c r="B55" s="231" t="s">
        <v>156</v>
      </c>
      <c r="C55" s="232"/>
      <c r="D55" s="232"/>
      <c r="E55" s="232"/>
      <c r="F55" s="232"/>
      <c r="G55" s="232"/>
      <c r="H55" s="232"/>
      <c r="I55" s="233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62">
        <f t="shared" si="5"/>
        <v>4</v>
      </c>
      <c r="P55" s="19">
        <f t="shared" si="6"/>
        <v>9</v>
      </c>
      <c r="Q55" s="19">
        <f t="shared" si="4"/>
        <v>13</v>
      </c>
      <c r="R55" s="24"/>
      <c r="S55" s="11"/>
      <c r="T55" s="25" t="s">
        <v>32</v>
      </c>
      <c r="U55" s="11" t="s">
        <v>36</v>
      </c>
    </row>
    <row r="56" spans="1:24" x14ac:dyDescent="0.25">
      <c r="A56" s="31" t="s">
        <v>125</v>
      </c>
      <c r="B56" s="231" t="s">
        <v>157</v>
      </c>
      <c r="C56" s="232"/>
      <c r="D56" s="232"/>
      <c r="E56" s="232"/>
      <c r="F56" s="232"/>
      <c r="G56" s="232"/>
      <c r="H56" s="232"/>
      <c r="I56" s="233"/>
      <c r="J56" s="11">
        <v>7</v>
      </c>
      <c r="K56" s="11">
        <v>2</v>
      </c>
      <c r="L56" s="11">
        <v>1</v>
      </c>
      <c r="M56" s="11">
        <v>0</v>
      </c>
      <c r="N56" s="11">
        <v>1</v>
      </c>
      <c r="O56" s="62">
        <f t="shared" si="5"/>
        <v>4</v>
      </c>
      <c r="P56" s="19">
        <f t="shared" si="6"/>
        <v>9</v>
      </c>
      <c r="Q56" s="19">
        <f t="shared" si="4"/>
        <v>13</v>
      </c>
      <c r="R56" s="24" t="s">
        <v>31</v>
      </c>
      <c r="S56" s="11"/>
      <c r="T56" s="25"/>
      <c r="U56" s="11" t="s">
        <v>37</v>
      </c>
    </row>
    <row r="57" spans="1:24" x14ac:dyDescent="0.25">
      <c r="A57" s="21" t="s">
        <v>25</v>
      </c>
      <c r="B57" s="143"/>
      <c r="C57" s="144"/>
      <c r="D57" s="144"/>
      <c r="E57" s="144"/>
      <c r="F57" s="144"/>
      <c r="G57" s="144"/>
      <c r="H57" s="144"/>
      <c r="I57" s="145"/>
      <c r="J57" s="21">
        <f t="shared" ref="J57:Q57" si="7">SUM(J53:J56)</f>
        <v>30</v>
      </c>
      <c r="K57" s="21">
        <f t="shared" si="7"/>
        <v>8</v>
      </c>
      <c r="L57" s="21">
        <f t="shared" si="7"/>
        <v>4</v>
      </c>
      <c r="M57" s="60">
        <f t="shared" si="7"/>
        <v>0</v>
      </c>
      <c r="N57" s="21">
        <f t="shared" si="7"/>
        <v>4</v>
      </c>
      <c r="O57" s="21">
        <f t="shared" si="7"/>
        <v>16</v>
      </c>
      <c r="P57" s="21">
        <f t="shared" si="7"/>
        <v>38</v>
      </c>
      <c r="Q57" s="21">
        <f t="shared" si="7"/>
        <v>54</v>
      </c>
      <c r="R57" s="21">
        <f>COUNTIF(R53:R56,"E")</f>
        <v>2</v>
      </c>
      <c r="S57" s="21">
        <f>COUNTIF(S53:S56,"C")</f>
        <v>1</v>
      </c>
      <c r="T57" s="21">
        <f>COUNTIF(T53:T56,"VP")</f>
        <v>1</v>
      </c>
      <c r="U57" s="57">
        <f>COUNTA(U53:U56)</f>
        <v>4</v>
      </c>
      <c r="V57" s="244" t="str">
        <f>IF(R57&gt;=SUM(S57:T57),"Corect","E trebuie să fie cel puțin egal cu C+VP")</f>
        <v>Corect</v>
      </c>
      <c r="W57" s="245"/>
      <c r="X57" s="245"/>
    </row>
    <row r="58" spans="1:24" ht="11.25" customHeight="1" x14ac:dyDescent="0.25"/>
    <row r="59" spans="1:24" s="77" customFormat="1" ht="11.25" customHeight="1" x14ac:dyDescent="0.25"/>
    <row r="60" spans="1:24" s="77" customFormat="1" ht="11.25" customHeight="1" x14ac:dyDescent="0.25"/>
    <row r="61" spans="1:24" s="77" customFormat="1" ht="11.25" customHeight="1" x14ac:dyDescent="0.25"/>
    <row r="63" spans="1:24" s="77" customFormat="1" x14ac:dyDescent="0.25"/>
    <row r="64" spans="1:24" s="77" customFormat="1" x14ac:dyDescent="0.25"/>
    <row r="65" spans="1:24" s="77" customFormat="1" x14ac:dyDescent="0.25"/>
    <row r="66" spans="1:24" ht="18" customHeight="1" x14ac:dyDescent="0.25">
      <c r="A66" s="111" t="s">
        <v>43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</row>
    <row r="67" spans="1:24" ht="25.5" customHeight="1" x14ac:dyDescent="0.25">
      <c r="A67" s="180" t="s">
        <v>27</v>
      </c>
      <c r="B67" s="186" t="s">
        <v>26</v>
      </c>
      <c r="C67" s="187"/>
      <c r="D67" s="187"/>
      <c r="E67" s="187"/>
      <c r="F67" s="187"/>
      <c r="G67" s="187"/>
      <c r="H67" s="187"/>
      <c r="I67" s="188"/>
      <c r="J67" s="182" t="s">
        <v>39</v>
      </c>
      <c r="K67" s="204" t="s">
        <v>24</v>
      </c>
      <c r="L67" s="205"/>
      <c r="M67" s="205"/>
      <c r="N67" s="206"/>
      <c r="O67" s="204" t="s">
        <v>40</v>
      </c>
      <c r="P67" s="220"/>
      <c r="Q67" s="221"/>
      <c r="R67" s="204" t="s">
        <v>23</v>
      </c>
      <c r="S67" s="205"/>
      <c r="T67" s="206"/>
      <c r="U67" s="185" t="s">
        <v>22</v>
      </c>
    </row>
    <row r="68" spans="1:24" ht="16.5" customHeight="1" x14ac:dyDescent="0.25">
      <c r="A68" s="181"/>
      <c r="B68" s="189"/>
      <c r="C68" s="190"/>
      <c r="D68" s="190"/>
      <c r="E68" s="190"/>
      <c r="F68" s="190"/>
      <c r="G68" s="190"/>
      <c r="H68" s="190"/>
      <c r="I68" s="191"/>
      <c r="J68" s="183"/>
      <c r="K68" s="5" t="s">
        <v>28</v>
      </c>
      <c r="L68" s="5" t="s">
        <v>29</v>
      </c>
      <c r="M68" s="58" t="s">
        <v>102</v>
      </c>
      <c r="N68" s="5" t="s">
        <v>103</v>
      </c>
      <c r="O68" s="5" t="s">
        <v>33</v>
      </c>
      <c r="P68" s="5" t="s">
        <v>7</v>
      </c>
      <c r="Q68" s="5" t="s">
        <v>30</v>
      </c>
      <c r="R68" s="5" t="s">
        <v>31</v>
      </c>
      <c r="S68" s="5" t="s">
        <v>28</v>
      </c>
      <c r="T68" s="5" t="s">
        <v>32</v>
      </c>
      <c r="U68" s="183"/>
    </row>
    <row r="69" spans="1:24" x14ac:dyDescent="0.25">
      <c r="A69" s="42" t="s">
        <v>126</v>
      </c>
      <c r="B69" s="231" t="s">
        <v>158</v>
      </c>
      <c r="C69" s="232"/>
      <c r="D69" s="232"/>
      <c r="E69" s="232"/>
      <c r="F69" s="232"/>
      <c r="G69" s="232"/>
      <c r="H69" s="232"/>
      <c r="I69" s="233"/>
      <c r="J69" s="11">
        <v>8</v>
      </c>
      <c r="K69" s="11">
        <v>2</v>
      </c>
      <c r="L69" s="11">
        <v>1</v>
      </c>
      <c r="M69" s="11">
        <v>0</v>
      </c>
      <c r="N69" s="11">
        <v>1</v>
      </c>
      <c r="O69" s="18">
        <f>K69+L69+N69+M69</f>
        <v>4</v>
      </c>
      <c r="P69" s="19">
        <f>Q69-O69</f>
        <v>10</v>
      </c>
      <c r="Q69" s="19">
        <f t="shared" ref="Q69:Q72" si="8">ROUND(PRODUCT(J69,25)/14,0)</f>
        <v>14</v>
      </c>
      <c r="R69" s="24" t="s">
        <v>31</v>
      </c>
      <c r="S69" s="11"/>
      <c r="T69" s="25"/>
      <c r="U69" s="11" t="s">
        <v>36</v>
      </c>
    </row>
    <row r="70" spans="1:24" x14ac:dyDescent="0.25">
      <c r="A70" s="31" t="s">
        <v>127</v>
      </c>
      <c r="B70" s="231" t="s">
        <v>159</v>
      </c>
      <c r="C70" s="232"/>
      <c r="D70" s="232"/>
      <c r="E70" s="232"/>
      <c r="F70" s="232"/>
      <c r="G70" s="232"/>
      <c r="H70" s="232"/>
      <c r="I70" s="233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62">
        <f t="shared" ref="O70:O72" si="9">K70+L70+N70+M70</f>
        <v>4</v>
      </c>
      <c r="P70" s="19">
        <f t="shared" ref="P70:P72" si="10">Q70-O70</f>
        <v>9</v>
      </c>
      <c r="Q70" s="19">
        <f t="shared" si="8"/>
        <v>13</v>
      </c>
      <c r="R70" s="24"/>
      <c r="S70" s="11"/>
      <c r="T70" s="25" t="s">
        <v>32</v>
      </c>
      <c r="U70" s="11" t="s">
        <v>37</v>
      </c>
    </row>
    <row r="71" spans="1:24" x14ac:dyDescent="0.25">
      <c r="A71" s="31" t="s">
        <v>128</v>
      </c>
      <c r="B71" s="231" t="s">
        <v>160</v>
      </c>
      <c r="C71" s="232"/>
      <c r="D71" s="232"/>
      <c r="E71" s="232"/>
      <c r="F71" s="232"/>
      <c r="G71" s="232"/>
      <c r="H71" s="232"/>
      <c r="I71" s="233"/>
      <c r="J71" s="11">
        <v>7</v>
      </c>
      <c r="K71" s="11">
        <v>2</v>
      </c>
      <c r="L71" s="11">
        <v>1</v>
      </c>
      <c r="M71" s="11">
        <v>0</v>
      </c>
      <c r="N71" s="11">
        <v>1</v>
      </c>
      <c r="O71" s="62">
        <f t="shared" si="9"/>
        <v>4</v>
      </c>
      <c r="P71" s="19">
        <f t="shared" si="10"/>
        <v>9</v>
      </c>
      <c r="Q71" s="19">
        <f t="shared" si="8"/>
        <v>13</v>
      </c>
      <c r="R71" s="24" t="s">
        <v>31</v>
      </c>
      <c r="S71" s="11"/>
      <c r="T71" s="25"/>
      <c r="U71" s="11" t="s">
        <v>37</v>
      </c>
    </row>
    <row r="72" spans="1:24" ht="27" customHeight="1" x14ac:dyDescent="0.25">
      <c r="A72" s="31" t="s">
        <v>120</v>
      </c>
      <c r="B72" s="237" t="s">
        <v>161</v>
      </c>
      <c r="C72" s="238"/>
      <c r="D72" s="238"/>
      <c r="E72" s="238"/>
      <c r="F72" s="238"/>
      <c r="G72" s="238"/>
      <c r="H72" s="238"/>
      <c r="I72" s="239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62">
        <f t="shared" si="9"/>
        <v>4</v>
      </c>
      <c r="P72" s="19">
        <f t="shared" si="10"/>
        <v>10</v>
      </c>
      <c r="Q72" s="19">
        <f t="shared" si="8"/>
        <v>14</v>
      </c>
      <c r="R72" s="24"/>
      <c r="S72" s="11" t="s">
        <v>28</v>
      </c>
      <c r="T72" s="25"/>
      <c r="U72" s="11" t="s">
        <v>38</v>
      </c>
    </row>
    <row r="73" spans="1:24" x14ac:dyDescent="0.25">
      <c r="A73" s="21" t="s">
        <v>25</v>
      </c>
      <c r="B73" s="143"/>
      <c r="C73" s="144"/>
      <c r="D73" s="144"/>
      <c r="E73" s="144"/>
      <c r="F73" s="144"/>
      <c r="G73" s="144"/>
      <c r="H73" s="144"/>
      <c r="I73" s="145"/>
      <c r="J73" s="21">
        <f t="shared" ref="J73:Q73" si="11">SUM(J69:J72)</f>
        <v>30</v>
      </c>
      <c r="K73" s="21">
        <f t="shared" si="11"/>
        <v>8</v>
      </c>
      <c r="L73" s="21">
        <f t="shared" si="11"/>
        <v>4</v>
      </c>
      <c r="M73" s="60">
        <f t="shared" si="11"/>
        <v>0</v>
      </c>
      <c r="N73" s="21">
        <f t="shared" si="11"/>
        <v>4</v>
      </c>
      <c r="O73" s="21">
        <f t="shared" si="11"/>
        <v>16</v>
      </c>
      <c r="P73" s="21">
        <f t="shared" si="11"/>
        <v>38</v>
      </c>
      <c r="Q73" s="21">
        <f t="shared" si="11"/>
        <v>54</v>
      </c>
      <c r="R73" s="21">
        <f>COUNTIF(R69:R72,"E")</f>
        <v>2</v>
      </c>
      <c r="S73" s="21">
        <f>COUNTIF(S69:S72,"C")</f>
        <v>1</v>
      </c>
      <c r="T73" s="21">
        <f>COUNTIF(T69:T72,"VP")</f>
        <v>1</v>
      </c>
      <c r="U73" s="57">
        <f>COUNTA(U69:U72)</f>
        <v>4</v>
      </c>
      <c r="V73" s="244" t="str">
        <f>IF(R73&gt;=SUM(S73:T73),"Corect","E trebuie să fie cel puțin egal cu C+VP")</f>
        <v>Corect</v>
      </c>
      <c r="W73" s="245"/>
      <c r="X73" s="245"/>
    </row>
    <row r="74" spans="1:24" ht="21.75" customHeight="1" x14ac:dyDescent="0.25"/>
    <row r="75" spans="1:24" s="77" customFormat="1" ht="21.75" customHeight="1" x14ac:dyDescent="0.25"/>
    <row r="76" spans="1:24" s="77" customFormat="1" ht="21.75" customHeight="1" x14ac:dyDescent="0.25"/>
    <row r="77" spans="1:24" s="77" customFormat="1" ht="21.75" customHeight="1" x14ac:dyDescent="0.25"/>
    <row r="78" spans="1:24" ht="18.75" customHeight="1" x14ac:dyDescent="0.25">
      <c r="A78" s="111" t="s">
        <v>44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</row>
    <row r="79" spans="1:24" ht="24.75" customHeight="1" x14ac:dyDescent="0.25">
      <c r="A79" s="180" t="s">
        <v>27</v>
      </c>
      <c r="B79" s="186" t="s">
        <v>26</v>
      </c>
      <c r="C79" s="187"/>
      <c r="D79" s="187"/>
      <c r="E79" s="187"/>
      <c r="F79" s="187"/>
      <c r="G79" s="187"/>
      <c r="H79" s="187"/>
      <c r="I79" s="188"/>
      <c r="J79" s="182" t="s">
        <v>39</v>
      </c>
      <c r="K79" s="204" t="s">
        <v>24</v>
      </c>
      <c r="L79" s="205"/>
      <c r="M79" s="205"/>
      <c r="N79" s="206"/>
      <c r="O79" s="204" t="s">
        <v>40</v>
      </c>
      <c r="P79" s="220"/>
      <c r="Q79" s="221"/>
      <c r="R79" s="204" t="s">
        <v>23</v>
      </c>
      <c r="S79" s="205"/>
      <c r="T79" s="206"/>
      <c r="U79" s="185" t="s">
        <v>22</v>
      </c>
      <c r="V79" s="1">
        <f>162*14+64*12</f>
        <v>3036</v>
      </c>
    </row>
    <row r="80" spans="1:24" x14ac:dyDescent="0.25">
      <c r="A80" s="181"/>
      <c r="B80" s="189"/>
      <c r="C80" s="190"/>
      <c r="D80" s="190"/>
      <c r="E80" s="190"/>
      <c r="F80" s="190"/>
      <c r="G80" s="190"/>
      <c r="H80" s="190"/>
      <c r="I80" s="191"/>
      <c r="J80" s="183"/>
      <c r="K80" s="5" t="s">
        <v>28</v>
      </c>
      <c r="L80" s="5" t="s">
        <v>29</v>
      </c>
      <c r="M80" s="58" t="s">
        <v>102</v>
      </c>
      <c r="N80" s="5" t="s">
        <v>103</v>
      </c>
      <c r="O80" s="5" t="s">
        <v>33</v>
      </c>
      <c r="P80" s="5" t="s">
        <v>7</v>
      </c>
      <c r="Q80" s="5" t="s">
        <v>30</v>
      </c>
      <c r="R80" s="5" t="s">
        <v>31</v>
      </c>
      <c r="S80" s="5" t="s">
        <v>28</v>
      </c>
      <c r="T80" s="5" t="s">
        <v>32</v>
      </c>
      <c r="U80" s="183"/>
    </row>
    <row r="81" spans="1:24" x14ac:dyDescent="0.25">
      <c r="A81" s="56" t="s">
        <v>129</v>
      </c>
      <c r="B81" s="231" t="s">
        <v>162</v>
      </c>
      <c r="C81" s="232"/>
      <c r="D81" s="232"/>
      <c r="E81" s="232"/>
      <c r="F81" s="232"/>
      <c r="G81" s="232"/>
      <c r="H81" s="232"/>
      <c r="I81" s="233"/>
      <c r="J81" s="11">
        <v>8</v>
      </c>
      <c r="K81" s="11">
        <v>2</v>
      </c>
      <c r="L81" s="11">
        <v>1</v>
      </c>
      <c r="M81" s="11">
        <v>0</v>
      </c>
      <c r="N81" s="11">
        <v>1</v>
      </c>
      <c r="O81" s="55">
        <f>K81+L81+N81+M81</f>
        <v>4</v>
      </c>
      <c r="P81" s="19">
        <f>Q81-O81</f>
        <v>13</v>
      </c>
      <c r="Q81" s="19">
        <f t="shared" ref="Q81:Q85" si="12">ROUND(PRODUCT(J81,25)/12,0)</f>
        <v>17</v>
      </c>
      <c r="R81" s="24" t="s">
        <v>31</v>
      </c>
      <c r="S81" s="11"/>
      <c r="T81" s="25"/>
      <c r="U81" s="11" t="s">
        <v>37</v>
      </c>
    </row>
    <row r="82" spans="1:24" x14ac:dyDescent="0.25">
      <c r="A82" s="31" t="s">
        <v>130</v>
      </c>
      <c r="B82" s="231" t="s">
        <v>163</v>
      </c>
      <c r="C82" s="232"/>
      <c r="D82" s="232"/>
      <c r="E82" s="232"/>
      <c r="F82" s="232"/>
      <c r="G82" s="232"/>
      <c r="H82" s="232"/>
      <c r="I82" s="233"/>
      <c r="J82" s="11">
        <v>8</v>
      </c>
      <c r="K82" s="11">
        <v>2</v>
      </c>
      <c r="L82" s="11">
        <v>1</v>
      </c>
      <c r="M82" s="11">
        <v>0</v>
      </c>
      <c r="N82" s="11">
        <v>1</v>
      </c>
      <c r="O82" s="62">
        <f t="shared" ref="O82:O85" si="13">K82+L82+N82+M82</f>
        <v>4</v>
      </c>
      <c r="P82" s="19">
        <f t="shared" ref="P82:P85" si="14">Q82-O82</f>
        <v>13</v>
      </c>
      <c r="Q82" s="19">
        <f t="shared" si="12"/>
        <v>17</v>
      </c>
      <c r="R82" s="24" t="s">
        <v>31</v>
      </c>
      <c r="S82" s="11"/>
      <c r="T82" s="25"/>
      <c r="U82" s="11" t="s">
        <v>37</v>
      </c>
    </row>
    <row r="83" spans="1:24" x14ac:dyDescent="0.25">
      <c r="A83" s="31" t="s">
        <v>131</v>
      </c>
      <c r="B83" s="231" t="s">
        <v>164</v>
      </c>
      <c r="C83" s="232"/>
      <c r="D83" s="232"/>
      <c r="E83" s="232"/>
      <c r="F83" s="232"/>
      <c r="G83" s="232"/>
      <c r="H83" s="232"/>
      <c r="I83" s="233"/>
      <c r="J83" s="11">
        <v>6</v>
      </c>
      <c r="K83" s="11">
        <v>0</v>
      </c>
      <c r="L83" s="11">
        <v>0</v>
      </c>
      <c r="M83" s="11">
        <v>1</v>
      </c>
      <c r="N83" s="11">
        <v>3</v>
      </c>
      <c r="O83" s="62">
        <f t="shared" si="13"/>
        <v>4</v>
      </c>
      <c r="P83" s="19">
        <f t="shared" si="14"/>
        <v>9</v>
      </c>
      <c r="Q83" s="19">
        <f t="shared" si="12"/>
        <v>13</v>
      </c>
      <c r="R83" s="24" t="s">
        <v>31</v>
      </c>
      <c r="S83" s="11"/>
      <c r="T83" s="25"/>
      <c r="U83" s="11" t="s">
        <v>38</v>
      </c>
    </row>
    <row r="84" spans="1:24" x14ac:dyDescent="0.25">
      <c r="A84" s="31" t="s">
        <v>132</v>
      </c>
      <c r="B84" s="231" t="s">
        <v>165</v>
      </c>
      <c r="C84" s="232"/>
      <c r="D84" s="232"/>
      <c r="E84" s="232"/>
      <c r="F84" s="232"/>
      <c r="G84" s="232"/>
      <c r="H84" s="232"/>
      <c r="I84" s="233"/>
      <c r="J84" s="11">
        <v>6</v>
      </c>
      <c r="K84" s="11">
        <v>0</v>
      </c>
      <c r="L84" s="11">
        <v>0</v>
      </c>
      <c r="M84" s="11">
        <v>0</v>
      </c>
      <c r="N84" s="11">
        <v>4</v>
      </c>
      <c r="O84" s="62">
        <f t="shared" si="13"/>
        <v>4</v>
      </c>
      <c r="P84" s="19">
        <f t="shared" si="14"/>
        <v>9</v>
      </c>
      <c r="Q84" s="19">
        <f t="shared" si="12"/>
        <v>13</v>
      </c>
      <c r="R84" s="24"/>
      <c r="S84" s="11" t="s">
        <v>28</v>
      </c>
      <c r="T84" s="25"/>
      <c r="U84" s="11" t="s">
        <v>37</v>
      </c>
    </row>
    <row r="85" spans="1:24" x14ac:dyDescent="0.25">
      <c r="A85" s="31" t="s">
        <v>133</v>
      </c>
      <c r="B85" s="231" t="s">
        <v>166</v>
      </c>
      <c r="C85" s="232"/>
      <c r="D85" s="232"/>
      <c r="E85" s="232"/>
      <c r="F85" s="232"/>
      <c r="G85" s="232"/>
      <c r="H85" s="232"/>
      <c r="I85" s="233"/>
      <c r="J85" s="11">
        <v>2</v>
      </c>
      <c r="K85" s="11">
        <v>0</v>
      </c>
      <c r="L85" s="11">
        <v>0</v>
      </c>
      <c r="M85" s="11">
        <v>1</v>
      </c>
      <c r="N85" s="11">
        <v>2</v>
      </c>
      <c r="O85" s="62">
        <f t="shared" si="13"/>
        <v>3</v>
      </c>
      <c r="P85" s="19">
        <f t="shared" si="14"/>
        <v>1</v>
      </c>
      <c r="Q85" s="19">
        <f t="shared" si="12"/>
        <v>4</v>
      </c>
      <c r="R85" s="24"/>
      <c r="S85" s="11" t="s">
        <v>28</v>
      </c>
      <c r="T85" s="25"/>
      <c r="U85" s="11" t="s">
        <v>38</v>
      </c>
    </row>
    <row r="86" spans="1:24" x14ac:dyDescent="0.25">
      <c r="A86" s="21" t="s">
        <v>25</v>
      </c>
      <c r="B86" s="143"/>
      <c r="C86" s="144"/>
      <c r="D86" s="144"/>
      <c r="E86" s="144"/>
      <c r="F86" s="144"/>
      <c r="G86" s="144"/>
      <c r="H86" s="144"/>
      <c r="I86" s="145"/>
      <c r="J86" s="21">
        <f t="shared" ref="J86:Q86" si="15">SUM(J81:J85)</f>
        <v>30</v>
      </c>
      <c r="K86" s="21">
        <f t="shared" si="15"/>
        <v>4</v>
      </c>
      <c r="L86" s="21">
        <f t="shared" si="15"/>
        <v>2</v>
      </c>
      <c r="M86" s="60">
        <f t="shared" si="15"/>
        <v>2</v>
      </c>
      <c r="N86" s="21">
        <f t="shared" si="15"/>
        <v>11</v>
      </c>
      <c r="O86" s="21">
        <f t="shared" si="15"/>
        <v>19</v>
      </c>
      <c r="P86" s="21">
        <f t="shared" si="15"/>
        <v>45</v>
      </c>
      <c r="Q86" s="21">
        <f t="shared" si="15"/>
        <v>64</v>
      </c>
      <c r="R86" s="21">
        <f>COUNTIF(R81:R85,"E")</f>
        <v>3</v>
      </c>
      <c r="S86" s="21">
        <f>COUNTIF(S81:S85,"C")</f>
        <v>2</v>
      </c>
      <c r="T86" s="21">
        <f>COUNTIF(T81:T85,"VP")</f>
        <v>0</v>
      </c>
      <c r="U86" s="57">
        <f>COUNTA(U81:U85)</f>
        <v>5</v>
      </c>
      <c r="V86" s="244" t="str">
        <f>IF(R86&gt;=SUM(S86:T86),"Corect","E trebuie să fie cel puțin egal cu C+VP")</f>
        <v>Corect</v>
      </c>
      <c r="W86" s="245"/>
      <c r="X86" s="245"/>
    </row>
    <row r="87" spans="1:24" ht="9" customHeight="1" x14ac:dyDescent="0.25"/>
    <row r="88" spans="1:24" s="77" customFormat="1" ht="9" customHeight="1" x14ac:dyDescent="0.25"/>
    <row r="89" spans="1:24" s="77" customFormat="1" ht="9" customHeight="1" x14ac:dyDescent="0.25"/>
    <row r="90" spans="1:24" s="77" customFormat="1" ht="9" customHeight="1" x14ac:dyDescent="0.25"/>
    <row r="91" spans="1:24" s="77" customFormat="1" ht="9" customHeight="1" x14ac:dyDescent="0.25"/>
    <row r="92" spans="1:24" s="77" customFormat="1" ht="9" customHeight="1" x14ac:dyDescent="0.25"/>
    <row r="93" spans="1:24" s="77" customFormat="1" ht="9" customHeight="1" x14ac:dyDescent="0.25"/>
    <row r="94" spans="1:24" s="77" customFormat="1" ht="9" customHeight="1" x14ac:dyDescent="0.25"/>
    <row r="95" spans="1:24" s="77" customFormat="1" ht="9" customHeight="1" x14ac:dyDescent="0.25"/>
    <row r="97" spans="1:21" ht="19.5" customHeight="1" x14ac:dyDescent="0.25">
      <c r="A97" s="184" t="s">
        <v>179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</row>
    <row r="98" spans="1:21" ht="27.75" customHeight="1" x14ac:dyDescent="0.25">
      <c r="A98" s="180" t="s">
        <v>27</v>
      </c>
      <c r="B98" s="186" t="s">
        <v>26</v>
      </c>
      <c r="C98" s="187"/>
      <c r="D98" s="187"/>
      <c r="E98" s="187"/>
      <c r="F98" s="187"/>
      <c r="G98" s="187"/>
      <c r="H98" s="187"/>
      <c r="I98" s="188"/>
      <c r="J98" s="182" t="s">
        <v>39</v>
      </c>
      <c r="K98" s="112" t="s">
        <v>24</v>
      </c>
      <c r="L98" s="112"/>
      <c r="M98" s="112"/>
      <c r="N98" s="112"/>
      <c r="O98" s="112" t="s">
        <v>40</v>
      </c>
      <c r="P98" s="141"/>
      <c r="Q98" s="141"/>
      <c r="R98" s="112" t="s">
        <v>23</v>
      </c>
      <c r="S98" s="112"/>
      <c r="T98" s="112"/>
      <c r="U98" s="112" t="s">
        <v>22</v>
      </c>
    </row>
    <row r="99" spans="1:21" ht="12.75" customHeight="1" x14ac:dyDescent="0.25">
      <c r="A99" s="181"/>
      <c r="B99" s="189"/>
      <c r="C99" s="190"/>
      <c r="D99" s="190"/>
      <c r="E99" s="190"/>
      <c r="F99" s="190"/>
      <c r="G99" s="190"/>
      <c r="H99" s="190"/>
      <c r="I99" s="191"/>
      <c r="J99" s="183"/>
      <c r="K99" s="5" t="s">
        <v>28</v>
      </c>
      <c r="L99" s="5" t="s">
        <v>29</v>
      </c>
      <c r="M99" s="58" t="s">
        <v>102</v>
      </c>
      <c r="N99" s="5" t="s">
        <v>103</v>
      </c>
      <c r="O99" s="5" t="s">
        <v>33</v>
      </c>
      <c r="P99" s="5" t="s">
        <v>7</v>
      </c>
      <c r="Q99" s="5" t="s">
        <v>30</v>
      </c>
      <c r="R99" s="5" t="s">
        <v>31</v>
      </c>
      <c r="S99" s="5" t="s">
        <v>28</v>
      </c>
      <c r="T99" s="5" t="s">
        <v>32</v>
      </c>
      <c r="U99" s="112"/>
    </row>
    <row r="100" spans="1:21" x14ac:dyDescent="0.25">
      <c r="A100" s="192" t="s">
        <v>136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4"/>
    </row>
    <row r="101" spans="1:21" ht="24.75" customHeight="1" x14ac:dyDescent="0.25">
      <c r="A101" s="32" t="s">
        <v>139</v>
      </c>
      <c r="B101" s="197" t="s">
        <v>167</v>
      </c>
      <c r="C101" s="198"/>
      <c r="D101" s="198"/>
      <c r="E101" s="198"/>
      <c r="F101" s="198"/>
      <c r="G101" s="198"/>
      <c r="H101" s="198"/>
      <c r="I101" s="199"/>
      <c r="J101" s="26">
        <v>7</v>
      </c>
      <c r="K101" s="26">
        <v>2</v>
      </c>
      <c r="L101" s="26">
        <v>1</v>
      </c>
      <c r="M101" s="26">
        <v>0</v>
      </c>
      <c r="N101" s="26">
        <v>1</v>
      </c>
      <c r="O101" s="19">
        <f>K101+L101+N101+M101</f>
        <v>4</v>
      </c>
      <c r="P101" s="19">
        <f>Q101-O101</f>
        <v>9</v>
      </c>
      <c r="Q101" s="19">
        <f t="shared" ref="Q101:Q102" si="16">ROUND(PRODUCT(J101,25)/14,0)</f>
        <v>13</v>
      </c>
      <c r="R101" s="26" t="s">
        <v>31</v>
      </c>
      <c r="S101" s="26"/>
      <c r="T101" s="27"/>
      <c r="U101" s="11" t="s">
        <v>37</v>
      </c>
    </row>
    <row r="102" spans="1:21" x14ac:dyDescent="0.25">
      <c r="A102" s="32" t="s">
        <v>140</v>
      </c>
      <c r="B102" s="200" t="s">
        <v>168</v>
      </c>
      <c r="C102" s="201"/>
      <c r="D102" s="201"/>
      <c r="E102" s="201"/>
      <c r="F102" s="201"/>
      <c r="G102" s="201"/>
      <c r="H102" s="201"/>
      <c r="I102" s="202"/>
      <c r="J102" s="26">
        <v>7</v>
      </c>
      <c r="K102" s="26">
        <v>2</v>
      </c>
      <c r="L102" s="26">
        <v>1</v>
      </c>
      <c r="M102" s="26">
        <v>0</v>
      </c>
      <c r="N102" s="26">
        <v>1</v>
      </c>
      <c r="O102" s="19">
        <f t="shared" ref="O102" si="17">K102+L102+N102+M102</f>
        <v>4</v>
      </c>
      <c r="P102" s="19">
        <f t="shared" ref="P102:P111" si="18">Q102-O102</f>
        <v>9</v>
      </c>
      <c r="Q102" s="19">
        <f t="shared" si="16"/>
        <v>13</v>
      </c>
      <c r="R102" s="26" t="s">
        <v>31</v>
      </c>
      <c r="S102" s="26"/>
      <c r="T102" s="27"/>
      <c r="U102" s="11" t="s">
        <v>37</v>
      </c>
    </row>
    <row r="103" spans="1:21" s="64" customFormat="1" x14ac:dyDescent="0.25">
      <c r="A103" s="90" t="s">
        <v>137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6"/>
    </row>
    <row r="104" spans="1:21" s="64" customFormat="1" ht="25.5" customHeight="1" x14ac:dyDescent="0.25">
      <c r="A104" s="63" t="s">
        <v>141</v>
      </c>
      <c r="B104" s="197" t="s">
        <v>169</v>
      </c>
      <c r="C104" s="198"/>
      <c r="D104" s="198"/>
      <c r="E104" s="198"/>
      <c r="F104" s="198"/>
      <c r="G104" s="198"/>
      <c r="H104" s="198"/>
      <c r="I104" s="199"/>
      <c r="J104" s="26">
        <v>7</v>
      </c>
      <c r="K104" s="26">
        <v>2</v>
      </c>
      <c r="L104" s="26">
        <v>1</v>
      </c>
      <c r="M104" s="26">
        <v>0</v>
      </c>
      <c r="N104" s="26">
        <v>1</v>
      </c>
      <c r="O104" s="19">
        <f>K104+L104+N104+M104</f>
        <v>4</v>
      </c>
      <c r="P104" s="19">
        <f t="shared" ref="P104:P106" si="19">Q104-O104</f>
        <v>9</v>
      </c>
      <c r="Q104" s="19">
        <f t="shared" ref="Q104:Q106" si="20">ROUND(PRODUCT(J104,25)/14,0)</f>
        <v>13</v>
      </c>
      <c r="R104" s="26"/>
      <c r="S104" s="26"/>
      <c r="T104" s="27" t="s">
        <v>32</v>
      </c>
      <c r="U104" s="11" t="s">
        <v>37</v>
      </c>
    </row>
    <row r="105" spans="1:21" s="64" customFormat="1" x14ac:dyDescent="0.25">
      <c r="A105" s="63" t="s">
        <v>142</v>
      </c>
      <c r="B105" s="200" t="s">
        <v>170</v>
      </c>
      <c r="C105" s="201"/>
      <c r="D105" s="201"/>
      <c r="E105" s="201"/>
      <c r="F105" s="201"/>
      <c r="G105" s="201"/>
      <c r="H105" s="201"/>
      <c r="I105" s="202"/>
      <c r="J105" s="26">
        <v>7</v>
      </c>
      <c r="K105" s="26">
        <v>2</v>
      </c>
      <c r="L105" s="26">
        <v>1</v>
      </c>
      <c r="M105" s="26">
        <v>0</v>
      </c>
      <c r="N105" s="26">
        <v>1</v>
      </c>
      <c r="O105" s="19">
        <f>K105+L105+N105+M105</f>
        <v>4</v>
      </c>
      <c r="P105" s="19">
        <f t="shared" si="19"/>
        <v>9</v>
      </c>
      <c r="Q105" s="19">
        <f t="shared" si="20"/>
        <v>13</v>
      </c>
      <c r="R105" s="26"/>
      <c r="S105" s="26"/>
      <c r="T105" s="27" t="s">
        <v>32</v>
      </c>
      <c r="U105" s="11" t="s">
        <v>37</v>
      </c>
    </row>
    <row r="106" spans="1:21" s="64" customFormat="1" x14ac:dyDescent="0.25">
      <c r="A106" s="63" t="s">
        <v>143</v>
      </c>
      <c r="B106" s="200" t="s">
        <v>171</v>
      </c>
      <c r="C106" s="201"/>
      <c r="D106" s="201"/>
      <c r="E106" s="201"/>
      <c r="F106" s="201"/>
      <c r="G106" s="201"/>
      <c r="H106" s="201"/>
      <c r="I106" s="202"/>
      <c r="J106" s="26">
        <v>7</v>
      </c>
      <c r="K106" s="26">
        <v>2</v>
      </c>
      <c r="L106" s="26">
        <v>1</v>
      </c>
      <c r="M106" s="26">
        <v>0</v>
      </c>
      <c r="N106" s="26">
        <v>1</v>
      </c>
      <c r="O106" s="19">
        <f>K106+L106+N106+M106</f>
        <v>4</v>
      </c>
      <c r="P106" s="19">
        <f t="shared" si="19"/>
        <v>9</v>
      </c>
      <c r="Q106" s="19">
        <f t="shared" si="20"/>
        <v>13</v>
      </c>
      <c r="R106" s="26"/>
      <c r="S106" s="26"/>
      <c r="T106" s="27" t="s">
        <v>32</v>
      </c>
      <c r="U106" s="11" t="s">
        <v>37</v>
      </c>
    </row>
    <row r="107" spans="1:21" x14ac:dyDescent="0.25">
      <c r="A107" s="90" t="s">
        <v>138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6"/>
    </row>
    <row r="108" spans="1:21" ht="25.5" customHeight="1" x14ac:dyDescent="0.25">
      <c r="A108" s="32" t="s">
        <v>144</v>
      </c>
      <c r="B108" s="197" t="s">
        <v>172</v>
      </c>
      <c r="C108" s="198"/>
      <c r="D108" s="198"/>
      <c r="E108" s="198"/>
      <c r="F108" s="198"/>
      <c r="G108" s="198"/>
      <c r="H108" s="198"/>
      <c r="I108" s="199"/>
      <c r="J108" s="26">
        <v>7</v>
      </c>
      <c r="K108" s="26">
        <v>2</v>
      </c>
      <c r="L108" s="26">
        <v>1</v>
      </c>
      <c r="M108" s="26">
        <v>0</v>
      </c>
      <c r="N108" s="26">
        <v>1</v>
      </c>
      <c r="O108" s="19">
        <f>K108+L108+N108+M108</f>
        <v>4</v>
      </c>
      <c r="P108" s="19">
        <f t="shared" si="18"/>
        <v>9</v>
      </c>
      <c r="Q108" s="19">
        <f t="shared" ref="Q108:Q109" si="21">ROUND(PRODUCT(J108,25)/14,0)</f>
        <v>13</v>
      </c>
      <c r="R108" s="26" t="s">
        <v>31</v>
      </c>
      <c r="S108" s="26"/>
      <c r="T108" s="27"/>
      <c r="U108" s="11" t="s">
        <v>37</v>
      </c>
    </row>
    <row r="109" spans="1:21" x14ac:dyDescent="0.25">
      <c r="A109" s="34" t="s">
        <v>145</v>
      </c>
      <c r="B109" s="200" t="s">
        <v>173</v>
      </c>
      <c r="C109" s="201"/>
      <c r="D109" s="201"/>
      <c r="E109" s="201"/>
      <c r="F109" s="201"/>
      <c r="G109" s="201"/>
      <c r="H109" s="201"/>
      <c r="I109" s="202"/>
      <c r="J109" s="26">
        <v>7</v>
      </c>
      <c r="K109" s="26">
        <v>2</v>
      </c>
      <c r="L109" s="26">
        <v>1</v>
      </c>
      <c r="M109" s="26">
        <v>0</v>
      </c>
      <c r="N109" s="26">
        <v>1</v>
      </c>
      <c r="O109" s="19">
        <f>K109+L109+N109+M109</f>
        <v>4</v>
      </c>
      <c r="P109" s="19">
        <f t="shared" ref="P109" si="22">Q109-O109</f>
        <v>9</v>
      </c>
      <c r="Q109" s="19">
        <f t="shared" si="21"/>
        <v>13</v>
      </c>
      <c r="R109" s="26" t="s">
        <v>31</v>
      </c>
      <c r="S109" s="26"/>
      <c r="T109" s="27"/>
      <c r="U109" s="11" t="s">
        <v>37</v>
      </c>
    </row>
    <row r="110" spans="1:21" x14ac:dyDescent="0.25">
      <c r="A110" s="90" t="s">
        <v>134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6"/>
    </row>
    <row r="111" spans="1:21" ht="25.5" customHeight="1" x14ac:dyDescent="0.25">
      <c r="A111" s="32" t="s">
        <v>146</v>
      </c>
      <c r="B111" s="197" t="s">
        <v>174</v>
      </c>
      <c r="C111" s="198"/>
      <c r="D111" s="198"/>
      <c r="E111" s="198"/>
      <c r="F111" s="198"/>
      <c r="G111" s="198"/>
      <c r="H111" s="198"/>
      <c r="I111" s="199"/>
      <c r="J111" s="26">
        <v>8</v>
      </c>
      <c r="K111" s="26">
        <v>2</v>
      </c>
      <c r="L111" s="26">
        <v>1</v>
      </c>
      <c r="M111" s="26">
        <v>0</v>
      </c>
      <c r="N111" s="26">
        <v>1</v>
      </c>
      <c r="O111" s="19">
        <f>K111+L111+N111+M111</f>
        <v>4</v>
      </c>
      <c r="P111" s="19">
        <f t="shared" si="18"/>
        <v>13</v>
      </c>
      <c r="Q111" s="19">
        <f t="shared" ref="Q111:Q113" si="23">ROUND(PRODUCT(J111,25)/12,0)</f>
        <v>17</v>
      </c>
      <c r="R111" s="26" t="s">
        <v>31</v>
      </c>
      <c r="S111" s="26"/>
      <c r="T111" s="27"/>
      <c r="U111" s="11" t="s">
        <v>37</v>
      </c>
    </row>
    <row r="112" spans="1:21" ht="25.5" customHeight="1" x14ac:dyDescent="0.25">
      <c r="A112" s="34" t="s">
        <v>147</v>
      </c>
      <c r="B112" s="197" t="s">
        <v>175</v>
      </c>
      <c r="C112" s="198"/>
      <c r="D112" s="198"/>
      <c r="E112" s="198"/>
      <c r="F112" s="198"/>
      <c r="G112" s="198"/>
      <c r="H112" s="198"/>
      <c r="I112" s="199"/>
      <c r="J112" s="26">
        <v>8</v>
      </c>
      <c r="K112" s="26">
        <v>2</v>
      </c>
      <c r="L112" s="26">
        <v>1</v>
      </c>
      <c r="M112" s="26">
        <v>0</v>
      </c>
      <c r="N112" s="26">
        <v>1</v>
      </c>
      <c r="O112" s="19">
        <f t="shared" ref="O112:O113" si="24">K112+L112+N112+M112</f>
        <v>4</v>
      </c>
      <c r="P112" s="19">
        <f t="shared" ref="P112:P113" si="25">Q112-O112</f>
        <v>13</v>
      </c>
      <c r="Q112" s="19">
        <f t="shared" si="23"/>
        <v>17</v>
      </c>
      <c r="R112" s="26" t="s">
        <v>31</v>
      </c>
      <c r="S112" s="26"/>
      <c r="T112" s="27"/>
      <c r="U112" s="11" t="s">
        <v>37</v>
      </c>
    </row>
    <row r="113" spans="1:21" ht="26.25" customHeight="1" x14ac:dyDescent="0.25">
      <c r="A113" s="34" t="s">
        <v>148</v>
      </c>
      <c r="B113" s="197" t="s">
        <v>176</v>
      </c>
      <c r="C113" s="198"/>
      <c r="D113" s="198"/>
      <c r="E113" s="198"/>
      <c r="F113" s="198"/>
      <c r="G113" s="198"/>
      <c r="H113" s="198"/>
      <c r="I113" s="199"/>
      <c r="J113" s="26">
        <v>8</v>
      </c>
      <c r="K113" s="26">
        <v>2</v>
      </c>
      <c r="L113" s="26">
        <v>1</v>
      </c>
      <c r="M113" s="26">
        <v>0</v>
      </c>
      <c r="N113" s="26">
        <v>1</v>
      </c>
      <c r="O113" s="19">
        <f t="shared" si="24"/>
        <v>4</v>
      </c>
      <c r="P113" s="19">
        <f t="shared" si="25"/>
        <v>13</v>
      </c>
      <c r="Q113" s="19">
        <f t="shared" si="23"/>
        <v>17</v>
      </c>
      <c r="R113" s="26" t="s">
        <v>31</v>
      </c>
      <c r="S113" s="26"/>
      <c r="T113" s="27"/>
      <c r="U113" s="11" t="s">
        <v>37</v>
      </c>
    </row>
    <row r="114" spans="1:21" x14ac:dyDescent="0.25">
      <c r="A114" s="90" t="s">
        <v>135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</row>
    <row r="115" spans="1:21" ht="26.25" customHeight="1" x14ac:dyDescent="0.25">
      <c r="A115" s="32" t="s">
        <v>180</v>
      </c>
      <c r="B115" s="258" t="s">
        <v>177</v>
      </c>
      <c r="C115" s="258"/>
      <c r="D115" s="258"/>
      <c r="E115" s="258"/>
      <c r="F115" s="258"/>
      <c r="G115" s="258"/>
      <c r="H115" s="258"/>
      <c r="I115" s="258"/>
      <c r="J115" s="26">
        <v>8</v>
      </c>
      <c r="K115" s="26">
        <v>2</v>
      </c>
      <c r="L115" s="26">
        <v>1</v>
      </c>
      <c r="M115" s="26">
        <v>0</v>
      </c>
      <c r="N115" s="26">
        <v>1</v>
      </c>
      <c r="O115" s="19">
        <f>K115+L115+N115+M115</f>
        <v>4</v>
      </c>
      <c r="P115" s="19">
        <f t="shared" ref="P115:P116" si="26">Q115-O115</f>
        <v>13</v>
      </c>
      <c r="Q115" s="19">
        <f t="shared" ref="Q115:Q116" si="27">ROUND(PRODUCT(J115,25)/12,0)</f>
        <v>17</v>
      </c>
      <c r="R115" s="26" t="s">
        <v>31</v>
      </c>
      <c r="S115" s="26"/>
      <c r="T115" s="27"/>
      <c r="U115" s="11" t="s">
        <v>37</v>
      </c>
    </row>
    <row r="116" spans="1:21" x14ac:dyDescent="0.25">
      <c r="A116" s="34" t="s">
        <v>149</v>
      </c>
      <c r="B116" s="240" t="s">
        <v>178</v>
      </c>
      <c r="C116" s="240"/>
      <c r="D116" s="240"/>
      <c r="E116" s="240"/>
      <c r="F116" s="240"/>
      <c r="G116" s="240"/>
      <c r="H116" s="240"/>
      <c r="I116" s="240"/>
      <c r="J116" s="26">
        <v>8</v>
      </c>
      <c r="K116" s="26">
        <v>2</v>
      </c>
      <c r="L116" s="26">
        <v>1</v>
      </c>
      <c r="M116" s="26">
        <v>0</v>
      </c>
      <c r="N116" s="26">
        <v>1</v>
      </c>
      <c r="O116" s="19">
        <f t="shared" ref="O116" si="28">K116+L116+N116+M116</f>
        <v>4</v>
      </c>
      <c r="P116" s="19">
        <f t="shared" si="26"/>
        <v>13</v>
      </c>
      <c r="Q116" s="19">
        <f t="shared" si="27"/>
        <v>17</v>
      </c>
      <c r="R116" s="26" t="s">
        <v>31</v>
      </c>
      <c r="S116" s="26"/>
      <c r="T116" s="27"/>
      <c r="U116" s="11" t="s">
        <v>37</v>
      </c>
    </row>
    <row r="117" spans="1:21" ht="24.75" customHeight="1" x14ac:dyDescent="0.25">
      <c r="A117" s="165" t="s">
        <v>71</v>
      </c>
      <c r="B117" s="166"/>
      <c r="C117" s="166"/>
      <c r="D117" s="166"/>
      <c r="E117" s="166"/>
      <c r="F117" s="166"/>
      <c r="G117" s="166"/>
      <c r="H117" s="166"/>
      <c r="I117" s="167"/>
      <c r="J117" s="78">
        <f>SUM(J101,J104,J108,J111,J115)</f>
        <v>37</v>
      </c>
      <c r="K117" s="78">
        <f>SUM(K101,K104,K108,K111,K115)</f>
        <v>10</v>
      </c>
      <c r="L117" s="78">
        <f t="shared" ref="L117:Q117" si="29">SUM(L101,L104,L108,L111,L115)</f>
        <v>5</v>
      </c>
      <c r="M117" s="78">
        <f t="shared" si="29"/>
        <v>0</v>
      </c>
      <c r="N117" s="78">
        <f t="shared" si="29"/>
        <v>5</v>
      </c>
      <c r="O117" s="78">
        <f t="shared" si="29"/>
        <v>20</v>
      </c>
      <c r="P117" s="78">
        <f t="shared" si="29"/>
        <v>53</v>
      </c>
      <c r="Q117" s="78">
        <f t="shared" si="29"/>
        <v>73</v>
      </c>
      <c r="R117" s="23">
        <f>COUNTIF(R101,"E")+COUNTIF(R108,"E")+COUNTIF(R111,"E")+COUNTIF(R115,"E")</f>
        <v>4</v>
      </c>
      <c r="S117" s="23">
        <f>COUNTIF(S101,"C")+COUNTIF(S108,"C")+COUNTIF(S111,"C")+COUNTIF(S115,"C")</f>
        <v>0</v>
      </c>
      <c r="T117" s="23">
        <f>COUNTIF(T101,"VP")+COUNTIF(T104,"VP")+COUNTIF(T108,"VP")+COUNTIF(T111,"VP")+COUNTIF(T115,"VP")</f>
        <v>1</v>
      </c>
      <c r="U117" s="28"/>
    </row>
    <row r="118" spans="1:21" ht="13.5" customHeight="1" x14ac:dyDescent="0.25">
      <c r="A118" s="151" t="s">
        <v>46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23">
        <f>SUM(K101,K104,K108)*14+(K111+K115)*12</f>
        <v>132</v>
      </c>
      <c r="L118" s="23">
        <f t="shared" ref="L118:Q118" si="30">SUM(L101,L104,L108)*14+(L111+L115)*12</f>
        <v>66</v>
      </c>
      <c r="M118" s="23">
        <f t="shared" si="30"/>
        <v>0</v>
      </c>
      <c r="N118" s="23">
        <f t="shared" si="30"/>
        <v>66</v>
      </c>
      <c r="O118" s="23">
        <f t="shared" si="30"/>
        <v>264</v>
      </c>
      <c r="P118" s="23">
        <f t="shared" si="30"/>
        <v>690</v>
      </c>
      <c r="Q118" s="23">
        <f t="shared" si="30"/>
        <v>954</v>
      </c>
      <c r="R118" s="157"/>
      <c r="S118" s="158"/>
      <c r="T118" s="158"/>
      <c r="U118" s="159"/>
    </row>
    <row r="119" spans="1:21" x14ac:dyDescent="0.25">
      <c r="A119" s="154"/>
      <c r="B119" s="155"/>
      <c r="C119" s="155"/>
      <c r="D119" s="155"/>
      <c r="E119" s="155"/>
      <c r="F119" s="155"/>
      <c r="G119" s="155"/>
      <c r="H119" s="155"/>
      <c r="I119" s="155"/>
      <c r="J119" s="156"/>
      <c r="K119" s="168">
        <f>SUM(K118:N118)</f>
        <v>264</v>
      </c>
      <c r="L119" s="169"/>
      <c r="M119" s="169"/>
      <c r="N119" s="170"/>
      <c r="O119" s="171">
        <f>SUM(O118:P118)</f>
        <v>954</v>
      </c>
      <c r="P119" s="172"/>
      <c r="Q119" s="173"/>
      <c r="R119" s="160"/>
      <c r="S119" s="161"/>
      <c r="T119" s="161"/>
      <c r="U119" s="162"/>
    </row>
    <row r="120" spans="1:2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3"/>
      <c r="L120" s="13"/>
      <c r="M120" s="13"/>
      <c r="N120" s="13"/>
      <c r="O120" s="14"/>
      <c r="P120" s="14"/>
      <c r="Q120" s="14"/>
      <c r="R120" s="15"/>
      <c r="S120" s="15"/>
      <c r="T120" s="15"/>
      <c r="U120" s="15"/>
    </row>
    <row r="121" spans="1:21" s="77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3"/>
      <c r="L121" s="13"/>
      <c r="M121" s="13"/>
      <c r="N121" s="13"/>
      <c r="O121" s="14"/>
      <c r="P121" s="14"/>
      <c r="Q121" s="14"/>
      <c r="R121" s="15"/>
      <c r="S121" s="15"/>
      <c r="T121" s="15"/>
      <c r="U121" s="15"/>
    </row>
    <row r="122" spans="1:21" s="77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3"/>
      <c r="L122" s="13"/>
      <c r="M122" s="13"/>
      <c r="N122" s="13"/>
      <c r="O122" s="14"/>
      <c r="P122" s="14"/>
      <c r="Q122" s="14"/>
      <c r="R122" s="15"/>
      <c r="S122" s="15"/>
      <c r="T122" s="15"/>
      <c r="U122" s="15"/>
    </row>
    <row r="123" spans="1:21" ht="1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3"/>
      <c r="L123" s="13"/>
      <c r="M123" s="13"/>
      <c r="N123" s="13"/>
      <c r="O123" s="16"/>
      <c r="P123" s="16"/>
      <c r="Q123" s="16"/>
      <c r="R123" s="16"/>
      <c r="S123" s="16"/>
      <c r="T123" s="16"/>
      <c r="U123" s="16"/>
    </row>
    <row r="124" spans="1:21" s="77" customFormat="1" ht="1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3"/>
      <c r="L124" s="13"/>
      <c r="M124" s="13"/>
      <c r="N124" s="13"/>
      <c r="O124" s="16"/>
      <c r="P124" s="16"/>
      <c r="Q124" s="16"/>
      <c r="R124" s="16"/>
      <c r="S124" s="16"/>
      <c r="T124" s="16"/>
      <c r="U124" s="16"/>
    </row>
    <row r="125" spans="1:21" ht="24" customHeight="1" x14ac:dyDescent="0.25">
      <c r="A125" s="190" t="s">
        <v>47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</row>
    <row r="126" spans="1:21" ht="16.5" customHeight="1" x14ac:dyDescent="0.25">
      <c r="A126" s="143" t="s">
        <v>48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5"/>
    </row>
    <row r="127" spans="1:21" ht="34.5" customHeight="1" x14ac:dyDescent="0.25">
      <c r="A127" s="163" t="s">
        <v>27</v>
      </c>
      <c r="B127" s="163" t="s">
        <v>26</v>
      </c>
      <c r="C127" s="163"/>
      <c r="D127" s="163"/>
      <c r="E127" s="163"/>
      <c r="F127" s="163"/>
      <c r="G127" s="163"/>
      <c r="H127" s="163"/>
      <c r="I127" s="163"/>
      <c r="J127" s="142" t="s">
        <v>39</v>
      </c>
      <c r="K127" s="142" t="s">
        <v>24</v>
      </c>
      <c r="L127" s="142"/>
      <c r="M127" s="142"/>
      <c r="N127" s="142"/>
      <c r="O127" s="142" t="s">
        <v>40</v>
      </c>
      <c r="P127" s="142"/>
      <c r="Q127" s="142"/>
      <c r="R127" s="142" t="s">
        <v>23</v>
      </c>
      <c r="S127" s="142"/>
      <c r="T127" s="142"/>
      <c r="U127" s="142" t="s">
        <v>22</v>
      </c>
    </row>
    <row r="128" spans="1:21" x14ac:dyDescent="0.25">
      <c r="A128" s="163"/>
      <c r="B128" s="163"/>
      <c r="C128" s="163"/>
      <c r="D128" s="163"/>
      <c r="E128" s="163"/>
      <c r="F128" s="163"/>
      <c r="G128" s="163"/>
      <c r="H128" s="163"/>
      <c r="I128" s="163"/>
      <c r="J128" s="142"/>
      <c r="K128" s="30" t="s">
        <v>28</v>
      </c>
      <c r="L128" s="30" t="s">
        <v>29</v>
      </c>
      <c r="M128" s="61" t="s">
        <v>102</v>
      </c>
      <c r="N128" s="30" t="s">
        <v>103</v>
      </c>
      <c r="O128" s="30" t="s">
        <v>33</v>
      </c>
      <c r="P128" s="30" t="s">
        <v>7</v>
      </c>
      <c r="Q128" s="30" t="s">
        <v>30</v>
      </c>
      <c r="R128" s="30" t="s">
        <v>31</v>
      </c>
      <c r="S128" s="30" t="s">
        <v>28</v>
      </c>
      <c r="T128" s="30" t="s">
        <v>32</v>
      </c>
      <c r="U128" s="142"/>
    </row>
    <row r="129" spans="1:21" ht="17.25" customHeight="1" x14ac:dyDescent="0.25">
      <c r="A129" s="143" t="s">
        <v>60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5"/>
    </row>
    <row r="130" spans="1:21" x14ac:dyDescent="0.25">
      <c r="A130" s="33" t="str">
        <f t="shared" ref="A130:A137" si="31">IF(ISNA(INDEX($A$37:$U$120,MATCH($B130,$B$37:$B$120,0),1)),"",INDEX($A$37:$U$120,MATCH($B130,$B$37:$B$120,0),1))</f>
        <v>MME3111</v>
      </c>
      <c r="B130" s="164" t="s">
        <v>150</v>
      </c>
      <c r="C130" s="164"/>
      <c r="D130" s="164"/>
      <c r="E130" s="164"/>
      <c r="F130" s="164"/>
      <c r="G130" s="164"/>
      <c r="H130" s="164"/>
      <c r="I130" s="164"/>
      <c r="J130" s="19">
        <f t="shared" ref="J130:J137" si="32">IF(ISNA(INDEX($A$37:$U$120,MATCH($B130,$B$37:$B$120,0),10)),"",INDEX($A$37:$U$120,MATCH($B130,$B$37:$B$120,0),10))</f>
        <v>8</v>
      </c>
      <c r="K130" s="19">
        <f t="shared" ref="K130:K137" si="33">IF(ISNA(INDEX($A$37:$U$120,MATCH($B130,$B$37:$B$120,0),11)),"",INDEX($A$37:$U$120,MATCH($B130,$B$37:$B$120,0),11))</f>
        <v>2</v>
      </c>
      <c r="L130" s="19">
        <f t="shared" ref="L130:L137" si="34">IF(ISNA(INDEX($A$37:$U$120,MATCH($B130,$B$37:$B$120,0),12)),"",INDEX($A$37:$U$120,MATCH($B130,$B$37:$B$120,0),12))</f>
        <v>1</v>
      </c>
      <c r="M130" s="19">
        <f t="shared" ref="M130:M137" si="35">IF(ISNA(INDEX($A$37:$U$120,MATCH($B130,$B$37:$B$120,0),13)),"",INDEX($A$37:$U$120,MATCH($B130,$B$37:$B$120,0),13))</f>
        <v>0</v>
      </c>
      <c r="N130" s="19">
        <f t="shared" ref="N130:N137" si="36">IF(ISNA(INDEX($A$37:$U$120,MATCH($B130,$B$37:$B$120,0),14)),"",INDEX($A$37:$U$120,MATCH($B130,$B$37:$B$120,0),14))</f>
        <v>1</v>
      </c>
      <c r="O130" s="19">
        <f t="shared" ref="O130:O137" si="37">IF(ISNA(INDEX($A$37:$U$120,MATCH($B130,$B$37:$B$120,0),15)),"",INDEX($A$37:$U$120,MATCH($B130,$B$37:$B$120,0),15))</f>
        <v>4</v>
      </c>
      <c r="P130" s="19">
        <f t="shared" ref="P130:P137" si="38">IF(ISNA(INDEX($A$37:$U$120,MATCH($B130,$B$37:$B$120,0),16)),"",INDEX($A$37:$U$120,MATCH($B130,$B$37:$B$120,0),16))</f>
        <v>10</v>
      </c>
      <c r="Q130" s="19">
        <f t="shared" ref="Q130:Q137" si="39">IF(ISNA(INDEX($A$37:$U$120,MATCH($B130,$B$37:$B$120,0),17)),"",INDEX($A$37:$U$120,MATCH($B130,$B$37:$B$120,0),17))</f>
        <v>14</v>
      </c>
      <c r="R130" s="29" t="str">
        <f t="shared" ref="R130:R137" si="40">IF(ISNA(INDEX($A$37:$U$120,MATCH($B130,$B$37:$B$120,0),18)),"",INDEX($A$37:$U$120,MATCH($B130,$B$37:$B$120,0),18))</f>
        <v>E</v>
      </c>
      <c r="S130" s="29">
        <f t="shared" ref="S130:S137" si="41">IF(ISNA(INDEX($A$37:$U$120,MATCH($B130,$B$37:$B$120,0),19)),"",INDEX($A$37:$U$120,MATCH($B130,$B$37:$B$120,0),19))</f>
        <v>0</v>
      </c>
      <c r="T130" s="29">
        <f t="shared" ref="T130:T137" si="42">IF(ISNA(INDEX($A$37:$U$120,MATCH($B130,$B$37:$B$120,0),20)),"",INDEX($A$37:$U$120,MATCH($B130,$B$37:$B$120,0),20))</f>
        <v>0</v>
      </c>
      <c r="U130" s="20" t="s">
        <v>36</v>
      </c>
    </row>
    <row r="131" spans="1:21" x14ac:dyDescent="0.25">
      <c r="A131" s="33" t="str">
        <f t="shared" si="31"/>
        <v>MME3103</v>
      </c>
      <c r="B131" s="164" t="s">
        <v>151</v>
      </c>
      <c r="C131" s="164"/>
      <c r="D131" s="164"/>
      <c r="E131" s="164"/>
      <c r="F131" s="164"/>
      <c r="G131" s="164"/>
      <c r="H131" s="164"/>
      <c r="I131" s="164"/>
      <c r="J131" s="19">
        <f t="shared" si="32"/>
        <v>7</v>
      </c>
      <c r="K131" s="19">
        <f t="shared" si="33"/>
        <v>2</v>
      </c>
      <c r="L131" s="19">
        <f t="shared" si="34"/>
        <v>1</v>
      </c>
      <c r="M131" s="19">
        <f t="shared" si="35"/>
        <v>0</v>
      </c>
      <c r="N131" s="19">
        <f t="shared" si="36"/>
        <v>1</v>
      </c>
      <c r="O131" s="19">
        <f t="shared" si="37"/>
        <v>4</v>
      </c>
      <c r="P131" s="19">
        <f t="shared" si="38"/>
        <v>9</v>
      </c>
      <c r="Q131" s="19">
        <f t="shared" si="39"/>
        <v>13</v>
      </c>
      <c r="R131" s="29" t="str">
        <f t="shared" si="40"/>
        <v>E</v>
      </c>
      <c r="S131" s="29">
        <f t="shared" si="41"/>
        <v>0</v>
      </c>
      <c r="T131" s="29">
        <f t="shared" si="42"/>
        <v>0</v>
      </c>
      <c r="U131" s="20" t="s">
        <v>36</v>
      </c>
    </row>
    <row r="132" spans="1:21" ht="25.5" customHeight="1" x14ac:dyDescent="0.25">
      <c r="A132" s="33" t="str">
        <f t="shared" si="31"/>
        <v>MME3104</v>
      </c>
      <c r="B132" s="174" t="s">
        <v>152</v>
      </c>
      <c r="C132" s="174"/>
      <c r="D132" s="174"/>
      <c r="E132" s="174"/>
      <c r="F132" s="174"/>
      <c r="G132" s="174"/>
      <c r="H132" s="174"/>
      <c r="I132" s="174"/>
      <c r="J132" s="19">
        <f t="shared" si="32"/>
        <v>7</v>
      </c>
      <c r="K132" s="19">
        <f t="shared" si="33"/>
        <v>2</v>
      </c>
      <c r="L132" s="19">
        <f t="shared" si="34"/>
        <v>1</v>
      </c>
      <c r="M132" s="19">
        <f t="shared" si="35"/>
        <v>0</v>
      </c>
      <c r="N132" s="19">
        <f t="shared" si="36"/>
        <v>1</v>
      </c>
      <c r="O132" s="19">
        <f t="shared" si="37"/>
        <v>4</v>
      </c>
      <c r="P132" s="19">
        <f t="shared" si="38"/>
        <v>9</v>
      </c>
      <c r="Q132" s="19">
        <f t="shared" si="39"/>
        <v>13</v>
      </c>
      <c r="R132" s="29">
        <f t="shared" si="40"/>
        <v>0</v>
      </c>
      <c r="S132" s="29" t="str">
        <f t="shared" si="41"/>
        <v>C</v>
      </c>
      <c r="T132" s="29">
        <f t="shared" si="42"/>
        <v>0</v>
      </c>
      <c r="U132" s="20" t="s">
        <v>36</v>
      </c>
    </row>
    <row r="133" spans="1:21" ht="26.25" customHeight="1" x14ac:dyDescent="0.25">
      <c r="A133" s="33" t="str">
        <f t="shared" si="31"/>
        <v>MME3110</v>
      </c>
      <c r="B133" s="174" t="s">
        <v>153</v>
      </c>
      <c r="C133" s="174"/>
      <c r="D133" s="174"/>
      <c r="E133" s="174"/>
      <c r="F133" s="174"/>
      <c r="G133" s="174"/>
      <c r="H133" s="174"/>
      <c r="I133" s="174"/>
      <c r="J133" s="19">
        <f t="shared" si="32"/>
        <v>8</v>
      </c>
      <c r="K133" s="19">
        <f t="shared" si="33"/>
        <v>2</v>
      </c>
      <c r="L133" s="19">
        <f t="shared" si="34"/>
        <v>1</v>
      </c>
      <c r="M133" s="19">
        <f t="shared" si="35"/>
        <v>0</v>
      </c>
      <c r="N133" s="19">
        <f t="shared" si="36"/>
        <v>1</v>
      </c>
      <c r="O133" s="19">
        <f t="shared" si="37"/>
        <v>4</v>
      </c>
      <c r="P133" s="19">
        <f t="shared" si="38"/>
        <v>10</v>
      </c>
      <c r="Q133" s="19">
        <f t="shared" si="39"/>
        <v>14</v>
      </c>
      <c r="R133" s="29" t="str">
        <f t="shared" si="40"/>
        <v>E</v>
      </c>
      <c r="S133" s="29">
        <f t="shared" si="41"/>
        <v>0</v>
      </c>
      <c r="T133" s="29">
        <f t="shared" si="42"/>
        <v>0</v>
      </c>
      <c r="U133" s="20" t="s">
        <v>36</v>
      </c>
    </row>
    <row r="134" spans="1:21" ht="27" customHeight="1" x14ac:dyDescent="0.25">
      <c r="A134" s="33" t="str">
        <f t="shared" si="31"/>
        <v>MME3106</v>
      </c>
      <c r="B134" s="174" t="s">
        <v>154</v>
      </c>
      <c r="C134" s="174"/>
      <c r="D134" s="174"/>
      <c r="E134" s="174"/>
      <c r="F134" s="174"/>
      <c r="G134" s="174"/>
      <c r="H134" s="174"/>
      <c r="I134" s="174"/>
      <c r="J134" s="19">
        <f t="shared" si="32"/>
        <v>8</v>
      </c>
      <c r="K134" s="19">
        <f t="shared" si="33"/>
        <v>2</v>
      </c>
      <c r="L134" s="19">
        <f t="shared" si="34"/>
        <v>1</v>
      </c>
      <c r="M134" s="19">
        <f t="shared" si="35"/>
        <v>0</v>
      </c>
      <c r="N134" s="19">
        <f t="shared" si="36"/>
        <v>1</v>
      </c>
      <c r="O134" s="19">
        <f t="shared" si="37"/>
        <v>4</v>
      </c>
      <c r="P134" s="19">
        <f t="shared" si="38"/>
        <v>10</v>
      </c>
      <c r="Q134" s="19">
        <f t="shared" si="39"/>
        <v>14</v>
      </c>
      <c r="R134" s="29" t="str">
        <f t="shared" si="40"/>
        <v>E</v>
      </c>
      <c r="S134" s="29">
        <f t="shared" si="41"/>
        <v>0</v>
      </c>
      <c r="T134" s="29">
        <f t="shared" si="42"/>
        <v>0</v>
      </c>
      <c r="U134" s="20" t="s">
        <v>36</v>
      </c>
    </row>
    <row r="135" spans="1:21" ht="24.75" customHeight="1" x14ac:dyDescent="0.25">
      <c r="A135" s="33" t="str">
        <f t="shared" si="31"/>
        <v>MME3107</v>
      </c>
      <c r="B135" s="174" t="s">
        <v>155</v>
      </c>
      <c r="C135" s="174"/>
      <c r="D135" s="174"/>
      <c r="E135" s="174"/>
      <c r="F135" s="174"/>
      <c r="G135" s="174"/>
      <c r="H135" s="174"/>
      <c r="I135" s="174"/>
      <c r="J135" s="19">
        <f t="shared" si="32"/>
        <v>8</v>
      </c>
      <c r="K135" s="19">
        <f t="shared" si="33"/>
        <v>2</v>
      </c>
      <c r="L135" s="19">
        <f t="shared" si="34"/>
        <v>1</v>
      </c>
      <c r="M135" s="19">
        <f t="shared" si="35"/>
        <v>0</v>
      </c>
      <c r="N135" s="19">
        <f t="shared" si="36"/>
        <v>1</v>
      </c>
      <c r="O135" s="19">
        <f t="shared" si="37"/>
        <v>4</v>
      </c>
      <c r="P135" s="19">
        <f t="shared" si="38"/>
        <v>10</v>
      </c>
      <c r="Q135" s="19">
        <f t="shared" si="39"/>
        <v>14</v>
      </c>
      <c r="R135" s="29">
        <f t="shared" si="40"/>
        <v>0</v>
      </c>
      <c r="S135" s="29" t="str">
        <f t="shared" si="41"/>
        <v>C</v>
      </c>
      <c r="T135" s="29">
        <f t="shared" si="42"/>
        <v>0</v>
      </c>
      <c r="U135" s="20" t="s">
        <v>36</v>
      </c>
    </row>
    <row r="136" spans="1:21" ht="15.75" customHeight="1" x14ac:dyDescent="0.25">
      <c r="A136" s="33" t="str">
        <f t="shared" si="31"/>
        <v>MME3024</v>
      </c>
      <c r="B136" s="174" t="s">
        <v>156</v>
      </c>
      <c r="C136" s="174"/>
      <c r="D136" s="174"/>
      <c r="E136" s="174"/>
      <c r="F136" s="174"/>
      <c r="G136" s="174"/>
      <c r="H136" s="174"/>
      <c r="I136" s="174"/>
      <c r="J136" s="19">
        <f t="shared" si="32"/>
        <v>7</v>
      </c>
      <c r="K136" s="19">
        <f t="shared" si="33"/>
        <v>2</v>
      </c>
      <c r="L136" s="19">
        <f t="shared" si="34"/>
        <v>1</v>
      </c>
      <c r="M136" s="19">
        <f t="shared" si="35"/>
        <v>0</v>
      </c>
      <c r="N136" s="19">
        <f t="shared" si="36"/>
        <v>1</v>
      </c>
      <c r="O136" s="19">
        <f t="shared" si="37"/>
        <v>4</v>
      </c>
      <c r="P136" s="19">
        <f t="shared" si="38"/>
        <v>9</v>
      </c>
      <c r="Q136" s="19">
        <f t="shared" si="39"/>
        <v>13</v>
      </c>
      <c r="R136" s="29">
        <f t="shared" si="40"/>
        <v>0</v>
      </c>
      <c r="S136" s="29">
        <f t="shared" si="41"/>
        <v>0</v>
      </c>
      <c r="T136" s="29" t="str">
        <f t="shared" si="42"/>
        <v>VP</v>
      </c>
      <c r="U136" s="20" t="s">
        <v>36</v>
      </c>
    </row>
    <row r="137" spans="1:21" x14ac:dyDescent="0.25">
      <c r="A137" s="33" t="str">
        <f t="shared" si="31"/>
        <v>MME3112</v>
      </c>
      <c r="B137" s="164" t="s">
        <v>158</v>
      </c>
      <c r="C137" s="164"/>
      <c r="D137" s="164"/>
      <c r="E137" s="164"/>
      <c r="F137" s="164"/>
      <c r="G137" s="164"/>
      <c r="H137" s="164"/>
      <c r="I137" s="164"/>
      <c r="J137" s="19">
        <f t="shared" si="32"/>
        <v>8</v>
      </c>
      <c r="K137" s="19">
        <f t="shared" si="33"/>
        <v>2</v>
      </c>
      <c r="L137" s="19">
        <f t="shared" si="34"/>
        <v>1</v>
      </c>
      <c r="M137" s="19">
        <f t="shared" si="35"/>
        <v>0</v>
      </c>
      <c r="N137" s="19">
        <f t="shared" si="36"/>
        <v>1</v>
      </c>
      <c r="O137" s="19">
        <f t="shared" si="37"/>
        <v>4</v>
      </c>
      <c r="P137" s="19">
        <f t="shared" si="38"/>
        <v>10</v>
      </c>
      <c r="Q137" s="19">
        <f t="shared" si="39"/>
        <v>14</v>
      </c>
      <c r="R137" s="29" t="str">
        <f t="shared" si="40"/>
        <v>E</v>
      </c>
      <c r="S137" s="29">
        <f t="shared" si="41"/>
        <v>0</v>
      </c>
      <c r="T137" s="29">
        <f t="shared" si="42"/>
        <v>0</v>
      </c>
      <c r="U137" s="20" t="s">
        <v>36</v>
      </c>
    </row>
    <row r="138" spans="1:21" x14ac:dyDescent="0.25">
      <c r="A138" s="21" t="s">
        <v>25</v>
      </c>
      <c r="B138" s="175"/>
      <c r="C138" s="176"/>
      <c r="D138" s="176"/>
      <c r="E138" s="176"/>
      <c r="F138" s="176"/>
      <c r="G138" s="176"/>
      <c r="H138" s="176"/>
      <c r="I138" s="177"/>
      <c r="J138" s="23">
        <f>IF(ISNA(SUM(J130:J137)),"",SUM(J130:J137))</f>
        <v>61</v>
      </c>
      <c r="K138" s="23">
        <f t="shared" ref="K138:Q138" si="43">SUM(K130:K137)</f>
        <v>16</v>
      </c>
      <c r="L138" s="23">
        <f t="shared" si="43"/>
        <v>8</v>
      </c>
      <c r="M138" s="23">
        <f t="shared" si="43"/>
        <v>0</v>
      </c>
      <c r="N138" s="23">
        <f t="shared" si="43"/>
        <v>8</v>
      </c>
      <c r="O138" s="23">
        <f t="shared" si="43"/>
        <v>32</v>
      </c>
      <c r="P138" s="23">
        <f t="shared" si="43"/>
        <v>77</v>
      </c>
      <c r="Q138" s="23">
        <f t="shared" si="43"/>
        <v>109</v>
      </c>
      <c r="R138" s="21">
        <f>COUNTIF(R130:R137,"E")</f>
        <v>5</v>
      </c>
      <c r="S138" s="21">
        <f>COUNTIF(S130:S137,"C")</f>
        <v>2</v>
      </c>
      <c r="T138" s="21">
        <f>COUNTIF(T130:T137,"VP")</f>
        <v>1</v>
      </c>
      <c r="U138" s="20"/>
    </row>
    <row r="139" spans="1:21" ht="17.25" customHeight="1" x14ac:dyDescent="0.25">
      <c r="A139" s="143" t="s">
        <v>61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5"/>
    </row>
    <row r="140" spans="1:21" x14ac:dyDescent="0.25">
      <c r="A140" s="33" t="str">
        <f>IF(ISNA(INDEX($A$37:$U$120,MATCH($B140,$B$37:$B$120,0),1)),"",INDEX($A$37:$U$120,MATCH($B140,$B$37:$B$120,0),1))</f>
        <v/>
      </c>
      <c r="B140" s="164"/>
      <c r="C140" s="164"/>
      <c r="D140" s="164"/>
      <c r="E140" s="164"/>
      <c r="F140" s="164"/>
      <c r="G140" s="164"/>
      <c r="H140" s="164"/>
      <c r="I140" s="164"/>
      <c r="J140" s="19" t="str">
        <f>IF(ISNA(INDEX($A$37:$U$120,MATCH($B140,$B$37:$B$120,0),10)),"",INDEX($A$37:$U$120,MATCH($B140,$B$37:$B$120,0),10))</f>
        <v/>
      </c>
      <c r="K140" s="19" t="str">
        <f>IF(ISNA(INDEX($A$37:$U$120,MATCH($B140,$B$37:$B$120,0),11)),"",INDEX($A$37:$U$120,MATCH($B140,$B$37:$B$120,0),11))</f>
        <v/>
      </c>
      <c r="L140" s="19" t="str">
        <f>IF(ISNA(INDEX($A$37:$U$120,MATCH($B140,$B$37:$B$120,0),12)),"",INDEX($A$37:$U$120,MATCH($B140,$B$37:$B$120,0),12))</f>
        <v/>
      </c>
      <c r="M140" s="19" t="str">
        <f>IF(ISNA(INDEX($A$37:$U$120,MATCH($B140,$B$37:$B$120,0),13)),"",INDEX($A$37:$U$120,MATCH($B140,$B$37:$B$120,0),13))</f>
        <v/>
      </c>
      <c r="N140" s="19" t="str">
        <f>IF(ISNA(INDEX($A$37:$U$120,MATCH($B140,$B$37:$B$120,0),14)),"",INDEX($A$37:$U$120,MATCH($B140,$B$37:$B$120,0),14))</f>
        <v/>
      </c>
      <c r="O140" s="19" t="str">
        <f>IF(ISNA(INDEX($A$37:$U$120,MATCH($B140,$B$37:$B$120,0),15)),"",INDEX($A$37:$U$120,MATCH($B140,$B$37:$B$120,0),15))</f>
        <v/>
      </c>
      <c r="P140" s="19" t="str">
        <f>IF(ISNA(INDEX($A$37:$U$120,MATCH($B140,$B$37:$B$120,0),16)),"",INDEX($A$37:$U$120,MATCH($B140,$B$37:$B$120,0),16))</f>
        <v/>
      </c>
      <c r="Q140" s="19" t="str">
        <f>IF(ISNA(INDEX($A$37:$U$120,MATCH($B140,$B$37:$B$120,0),17)),"",INDEX($A$37:$U$120,MATCH($B140,$B$37:$B$120,0),17))</f>
        <v/>
      </c>
      <c r="R140" s="29" t="str">
        <f>IF(ISNA(INDEX($A$37:$U$120,MATCH($B140,$B$37:$B$120,0),18)),"",INDEX($A$37:$U$120,MATCH($B140,$B$37:$B$120,0),18))</f>
        <v/>
      </c>
      <c r="S140" s="29" t="str">
        <f>IF(ISNA(INDEX($A$37:$U$120,MATCH($B140,$B$37:$B$120,0),19)),"",INDEX($A$37:$U$120,MATCH($B140,$B$37:$B$120,0),19))</f>
        <v/>
      </c>
      <c r="T140" s="29" t="str">
        <f>IF(ISNA(INDEX($A$37:$U$120,MATCH($B140,$B$37:$B$120,0),20)),"",INDEX($A$37:$U$120,MATCH($B140,$B$37:$B$120,0),20))</f>
        <v/>
      </c>
      <c r="U140" s="20"/>
    </row>
    <row r="141" spans="1:21" x14ac:dyDescent="0.25">
      <c r="A141" s="21" t="s">
        <v>25</v>
      </c>
      <c r="B141" s="163"/>
      <c r="C141" s="163"/>
      <c r="D141" s="163"/>
      <c r="E141" s="163"/>
      <c r="F141" s="163"/>
      <c r="G141" s="163"/>
      <c r="H141" s="163"/>
      <c r="I141" s="163"/>
      <c r="J141" s="23">
        <f t="shared" ref="J141:Q141" si="44">SUM(J140:J140)</f>
        <v>0</v>
      </c>
      <c r="K141" s="23">
        <f t="shared" si="44"/>
        <v>0</v>
      </c>
      <c r="L141" s="23">
        <f t="shared" si="44"/>
        <v>0</v>
      </c>
      <c r="M141" s="23">
        <f t="shared" si="44"/>
        <v>0</v>
      </c>
      <c r="N141" s="23">
        <f t="shared" si="44"/>
        <v>0</v>
      </c>
      <c r="O141" s="23">
        <f t="shared" si="44"/>
        <v>0</v>
      </c>
      <c r="P141" s="23">
        <f t="shared" si="44"/>
        <v>0</v>
      </c>
      <c r="Q141" s="23">
        <f t="shared" si="44"/>
        <v>0</v>
      </c>
      <c r="R141" s="21">
        <f>COUNTIF(R140:R140,"E")</f>
        <v>0</v>
      </c>
      <c r="S141" s="21">
        <f>COUNTIF(S140:S140,"C")</f>
        <v>0</v>
      </c>
      <c r="T141" s="21">
        <f>COUNTIF(T140:T140,"VP")</f>
        <v>0</v>
      </c>
      <c r="U141" s="22"/>
    </row>
    <row r="142" spans="1:21" ht="27" customHeight="1" x14ac:dyDescent="0.25">
      <c r="A142" s="165" t="s">
        <v>71</v>
      </c>
      <c r="B142" s="166"/>
      <c r="C142" s="166"/>
      <c r="D142" s="166"/>
      <c r="E142" s="166"/>
      <c r="F142" s="166"/>
      <c r="G142" s="166"/>
      <c r="H142" s="166"/>
      <c r="I142" s="167"/>
      <c r="J142" s="23">
        <f t="shared" ref="J142:T142" si="45">SUM(J138,J141)</f>
        <v>61</v>
      </c>
      <c r="K142" s="23">
        <f t="shared" si="45"/>
        <v>16</v>
      </c>
      <c r="L142" s="23">
        <f t="shared" si="45"/>
        <v>8</v>
      </c>
      <c r="M142" s="23">
        <f t="shared" si="45"/>
        <v>0</v>
      </c>
      <c r="N142" s="23">
        <f t="shared" si="45"/>
        <v>8</v>
      </c>
      <c r="O142" s="23">
        <f t="shared" si="45"/>
        <v>32</v>
      </c>
      <c r="P142" s="23">
        <f t="shared" si="45"/>
        <v>77</v>
      </c>
      <c r="Q142" s="23">
        <f t="shared" si="45"/>
        <v>109</v>
      </c>
      <c r="R142" s="23">
        <f t="shared" si="45"/>
        <v>5</v>
      </c>
      <c r="S142" s="23">
        <f t="shared" si="45"/>
        <v>2</v>
      </c>
      <c r="T142" s="23">
        <f t="shared" si="45"/>
        <v>1</v>
      </c>
      <c r="U142" s="68">
        <v>0.47060000000000002</v>
      </c>
    </row>
    <row r="143" spans="1:21" x14ac:dyDescent="0.25">
      <c r="A143" s="151" t="s">
        <v>46</v>
      </c>
      <c r="B143" s="152"/>
      <c r="C143" s="152"/>
      <c r="D143" s="152"/>
      <c r="E143" s="152"/>
      <c r="F143" s="152"/>
      <c r="G143" s="152"/>
      <c r="H143" s="152"/>
      <c r="I143" s="152"/>
      <c r="J143" s="153"/>
      <c r="K143" s="23">
        <f t="shared" ref="K143:Q143" si="46">K138*14+K141*12</f>
        <v>224</v>
      </c>
      <c r="L143" s="23">
        <f t="shared" si="46"/>
        <v>112</v>
      </c>
      <c r="M143" s="23">
        <f t="shared" si="46"/>
        <v>0</v>
      </c>
      <c r="N143" s="23">
        <f t="shared" si="46"/>
        <v>112</v>
      </c>
      <c r="O143" s="23">
        <f t="shared" si="46"/>
        <v>448</v>
      </c>
      <c r="P143" s="23">
        <f t="shared" si="46"/>
        <v>1078</v>
      </c>
      <c r="Q143" s="23">
        <f t="shared" si="46"/>
        <v>1526</v>
      </c>
      <c r="R143" s="157"/>
      <c r="S143" s="158"/>
      <c r="T143" s="158"/>
      <c r="U143" s="159"/>
    </row>
    <row r="144" spans="1:21" x14ac:dyDescent="0.25">
      <c r="A144" s="154"/>
      <c r="B144" s="155"/>
      <c r="C144" s="155"/>
      <c r="D144" s="155"/>
      <c r="E144" s="155"/>
      <c r="F144" s="155"/>
      <c r="G144" s="155"/>
      <c r="H144" s="155"/>
      <c r="I144" s="155"/>
      <c r="J144" s="156"/>
      <c r="K144" s="168">
        <f>SUM(K143:N143)</f>
        <v>448</v>
      </c>
      <c r="L144" s="169"/>
      <c r="M144" s="169"/>
      <c r="N144" s="170"/>
      <c r="O144" s="171">
        <f>SUM(O143:P143)</f>
        <v>1526</v>
      </c>
      <c r="P144" s="172"/>
      <c r="Q144" s="173"/>
      <c r="R144" s="160"/>
      <c r="S144" s="161"/>
      <c r="T144" s="161"/>
      <c r="U144" s="162"/>
    </row>
    <row r="145" spans="1:21" s="71" customFormat="1" x14ac:dyDescent="0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3"/>
      <c r="L145" s="73"/>
      <c r="M145" s="73"/>
      <c r="N145" s="73"/>
      <c r="O145" s="74"/>
      <c r="P145" s="74"/>
      <c r="Q145" s="74"/>
      <c r="R145" s="75"/>
      <c r="S145" s="75"/>
      <c r="T145" s="75"/>
      <c r="U145" s="75"/>
    </row>
    <row r="146" spans="1:21" ht="28.5" customHeight="1" x14ac:dyDescent="0.25">
      <c r="A146" s="112" t="s">
        <v>100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</row>
    <row r="147" spans="1:21" ht="27.75" customHeight="1" x14ac:dyDescent="0.25">
      <c r="A147" s="163" t="s">
        <v>27</v>
      </c>
      <c r="B147" s="163" t="s">
        <v>26</v>
      </c>
      <c r="C147" s="163"/>
      <c r="D147" s="163"/>
      <c r="E147" s="163"/>
      <c r="F147" s="163"/>
      <c r="G147" s="163"/>
      <c r="H147" s="163"/>
      <c r="I147" s="163"/>
      <c r="J147" s="142" t="s">
        <v>39</v>
      </c>
      <c r="K147" s="142" t="s">
        <v>24</v>
      </c>
      <c r="L147" s="142"/>
      <c r="M147" s="142"/>
      <c r="N147" s="142"/>
      <c r="O147" s="142" t="s">
        <v>40</v>
      </c>
      <c r="P147" s="142"/>
      <c r="Q147" s="142"/>
      <c r="R147" s="142" t="s">
        <v>23</v>
      </c>
      <c r="S147" s="142"/>
      <c r="T147" s="142"/>
      <c r="U147" s="142" t="s">
        <v>22</v>
      </c>
    </row>
    <row r="148" spans="1:21" ht="16.5" customHeight="1" x14ac:dyDescent="0.25">
      <c r="A148" s="163"/>
      <c r="B148" s="163"/>
      <c r="C148" s="163"/>
      <c r="D148" s="163"/>
      <c r="E148" s="163"/>
      <c r="F148" s="163"/>
      <c r="G148" s="163"/>
      <c r="H148" s="163"/>
      <c r="I148" s="163"/>
      <c r="J148" s="142"/>
      <c r="K148" s="30" t="s">
        <v>28</v>
      </c>
      <c r="L148" s="30" t="s">
        <v>29</v>
      </c>
      <c r="M148" s="61" t="s">
        <v>102</v>
      </c>
      <c r="N148" s="30" t="s">
        <v>103</v>
      </c>
      <c r="O148" s="30" t="s">
        <v>33</v>
      </c>
      <c r="P148" s="30" t="s">
        <v>7</v>
      </c>
      <c r="Q148" s="30" t="s">
        <v>30</v>
      </c>
      <c r="R148" s="30" t="s">
        <v>31</v>
      </c>
      <c r="S148" s="30" t="s">
        <v>28</v>
      </c>
      <c r="T148" s="30" t="s">
        <v>32</v>
      </c>
      <c r="U148" s="142"/>
    </row>
    <row r="149" spans="1:21" ht="17.25" customHeight="1" x14ac:dyDescent="0.25">
      <c r="A149" s="143" t="s">
        <v>60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5"/>
    </row>
    <row r="150" spans="1:21" x14ac:dyDescent="0.25">
      <c r="A150" s="33" t="str">
        <f>IF(ISNA(INDEX($A$37:$U$120,MATCH($B150,$B$37:$B$120,0),1)),"",INDEX($A$37:$U$120,MATCH($B150,$B$37:$B$120,0),1))</f>
        <v>MMX3221</v>
      </c>
      <c r="B150" s="164" t="s">
        <v>157</v>
      </c>
      <c r="C150" s="164"/>
      <c r="D150" s="164"/>
      <c r="E150" s="164"/>
      <c r="F150" s="164"/>
      <c r="G150" s="164"/>
      <c r="H150" s="164"/>
      <c r="I150" s="164"/>
      <c r="J150" s="19">
        <f>IF(ISNA(INDEX($A$37:$U$120,MATCH($B150,$B$37:$B$120,0),10)),"",INDEX($A$37:$U$120,MATCH($B150,$B$37:$B$120,0),10))</f>
        <v>7</v>
      </c>
      <c r="K150" s="19">
        <f>IF(ISNA(INDEX($A$37:$U$120,MATCH($B150,$B$37:$B$120,0),11)),"",INDEX($A$37:$U$120,MATCH($B150,$B$37:$B$120,0),11))</f>
        <v>2</v>
      </c>
      <c r="L150" s="19">
        <f>IF(ISNA(INDEX($A$37:$U$120,MATCH($B150,$B$37:$B$120,0),12)),"",INDEX($A$37:$U$120,MATCH($B150,$B$37:$B$120,0),12))</f>
        <v>1</v>
      </c>
      <c r="M150" s="19">
        <f>IF(ISNA(INDEX($A$37:$U$120,MATCH($B150,$B$37:$B$120,0),13)),"",INDEX($A$37:$U$120,MATCH($B150,$B$37:$B$120,0),13))</f>
        <v>0</v>
      </c>
      <c r="N150" s="19">
        <f>IF(ISNA(INDEX($A$37:$U$120,MATCH($B150,$B$37:$B$120,0),14)),"",INDEX($A$37:$U$120,MATCH($B150,$B$37:$B$120,0),14))</f>
        <v>1</v>
      </c>
      <c r="O150" s="19">
        <f>IF(ISNA(INDEX($A$37:$U$120,MATCH($B150,$B$37:$B$120,0),15)),"",INDEX($A$37:$U$120,MATCH($B150,$B$37:$B$120,0),15))</f>
        <v>4</v>
      </c>
      <c r="P150" s="19">
        <f>IF(ISNA(INDEX($A$37:$U$120,MATCH($B150,$B$37:$B$120,0),16)),"",INDEX($A$37:$U$120,MATCH($B150,$B$37:$B$120,0),16))</f>
        <v>9</v>
      </c>
      <c r="Q150" s="19">
        <f>IF(ISNA(INDEX($A$37:$U$120,MATCH($B150,$B$37:$B$120,0),17)),"",INDEX($A$37:$U$120,MATCH($B150,$B$37:$B$120,0),17))</f>
        <v>13</v>
      </c>
      <c r="R150" s="29" t="str">
        <f>IF(ISNA(INDEX($A$37:$U$120,MATCH($B150,$B$37:$B$120,0),18)),"",INDEX($A$37:$U$120,MATCH($B150,$B$37:$B$120,0),18))</f>
        <v>E</v>
      </c>
      <c r="S150" s="29">
        <f>IF(ISNA(INDEX($A$37:$U$120,MATCH($B150,$B$37:$B$120,0),19)),"",INDEX($A$37:$U$120,MATCH($B150,$B$37:$B$120,0),19))</f>
        <v>0</v>
      </c>
      <c r="T150" s="29">
        <f>IF(ISNA(INDEX($A$37:$U$120,MATCH($B150,$B$37:$B$120,0),20)),"",INDEX($A$37:$U$120,MATCH($B150,$B$37:$B$120,0),20))</f>
        <v>0</v>
      </c>
      <c r="U150" s="20" t="s">
        <v>37</v>
      </c>
    </row>
    <row r="151" spans="1:21" x14ac:dyDescent="0.25">
      <c r="A151" s="33" t="str">
        <f>IF(ISNA(INDEX($A$37:$U$120,MATCH($B151,$B$37:$B$120,0),1)),"",INDEX($A$37:$U$120,MATCH($B151,$B$37:$B$120,0),1))</f>
        <v>MMX3222</v>
      </c>
      <c r="B151" s="164" t="s">
        <v>159</v>
      </c>
      <c r="C151" s="164"/>
      <c r="D151" s="164"/>
      <c r="E151" s="164"/>
      <c r="F151" s="164"/>
      <c r="G151" s="164"/>
      <c r="H151" s="164"/>
      <c r="I151" s="164"/>
      <c r="J151" s="19">
        <f>IF(ISNA(INDEX($A$37:$U$120,MATCH($B151,$B$37:$B$120,0),10)),"",INDEX($A$37:$U$120,MATCH($B151,$B$37:$B$120,0),10))</f>
        <v>7</v>
      </c>
      <c r="K151" s="19">
        <f>IF(ISNA(INDEX($A$37:$U$120,MATCH($B151,$B$37:$B$120,0),11)),"",INDEX($A$37:$U$120,MATCH($B151,$B$37:$B$120,0),11))</f>
        <v>2</v>
      </c>
      <c r="L151" s="19">
        <f>IF(ISNA(INDEX($A$37:$U$120,MATCH($B151,$B$37:$B$120,0),12)),"",INDEX($A$37:$U$120,MATCH($B151,$B$37:$B$120,0),12))</f>
        <v>1</v>
      </c>
      <c r="M151" s="19">
        <f>IF(ISNA(INDEX($A$37:$U$120,MATCH($B151,$B$37:$B$120,0),13)),"",INDEX($A$37:$U$120,MATCH($B151,$B$37:$B$120,0),13))</f>
        <v>0</v>
      </c>
      <c r="N151" s="19">
        <f>IF(ISNA(INDEX($A$37:$U$120,MATCH($B151,$B$37:$B$120,0),14)),"",INDEX($A$37:$U$120,MATCH($B151,$B$37:$B$120,0),14))</f>
        <v>1</v>
      </c>
      <c r="O151" s="19">
        <f>IF(ISNA(INDEX($A$37:$U$120,MATCH($B151,$B$37:$B$120,0),15)),"",INDEX($A$37:$U$120,MATCH($B151,$B$37:$B$120,0),15))</f>
        <v>4</v>
      </c>
      <c r="P151" s="19">
        <f>IF(ISNA(INDEX($A$37:$U$120,MATCH($B151,$B$37:$B$120,0),16)),"",INDEX($A$37:$U$120,MATCH($B151,$B$37:$B$120,0),16))</f>
        <v>9</v>
      </c>
      <c r="Q151" s="19">
        <f>IF(ISNA(INDEX($A$37:$U$120,MATCH($B151,$B$37:$B$120,0),17)),"",INDEX($A$37:$U$120,MATCH($B151,$B$37:$B$120,0),17))</f>
        <v>13</v>
      </c>
      <c r="R151" s="29">
        <f>IF(ISNA(INDEX($A$37:$U$120,MATCH($B151,$B$37:$B$120,0),18)),"",INDEX($A$37:$U$120,MATCH($B151,$B$37:$B$120,0),18))</f>
        <v>0</v>
      </c>
      <c r="S151" s="29">
        <f>IF(ISNA(INDEX($A$37:$U$120,MATCH($B151,$B$37:$B$120,0),19)),"",INDEX($A$37:$U$120,MATCH($B151,$B$37:$B$120,0),19))</f>
        <v>0</v>
      </c>
      <c r="T151" s="29" t="str">
        <f>IF(ISNA(INDEX($A$37:$U$120,MATCH($B151,$B$37:$B$120,0),20)),"",INDEX($A$37:$U$120,MATCH($B151,$B$37:$B$120,0),20))</f>
        <v>VP</v>
      </c>
      <c r="U151" s="20" t="s">
        <v>37</v>
      </c>
    </row>
    <row r="152" spans="1:21" x14ac:dyDescent="0.25">
      <c r="A152" s="33" t="str">
        <f>IF(ISNA(INDEX($A$37:$U$120,MATCH($B152,$B$37:$B$120,0),1)),"",INDEX($A$37:$U$120,MATCH($B152,$B$37:$B$120,0),1))</f>
        <v>MMX3223</v>
      </c>
      <c r="B152" s="164" t="s">
        <v>160</v>
      </c>
      <c r="C152" s="164"/>
      <c r="D152" s="164"/>
      <c r="E152" s="164"/>
      <c r="F152" s="164"/>
      <c r="G152" s="164"/>
      <c r="H152" s="164"/>
      <c r="I152" s="164"/>
      <c r="J152" s="19">
        <f>IF(ISNA(INDEX($A$37:$U$120,MATCH($B152,$B$37:$B$120,0),10)),"",INDEX($A$37:$U$120,MATCH($B152,$B$37:$B$120,0),10))</f>
        <v>7</v>
      </c>
      <c r="K152" s="19">
        <f>IF(ISNA(INDEX($A$37:$U$120,MATCH($B152,$B$37:$B$120,0),11)),"",INDEX($A$37:$U$120,MATCH($B152,$B$37:$B$120,0),11))</f>
        <v>2</v>
      </c>
      <c r="L152" s="19">
        <f>IF(ISNA(INDEX($A$37:$U$120,MATCH($B152,$B$37:$B$120,0),12)),"",INDEX($A$37:$U$120,MATCH($B152,$B$37:$B$120,0),12))</f>
        <v>1</v>
      </c>
      <c r="M152" s="19">
        <f>IF(ISNA(INDEX($A$37:$U$120,MATCH($B152,$B$37:$B$120,0),13)),"",INDEX($A$37:$U$120,MATCH($B152,$B$37:$B$120,0),13))</f>
        <v>0</v>
      </c>
      <c r="N152" s="19">
        <f>IF(ISNA(INDEX($A$37:$U$120,MATCH($B152,$B$37:$B$120,0),14)),"",INDEX($A$37:$U$120,MATCH($B152,$B$37:$B$120,0),14))</f>
        <v>1</v>
      </c>
      <c r="O152" s="19">
        <f>IF(ISNA(INDEX($A$37:$U$120,MATCH($B152,$B$37:$B$120,0),15)),"",INDEX($A$37:$U$120,MATCH($B152,$B$37:$B$120,0),15))</f>
        <v>4</v>
      </c>
      <c r="P152" s="19">
        <f>IF(ISNA(INDEX($A$37:$U$120,MATCH($B152,$B$37:$B$120,0),16)),"",INDEX($A$37:$U$120,MATCH($B152,$B$37:$B$120,0),16))</f>
        <v>9</v>
      </c>
      <c r="Q152" s="19">
        <f>IF(ISNA(INDEX($A$37:$U$120,MATCH($B152,$B$37:$B$120,0),17)),"",INDEX($A$37:$U$120,MATCH($B152,$B$37:$B$120,0),17))</f>
        <v>13</v>
      </c>
      <c r="R152" s="29" t="str">
        <f>IF(ISNA(INDEX($A$37:$U$120,MATCH($B152,$B$37:$B$120,0),18)),"",INDEX($A$37:$U$120,MATCH($B152,$B$37:$B$120,0),18))</f>
        <v>E</v>
      </c>
      <c r="S152" s="29">
        <f>IF(ISNA(INDEX($A$37:$U$120,MATCH($B152,$B$37:$B$120,0),19)),"",INDEX($A$37:$U$120,MATCH($B152,$B$37:$B$120,0),19))</f>
        <v>0</v>
      </c>
      <c r="T152" s="29">
        <f>IF(ISNA(INDEX($A$37:$U$120,MATCH($B152,$B$37:$B$120,0),20)),"",INDEX($A$37:$U$120,MATCH($B152,$B$37:$B$120,0),20))</f>
        <v>0</v>
      </c>
      <c r="U152" s="20" t="s">
        <v>37</v>
      </c>
    </row>
    <row r="153" spans="1:21" x14ac:dyDescent="0.25">
      <c r="A153" s="21" t="s">
        <v>25</v>
      </c>
      <c r="B153" s="175"/>
      <c r="C153" s="176"/>
      <c r="D153" s="176"/>
      <c r="E153" s="176"/>
      <c r="F153" s="176"/>
      <c r="G153" s="176"/>
      <c r="H153" s="176"/>
      <c r="I153" s="177"/>
      <c r="J153" s="23">
        <f t="shared" ref="J153:Q153" si="47">SUM(J150:J152)</f>
        <v>21</v>
      </c>
      <c r="K153" s="23">
        <f t="shared" si="47"/>
        <v>6</v>
      </c>
      <c r="L153" s="23">
        <f t="shared" si="47"/>
        <v>3</v>
      </c>
      <c r="M153" s="23">
        <f t="shared" si="47"/>
        <v>0</v>
      </c>
      <c r="N153" s="23">
        <f t="shared" si="47"/>
        <v>3</v>
      </c>
      <c r="O153" s="23">
        <f t="shared" si="47"/>
        <v>12</v>
      </c>
      <c r="P153" s="23">
        <f t="shared" si="47"/>
        <v>27</v>
      </c>
      <c r="Q153" s="23">
        <f t="shared" si="47"/>
        <v>39</v>
      </c>
      <c r="R153" s="21">
        <f>COUNTIF(R150:R152,"E")</f>
        <v>2</v>
      </c>
      <c r="S153" s="21">
        <f>COUNTIF(S150:S152,"C")</f>
        <v>0</v>
      </c>
      <c r="T153" s="21">
        <f>COUNTIF(T150:T152,"VP")</f>
        <v>1</v>
      </c>
      <c r="U153" s="18"/>
    </row>
    <row r="154" spans="1:21" ht="18.75" customHeight="1" x14ac:dyDescent="0.25">
      <c r="A154" s="143" t="s">
        <v>61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5"/>
    </row>
    <row r="155" spans="1:21" x14ac:dyDescent="0.25">
      <c r="A155" s="33" t="str">
        <f>IF(ISNA(INDEX($A$37:$U$120,MATCH($B155,$B$37:$B$120,0),1)),"",INDEX($A$37:$U$120,MATCH($B155,$B$37:$B$120,0),1))</f>
        <v>MMX3224</v>
      </c>
      <c r="B155" s="164" t="s">
        <v>162</v>
      </c>
      <c r="C155" s="164"/>
      <c r="D155" s="164"/>
      <c r="E155" s="164"/>
      <c r="F155" s="164"/>
      <c r="G155" s="164"/>
      <c r="H155" s="164"/>
      <c r="I155" s="164"/>
      <c r="J155" s="19">
        <f>IF(ISNA(INDEX($A$37:$U$120,MATCH($B155,$B$37:$B$120,0),10)),"",INDEX($A$37:$U$120,MATCH($B155,$B$37:$B$120,0),10))</f>
        <v>8</v>
      </c>
      <c r="K155" s="19">
        <f>IF(ISNA(INDEX($A$37:$U$120,MATCH($B155,$B$37:$B$120,0),11)),"",INDEX($A$37:$U$120,MATCH($B155,$B$37:$B$120,0),11))</f>
        <v>2</v>
      </c>
      <c r="L155" s="19">
        <f>IF(ISNA(INDEX($A$37:$U$120,MATCH($B155,$B$37:$B$120,0),12)),"",INDEX($A$37:$U$120,MATCH($B155,$B$37:$B$120,0),12))</f>
        <v>1</v>
      </c>
      <c r="M155" s="19">
        <f>IF(ISNA(INDEX($A$37:$U$120,MATCH($B155,$B$37:$B$120,0),13)),"",INDEX($A$37:$U$120,MATCH($B155,$B$37:$B$120,0),13))</f>
        <v>0</v>
      </c>
      <c r="N155" s="19">
        <f>IF(ISNA(INDEX($A$37:$U$120,MATCH($B155,$B$37:$B$120,0),14)),"",INDEX($A$37:$U$120,MATCH($B155,$B$37:$B$120,0),14))</f>
        <v>1</v>
      </c>
      <c r="O155" s="19">
        <f>IF(ISNA(INDEX($A$37:$U$120,MATCH($B155,$B$37:$B$120,0),15)),"",INDEX($A$37:$U$120,MATCH($B155,$B$37:$B$120,0),15))</f>
        <v>4</v>
      </c>
      <c r="P155" s="19">
        <f>IF(ISNA(INDEX($A$37:$U$120,MATCH($B155,$B$37:$B$120,0),16)),"",INDEX($A$37:$U$120,MATCH($B155,$B$37:$B$120,0),16))</f>
        <v>13</v>
      </c>
      <c r="Q155" s="19">
        <f>IF(ISNA(INDEX($A$37:$U$120,MATCH($B155,$B$37:$B$120,0),17)),"",INDEX($A$37:$U$120,MATCH($B155,$B$37:$B$120,0),17))</f>
        <v>17</v>
      </c>
      <c r="R155" s="29" t="str">
        <f>IF(ISNA(INDEX($A$37:$U$120,MATCH($B155,$B$37:$B$120,0),18)),"",INDEX($A$37:$U$120,MATCH($B155,$B$37:$B$120,0),18))</f>
        <v>E</v>
      </c>
      <c r="S155" s="29">
        <f>IF(ISNA(INDEX($A$37:$U$120,MATCH($B155,$B$37:$B$120,0),19)),"",INDEX($A$37:$U$120,MATCH($B155,$B$37:$B$120,0),19))</f>
        <v>0</v>
      </c>
      <c r="T155" s="29">
        <f>IF(ISNA(INDEX($A$37:$U$120,MATCH($B155,$B$37:$B$120,0),20)),"",INDEX($A$37:$U$120,MATCH($B155,$B$37:$B$120,0),20))</f>
        <v>0</v>
      </c>
      <c r="U155" s="20" t="s">
        <v>37</v>
      </c>
    </row>
    <row r="156" spans="1:21" x14ac:dyDescent="0.25">
      <c r="A156" s="33" t="str">
        <f>IF(ISNA(INDEX($A$37:$U$120,MATCH($B156,$B$37:$B$120,0),1)),"",INDEX($A$37:$U$120,MATCH($B156,$B$37:$B$120,0),1))</f>
        <v>MMX3225</v>
      </c>
      <c r="B156" s="164" t="s">
        <v>163</v>
      </c>
      <c r="C156" s="164"/>
      <c r="D156" s="164"/>
      <c r="E156" s="164"/>
      <c r="F156" s="164"/>
      <c r="G156" s="164"/>
      <c r="H156" s="164"/>
      <c r="I156" s="164"/>
      <c r="J156" s="19">
        <f>IF(ISNA(INDEX($A$37:$U$120,MATCH($B156,$B$37:$B$120,0),10)),"",INDEX($A$37:$U$120,MATCH($B156,$B$37:$B$120,0),10))</f>
        <v>8</v>
      </c>
      <c r="K156" s="19">
        <f>IF(ISNA(INDEX($A$37:$U$120,MATCH($B156,$B$37:$B$120,0),11)),"",INDEX($A$37:$U$120,MATCH($B156,$B$37:$B$120,0),11))</f>
        <v>2</v>
      </c>
      <c r="L156" s="19">
        <f>IF(ISNA(INDEX($A$37:$U$120,MATCH($B156,$B$37:$B$120,0),12)),"",INDEX($A$37:$U$120,MATCH($B156,$B$37:$B$120,0),12))</f>
        <v>1</v>
      </c>
      <c r="M156" s="19">
        <f>IF(ISNA(INDEX($A$37:$U$120,MATCH($B156,$B$37:$B$120,0),13)),"",INDEX($A$37:$U$120,MATCH($B156,$B$37:$B$120,0),13))</f>
        <v>0</v>
      </c>
      <c r="N156" s="19">
        <f>IF(ISNA(INDEX($A$37:$U$120,MATCH($B156,$B$37:$B$120,0),14)),"",INDEX($A$37:$U$120,MATCH($B156,$B$37:$B$120,0),14))</f>
        <v>1</v>
      </c>
      <c r="O156" s="19">
        <f>IF(ISNA(INDEX($A$37:$U$120,MATCH($B156,$B$37:$B$120,0),15)),"",INDEX($A$37:$U$120,MATCH($B156,$B$37:$B$120,0),15))</f>
        <v>4</v>
      </c>
      <c r="P156" s="19">
        <f>IF(ISNA(INDEX($A$37:$U$120,MATCH($B156,$B$37:$B$120,0),16)),"",INDEX($A$37:$U$120,MATCH($B156,$B$37:$B$120,0),16))</f>
        <v>13</v>
      </c>
      <c r="Q156" s="19">
        <f>IF(ISNA(INDEX($A$37:$U$120,MATCH($B156,$B$37:$B$120,0),17)),"",INDEX($A$37:$U$120,MATCH($B156,$B$37:$B$120,0),17))</f>
        <v>17</v>
      </c>
      <c r="R156" s="29" t="str">
        <f>IF(ISNA(INDEX($A$37:$U$120,MATCH($B156,$B$37:$B$120,0),18)),"",INDEX($A$37:$U$120,MATCH($B156,$B$37:$B$120,0),18))</f>
        <v>E</v>
      </c>
      <c r="S156" s="29">
        <f>IF(ISNA(INDEX($A$37:$U$120,MATCH($B156,$B$37:$B$120,0),19)),"",INDEX($A$37:$U$120,MATCH($B156,$B$37:$B$120,0),19))</f>
        <v>0</v>
      </c>
      <c r="T156" s="29">
        <f>IF(ISNA(INDEX($A$37:$U$120,MATCH($B156,$B$37:$B$120,0),20)),"",INDEX($A$37:$U$120,MATCH($B156,$B$37:$B$120,0),20))</f>
        <v>0</v>
      </c>
      <c r="U156" s="20" t="s">
        <v>37</v>
      </c>
    </row>
    <row r="157" spans="1:21" ht="17.25" customHeight="1" x14ac:dyDescent="0.25">
      <c r="A157" s="33" t="str">
        <f>IF(ISNA(INDEX($A$37:$U$120,MATCH($B157,$B$37:$B$120,0),1)),"",INDEX($A$37:$U$120,MATCH($B157,$B$37:$B$120,0),1))</f>
        <v>MME3114</v>
      </c>
      <c r="B157" s="174" t="s">
        <v>165</v>
      </c>
      <c r="C157" s="174"/>
      <c r="D157" s="174"/>
      <c r="E157" s="174"/>
      <c r="F157" s="174"/>
      <c r="G157" s="174"/>
      <c r="H157" s="174"/>
      <c r="I157" s="174"/>
      <c r="J157" s="19">
        <f>IF(ISNA(INDEX($A$37:$U$120,MATCH($B157,$B$37:$B$120,0),10)),"",INDEX($A$37:$U$120,MATCH($B157,$B$37:$B$120,0),10))</f>
        <v>6</v>
      </c>
      <c r="K157" s="19">
        <f>IF(ISNA(INDEX($A$37:$U$120,MATCH($B157,$B$37:$B$120,0),11)),"",INDEX($A$37:$U$120,MATCH($B157,$B$37:$B$120,0),11))</f>
        <v>0</v>
      </c>
      <c r="L157" s="19">
        <f>IF(ISNA(INDEX($A$37:$U$120,MATCH($B157,$B$37:$B$120,0),12)),"",INDEX($A$37:$U$120,MATCH($B157,$B$37:$B$120,0),12))</f>
        <v>0</v>
      </c>
      <c r="M157" s="19">
        <f>IF(ISNA(INDEX($A$37:$U$120,MATCH($B157,$B$37:$B$120,0),13)),"",INDEX($A$37:$U$120,MATCH($B157,$B$37:$B$120,0),13))</f>
        <v>0</v>
      </c>
      <c r="N157" s="19">
        <f>IF(ISNA(INDEX($A$37:$U$120,MATCH($B157,$B$37:$B$120,0),14)),"",INDEX($A$37:$U$120,MATCH($B157,$B$37:$B$120,0),14))</f>
        <v>4</v>
      </c>
      <c r="O157" s="19">
        <f>IF(ISNA(INDEX($A$37:$U$120,MATCH($B157,$B$37:$B$120,0),15)),"",INDEX($A$37:$U$120,MATCH($B157,$B$37:$B$120,0),15))</f>
        <v>4</v>
      </c>
      <c r="P157" s="19">
        <f>IF(ISNA(INDEX($A$37:$U$120,MATCH($B157,$B$37:$B$120,0),16)),"",INDEX($A$37:$U$120,MATCH($B157,$B$37:$B$120,0),16))</f>
        <v>9</v>
      </c>
      <c r="Q157" s="19">
        <f>IF(ISNA(INDEX($A$37:$U$120,MATCH($B157,$B$37:$B$120,0),17)),"",INDEX($A$37:$U$120,MATCH($B157,$B$37:$B$120,0),17))</f>
        <v>13</v>
      </c>
      <c r="R157" s="29">
        <f>IF(ISNA(INDEX($A$37:$U$120,MATCH($B157,$B$37:$B$120,0),18)),"",INDEX($A$37:$U$120,MATCH($B157,$B$37:$B$120,0),18))</f>
        <v>0</v>
      </c>
      <c r="S157" s="29" t="str">
        <f>IF(ISNA(INDEX($A$37:$U$120,MATCH($B157,$B$37:$B$120,0),19)),"",INDEX($A$37:$U$120,MATCH($B157,$B$37:$B$120,0),19))</f>
        <v>C</v>
      </c>
      <c r="T157" s="29">
        <f>IF(ISNA(INDEX($A$37:$U$120,MATCH($B157,$B$37:$B$120,0),20)),"",INDEX($A$37:$U$120,MATCH($B157,$B$37:$B$120,0),20))</f>
        <v>0</v>
      </c>
      <c r="U157" s="20" t="s">
        <v>37</v>
      </c>
    </row>
    <row r="158" spans="1:21" x14ac:dyDescent="0.25">
      <c r="A158" s="21" t="s">
        <v>25</v>
      </c>
      <c r="B158" s="163"/>
      <c r="C158" s="163"/>
      <c r="D158" s="163"/>
      <c r="E158" s="163"/>
      <c r="F158" s="163"/>
      <c r="G158" s="163"/>
      <c r="H158" s="163"/>
      <c r="I158" s="163"/>
      <c r="J158" s="23">
        <f t="shared" ref="J158:Q158" si="48">SUM(J155:J157)</f>
        <v>22</v>
      </c>
      <c r="K158" s="23">
        <f t="shared" si="48"/>
        <v>4</v>
      </c>
      <c r="L158" s="23">
        <f t="shared" si="48"/>
        <v>2</v>
      </c>
      <c r="M158" s="23">
        <f t="shared" si="48"/>
        <v>0</v>
      </c>
      <c r="N158" s="23">
        <f t="shared" si="48"/>
        <v>6</v>
      </c>
      <c r="O158" s="23">
        <f t="shared" si="48"/>
        <v>12</v>
      </c>
      <c r="P158" s="23">
        <f t="shared" si="48"/>
        <v>35</v>
      </c>
      <c r="Q158" s="23">
        <f t="shared" si="48"/>
        <v>47</v>
      </c>
      <c r="R158" s="21">
        <f>COUNTIF(R155:R157,"E")</f>
        <v>2</v>
      </c>
      <c r="S158" s="21">
        <f>COUNTIF(S155:S157,"C")</f>
        <v>1</v>
      </c>
      <c r="T158" s="21">
        <f>COUNTIF(T155:T157,"VP")</f>
        <v>0</v>
      </c>
      <c r="U158" s="22"/>
    </row>
    <row r="159" spans="1:21" ht="30.75" customHeight="1" x14ac:dyDescent="0.25">
      <c r="A159" s="165" t="s">
        <v>71</v>
      </c>
      <c r="B159" s="166"/>
      <c r="C159" s="166"/>
      <c r="D159" s="166"/>
      <c r="E159" s="166"/>
      <c r="F159" s="166"/>
      <c r="G159" s="166"/>
      <c r="H159" s="166"/>
      <c r="I159" s="167"/>
      <c r="J159" s="23">
        <f t="shared" ref="J159:T159" si="49">SUM(J153,J158)</f>
        <v>43</v>
      </c>
      <c r="K159" s="23">
        <f t="shared" si="49"/>
        <v>10</v>
      </c>
      <c r="L159" s="23">
        <f t="shared" si="49"/>
        <v>5</v>
      </c>
      <c r="M159" s="23">
        <f t="shared" si="49"/>
        <v>0</v>
      </c>
      <c r="N159" s="23">
        <f t="shared" si="49"/>
        <v>9</v>
      </c>
      <c r="O159" s="23">
        <f t="shared" si="49"/>
        <v>24</v>
      </c>
      <c r="P159" s="23">
        <f t="shared" si="49"/>
        <v>62</v>
      </c>
      <c r="Q159" s="23">
        <f t="shared" si="49"/>
        <v>86</v>
      </c>
      <c r="R159" s="23">
        <f t="shared" si="49"/>
        <v>4</v>
      </c>
      <c r="S159" s="23">
        <f t="shared" si="49"/>
        <v>1</v>
      </c>
      <c r="T159" s="23">
        <f t="shared" si="49"/>
        <v>1</v>
      </c>
      <c r="U159" s="68">
        <v>0.35289999999999999</v>
      </c>
    </row>
    <row r="160" spans="1:21" ht="15.75" customHeight="1" x14ac:dyDescent="0.25">
      <c r="A160" s="151" t="s">
        <v>46</v>
      </c>
      <c r="B160" s="152"/>
      <c r="C160" s="152"/>
      <c r="D160" s="152"/>
      <c r="E160" s="152"/>
      <c r="F160" s="152"/>
      <c r="G160" s="152"/>
      <c r="H160" s="152"/>
      <c r="I160" s="152"/>
      <c r="J160" s="153"/>
      <c r="K160" s="23">
        <f>K153*14+K158*12</f>
        <v>132</v>
      </c>
      <c r="L160" s="23">
        <f t="shared" ref="L160:Q160" si="50">L153*14+L158*12</f>
        <v>66</v>
      </c>
      <c r="M160" s="23">
        <f t="shared" si="50"/>
        <v>0</v>
      </c>
      <c r="N160" s="23">
        <f t="shared" si="50"/>
        <v>114</v>
      </c>
      <c r="O160" s="23">
        <f t="shared" si="50"/>
        <v>312</v>
      </c>
      <c r="P160" s="23">
        <f t="shared" si="50"/>
        <v>798</v>
      </c>
      <c r="Q160" s="23">
        <f t="shared" si="50"/>
        <v>1110</v>
      </c>
      <c r="R160" s="157"/>
      <c r="S160" s="158"/>
      <c r="T160" s="158"/>
      <c r="U160" s="159"/>
    </row>
    <row r="161" spans="1:21" ht="17.25" customHeight="1" x14ac:dyDescent="0.25">
      <c r="A161" s="154"/>
      <c r="B161" s="155"/>
      <c r="C161" s="155"/>
      <c r="D161" s="155"/>
      <c r="E161" s="155"/>
      <c r="F161" s="155"/>
      <c r="G161" s="155"/>
      <c r="H161" s="155"/>
      <c r="I161" s="155"/>
      <c r="J161" s="156"/>
      <c r="K161" s="168">
        <f>SUM(K160:N160)</f>
        <v>312</v>
      </c>
      <c r="L161" s="169"/>
      <c r="M161" s="169"/>
      <c r="N161" s="170"/>
      <c r="O161" s="171">
        <f>SUM(O160:P160)</f>
        <v>1110</v>
      </c>
      <c r="P161" s="172"/>
      <c r="Q161" s="173"/>
      <c r="R161" s="160"/>
      <c r="S161" s="161"/>
      <c r="T161" s="161"/>
      <c r="U161" s="162"/>
    </row>
    <row r="162" spans="1:21" ht="8.25" customHeight="1" x14ac:dyDescent="0.25"/>
    <row r="163" spans="1:21" s="71" customFormat="1" ht="8.25" customHeight="1" x14ac:dyDescent="0.25"/>
    <row r="164" spans="1:21" ht="12.75" customHeight="1" x14ac:dyDescent="0.25"/>
    <row r="165" spans="1:21" ht="23.25" customHeight="1" x14ac:dyDescent="0.25">
      <c r="A165" s="163" t="s">
        <v>65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</row>
    <row r="166" spans="1:21" ht="26.25" customHeight="1" x14ac:dyDescent="0.25">
      <c r="A166" s="163" t="s">
        <v>27</v>
      </c>
      <c r="B166" s="163" t="s">
        <v>26</v>
      </c>
      <c r="C166" s="163"/>
      <c r="D166" s="163"/>
      <c r="E166" s="163"/>
      <c r="F166" s="163"/>
      <c r="G166" s="163"/>
      <c r="H166" s="163"/>
      <c r="I166" s="163"/>
      <c r="J166" s="142" t="s">
        <v>39</v>
      </c>
      <c r="K166" s="142" t="s">
        <v>24</v>
      </c>
      <c r="L166" s="142"/>
      <c r="M166" s="142"/>
      <c r="N166" s="142"/>
      <c r="O166" s="142" t="s">
        <v>40</v>
      </c>
      <c r="P166" s="142"/>
      <c r="Q166" s="142"/>
      <c r="R166" s="142" t="s">
        <v>23</v>
      </c>
      <c r="S166" s="142"/>
      <c r="T166" s="142"/>
      <c r="U166" s="142" t="s">
        <v>22</v>
      </c>
    </row>
    <row r="167" spans="1:21" x14ac:dyDescent="0.25">
      <c r="A167" s="163"/>
      <c r="B167" s="163"/>
      <c r="C167" s="163"/>
      <c r="D167" s="163"/>
      <c r="E167" s="163"/>
      <c r="F167" s="163"/>
      <c r="G167" s="163"/>
      <c r="H167" s="163"/>
      <c r="I167" s="163"/>
      <c r="J167" s="142"/>
      <c r="K167" s="30" t="s">
        <v>28</v>
      </c>
      <c r="L167" s="30" t="s">
        <v>29</v>
      </c>
      <c r="M167" s="61" t="s">
        <v>102</v>
      </c>
      <c r="N167" s="30" t="s">
        <v>103</v>
      </c>
      <c r="O167" s="30" t="s">
        <v>33</v>
      </c>
      <c r="P167" s="30" t="s">
        <v>7</v>
      </c>
      <c r="Q167" s="30" t="s">
        <v>30</v>
      </c>
      <c r="R167" s="30" t="s">
        <v>31</v>
      </c>
      <c r="S167" s="30" t="s">
        <v>28</v>
      </c>
      <c r="T167" s="30" t="s">
        <v>32</v>
      </c>
      <c r="U167" s="142"/>
    </row>
    <row r="168" spans="1:21" ht="18.75" customHeight="1" x14ac:dyDescent="0.25">
      <c r="A168" s="143" t="s">
        <v>60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5"/>
    </row>
    <row r="169" spans="1:21" ht="27.75" customHeight="1" x14ac:dyDescent="0.25">
      <c r="A169" s="33" t="str">
        <f>IF(ISNA(INDEX($A$37:$U$120,MATCH($B169,$B$37:$B$120,0),1)),"",INDEX($A$37:$U$120,MATCH($B169,$B$37:$B$120,0),1))</f>
        <v>MMR3041</v>
      </c>
      <c r="B169" s="174" t="s">
        <v>161</v>
      </c>
      <c r="C169" s="174"/>
      <c r="D169" s="174"/>
      <c r="E169" s="174"/>
      <c r="F169" s="174"/>
      <c r="G169" s="174"/>
      <c r="H169" s="174"/>
      <c r="I169" s="174"/>
      <c r="J169" s="19">
        <f>IF(ISNA(INDEX($A$37:$U$120,MATCH($B169,$B$37:$B$120,0),10)),"",INDEX($A$37:$U$120,MATCH($B169,$B$37:$B$120,0),10))</f>
        <v>8</v>
      </c>
      <c r="K169" s="19">
        <f>IF(ISNA(INDEX($A$37:$U$120,MATCH($B169,$B$37:$B$120,0),11)),"",INDEX($A$37:$U$120,MATCH($B169,$B$37:$B$120,0),11))</f>
        <v>2</v>
      </c>
      <c r="L169" s="19">
        <f>IF(ISNA(INDEX($A$37:$U$120,MATCH($B169,$B$37:$B$120,0),12)),"",INDEX($A$37:$U$120,MATCH($B169,$B$37:$B$120,0),12))</f>
        <v>1</v>
      </c>
      <c r="M169" s="19">
        <f>IF(ISNA(INDEX($A$37:$U$120,MATCH($B169,$B$37:$B$120,0),13)),"",INDEX($A$37:$U$120,MATCH($B169,$B$37:$B$120,0),13))</f>
        <v>0</v>
      </c>
      <c r="N169" s="19">
        <f>IF(ISNA(INDEX($A$37:$U$120,MATCH($B169,$B$37:$B$120,0),14)),"",INDEX($A$37:$U$120,MATCH($B169,$B$37:$B$120,0),14))</f>
        <v>1</v>
      </c>
      <c r="O169" s="19">
        <f>IF(ISNA(INDEX($A$37:$U$120,MATCH($B169,$B$37:$B$120,0),15)),"",INDEX($A$37:$U$120,MATCH($B169,$B$37:$B$120,0),15))</f>
        <v>4</v>
      </c>
      <c r="P169" s="19">
        <f>IF(ISNA(INDEX($A$37:$U$120,MATCH($B169,$B$37:$B$120,0),16)),"",INDEX($A$37:$U$120,MATCH($B169,$B$37:$B$120,0),16))</f>
        <v>10</v>
      </c>
      <c r="Q169" s="19">
        <f>IF(ISNA(INDEX($A$37:$U$120,MATCH($B169,$B$37:$B$120,0),17)),"",INDEX($A$37:$U$120,MATCH($B169,$B$37:$B$120,0),17))</f>
        <v>14</v>
      </c>
      <c r="R169" s="29">
        <f>IF(ISNA(INDEX($A$37:$U$120,MATCH($B169,$B$37:$B$120,0),18)),"",INDEX($A$37:$U$120,MATCH($B169,$B$37:$B$120,0),18))</f>
        <v>0</v>
      </c>
      <c r="S169" s="29" t="str">
        <f>IF(ISNA(INDEX($A$37:$U$120,MATCH($B169,$B$37:$B$120,0),19)),"",INDEX($A$37:$U$120,MATCH($B169,$B$37:$B$120,0),19))</f>
        <v>C</v>
      </c>
      <c r="T169" s="29">
        <f>IF(ISNA(INDEX($A$37:$U$120,MATCH($B169,$B$37:$B$120,0),20)),"",INDEX($A$37:$U$120,MATCH($B169,$B$37:$B$120,0),20))</f>
        <v>0</v>
      </c>
      <c r="U169" s="18" t="s">
        <v>38</v>
      </c>
    </row>
    <row r="170" spans="1:21" x14ac:dyDescent="0.25">
      <c r="A170" s="21" t="s">
        <v>25</v>
      </c>
      <c r="B170" s="175"/>
      <c r="C170" s="176"/>
      <c r="D170" s="176"/>
      <c r="E170" s="176"/>
      <c r="F170" s="176"/>
      <c r="G170" s="176"/>
      <c r="H170" s="176"/>
      <c r="I170" s="177"/>
      <c r="J170" s="23">
        <f t="shared" ref="J170:Q170" si="51">SUM(J169:J169)</f>
        <v>8</v>
      </c>
      <c r="K170" s="23">
        <f t="shared" si="51"/>
        <v>2</v>
      </c>
      <c r="L170" s="23">
        <f t="shared" si="51"/>
        <v>1</v>
      </c>
      <c r="M170" s="23">
        <f t="shared" si="51"/>
        <v>0</v>
      </c>
      <c r="N170" s="23">
        <f t="shared" si="51"/>
        <v>1</v>
      </c>
      <c r="O170" s="23">
        <f t="shared" si="51"/>
        <v>4</v>
      </c>
      <c r="P170" s="23">
        <f t="shared" si="51"/>
        <v>10</v>
      </c>
      <c r="Q170" s="23">
        <f t="shared" si="51"/>
        <v>14</v>
      </c>
      <c r="R170" s="21">
        <f>COUNTIF(R169:R169,"E")</f>
        <v>0</v>
      </c>
      <c r="S170" s="21">
        <f>COUNTIF(S169:S169,"C")</f>
        <v>1</v>
      </c>
      <c r="T170" s="21">
        <f>COUNTIF(T169:T169,"VP")</f>
        <v>0</v>
      </c>
      <c r="U170" s="18"/>
    </row>
    <row r="171" spans="1:21" ht="18" customHeight="1" x14ac:dyDescent="0.25">
      <c r="A171" s="143" t="s">
        <v>62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5"/>
    </row>
    <row r="172" spans="1:21" x14ac:dyDescent="0.25">
      <c r="A172" s="33" t="str">
        <f>IF(ISNA(INDEX($A$37:$U$120,MATCH($B172,$B$37:$B$120,0),1)),"",INDEX($A$37:$U$120,MATCH($B172,$B$37:$B$120,0),1))</f>
        <v>MME3113</v>
      </c>
      <c r="B172" s="164" t="s">
        <v>164</v>
      </c>
      <c r="C172" s="164"/>
      <c r="D172" s="164"/>
      <c r="E172" s="164"/>
      <c r="F172" s="164"/>
      <c r="G172" s="164"/>
      <c r="H172" s="164"/>
      <c r="I172" s="164"/>
      <c r="J172" s="19">
        <f>IF(ISNA(INDEX($A$37:$U$120,MATCH($B172,$B$37:$B$120,0),10)),"",INDEX($A$37:$U$120,MATCH($B172,$B$37:$B$120,0),10))</f>
        <v>6</v>
      </c>
      <c r="K172" s="19">
        <f>IF(ISNA(INDEX($A$37:$U$120,MATCH($B172,$B$37:$B$120,0),11)),"",INDEX($A$37:$U$120,MATCH($B172,$B$37:$B$120,0),11))</f>
        <v>0</v>
      </c>
      <c r="L172" s="19">
        <f>IF(ISNA(INDEX($A$37:$U$120,MATCH($B172,$B$37:$B$120,0),12)),"",INDEX($A$37:$U$120,MATCH($B172,$B$37:$B$120,0),12))</f>
        <v>0</v>
      </c>
      <c r="M172" s="19">
        <f>IF(ISNA(INDEX($A$37:$U$120,MATCH($B172,$B$37:$B$120,0),13)),"",INDEX($A$37:$U$120,MATCH($B172,$B$37:$B$120,0),13))</f>
        <v>1</v>
      </c>
      <c r="N172" s="19">
        <f>IF(ISNA(INDEX($A$37:$U$120,MATCH($B172,$B$37:$B$120,0),14)),"",INDEX($A$37:$U$120,MATCH($B172,$B$37:$B$120,0),14))</f>
        <v>3</v>
      </c>
      <c r="O172" s="19">
        <f>IF(ISNA(INDEX($A$37:$U$120,MATCH($B172,$B$37:$B$120,0),15)),"",INDEX($A$37:$U$120,MATCH($B172,$B$37:$B$120,0),15))</f>
        <v>4</v>
      </c>
      <c r="P172" s="19">
        <f>IF(ISNA(INDEX($A$37:$U$120,MATCH($B172,$B$37:$B$120,0),16)),"",INDEX($A$37:$U$120,MATCH($B172,$B$37:$B$120,0),16))</f>
        <v>9</v>
      </c>
      <c r="Q172" s="19">
        <f>IF(ISNA(INDEX($A$37:$U$120,MATCH($B172,$B$37:$B$120,0),17)),"",INDEX($A$37:$U$120,MATCH($B172,$B$37:$B$120,0),17))</f>
        <v>13</v>
      </c>
      <c r="R172" s="29" t="str">
        <f>IF(ISNA(INDEX($A$37:$U$120,MATCH($B172,$B$37:$B$120,0),18)),"",INDEX($A$37:$U$120,MATCH($B172,$B$37:$B$120,0),18))</f>
        <v>E</v>
      </c>
      <c r="S172" s="29">
        <f>IF(ISNA(INDEX($A$37:$U$120,MATCH($B172,$B$37:$B$120,0),19)),"",INDEX($A$37:$U$120,MATCH($B172,$B$37:$B$120,0),19))</f>
        <v>0</v>
      </c>
      <c r="T172" s="29">
        <f>IF(ISNA(INDEX($A$37:$U$120,MATCH($B172,$B$37:$B$120,0),20)),"",INDEX($A$37:$U$120,MATCH($B172,$B$37:$B$120,0),20))</f>
        <v>0</v>
      </c>
      <c r="U172" s="18" t="s">
        <v>38</v>
      </c>
    </row>
    <row r="173" spans="1:21" x14ac:dyDescent="0.25">
      <c r="A173" s="33" t="str">
        <f>IF(ISNA(INDEX($A$37:$U$120,MATCH($B173,$B$37:$B$120,0),1)),"",INDEX($A$37:$U$120,MATCH($B173,$B$37:$B$120,0),1))</f>
        <v>MME7002</v>
      </c>
      <c r="B173" s="164" t="s">
        <v>166</v>
      </c>
      <c r="C173" s="164"/>
      <c r="D173" s="164"/>
      <c r="E173" s="164"/>
      <c r="F173" s="164"/>
      <c r="G173" s="164"/>
      <c r="H173" s="164"/>
      <c r="I173" s="164"/>
      <c r="J173" s="19">
        <f>IF(ISNA(INDEX($A$37:$U$120,MATCH($B173,$B$37:$B$120,0),10)),"",INDEX($A$37:$U$120,MATCH($B173,$B$37:$B$120,0),10))</f>
        <v>2</v>
      </c>
      <c r="K173" s="19">
        <f>IF(ISNA(INDEX($A$37:$U$120,MATCH($B173,$B$37:$B$120,0),11)),"",INDEX($A$37:$U$120,MATCH($B173,$B$37:$B$120,0),11))</f>
        <v>0</v>
      </c>
      <c r="L173" s="19">
        <f>IF(ISNA(INDEX($A$37:$U$120,MATCH($B173,$B$37:$B$120,0),12)),"",INDEX($A$37:$U$120,MATCH($B173,$B$37:$B$120,0),12))</f>
        <v>0</v>
      </c>
      <c r="M173" s="19">
        <f>IF(ISNA(INDEX($A$37:$U$120,MATCH($B173,$B$37:$B$120,0),13)),"",INDEX($A$37:$U$120,MATCH($B173,$B$37:$B$120,0),13))</f>
        <v>1</v>
      </c>
      <c r="N173" s="19">
        <f>IF(ISNA(INDEX($A$37:$U$120,MATCH($B173,$B$37:$B$120,0),14)),"",INDEX($A$37:$U$120,MATCH($B173,$B$37:$B$120,0),14))</f>
        <v>2</v>
      </c>
      <c r="O173" s="19">
        <f>IF(ISNA(INDEX($A$37:$U$120,MATCH($B173,$B$37:$B$120,0),15)),"",INDEX($A$37:$U$120,MATCH($B173,$B$37:$B$120,0),15))</f>
        <v>3</v>
      </c>
      <c r="P173" s="19">
        <f>IF(ISNA(INDEX($A$37:$U$120,MATCH($B173,$B$37:$B$120,0),16)),"",INDEX($A$37:$U$120,MATCH($B173,$B$37:$B$120,0),16))</f>
        <v>1</v>
      </c>
      <c r="Q173" s="19">
        <f>IF(ISNA(INDEX($A$37:$U$120,MATCH($B173,$B$37:$B$120,0),17)),"",INDEX($A$37:$U$120,MATCH($B173,$B$37:$B$120,0),17))</f>
        <v>4</v>
      </c>
      <c r="R173" s="29">
        <f>IF(ISNA(INDEX($A$37:$U$120,MATCH($B173,$B$37:$B$120,0),18)),"",INDEX($A$37:$U$120,MATCH($B173,$B$37:$B$120,0),18))</f>
        <v>0</v>
      </c>
      <c r="S173" s="29" t="str">
        <f>IF(ISNA(INDEX($A$37:$U$120,MATCH($B173,$B$37:$B$120,0),19)),"",INDEX($A$37:$U$120,MATCH($B173,$B$37:$B$120,0),19))</f>
        <v>C</v>
      </c>
      <c r="T173" s="29">
        <f>IF(ISNA(INDEX($A$37:$U$120,MATCH($B173,$B$37:$B$120,0),20)),"",INDEX($A$37:$U$120,MATCH($B173,$B$37:$B$120,0),20))</f>
        <v>0</v>
      </c>
      <c r="U173" s="18" t="s">
        <v>38</v>
      </c>
    </row>
    <row r="174" spans="1:21" x14ac:dyDescent="0.25">
      <c r="A174" s="21" t="s">
        <v>25</v>
      </c>
      <c r="B174" s="163"/>
      <c r="C174" s="163"/>
      <c r="D174" s="163"/>
      <c r="E174" s="163"/>
      <c r="F174" s="163"/>
      <c r="G174" s="163"/>
      <c r="H174" s="163"/>
      <c r="I174" s="163"/>
      <c r="J174" s="23">
        <f t="shared" ref="J174:Q174" si="52">SUM(J172:J173)</f>
        <v>8</v>
      </c>
      <c r="K174" s="23">
        <f t="shared" si="52"/>
        <v>0</v>
      </c>
      <c r="L174" s="23">
        <f t="shared" si="52"/>
        <v>0</v>
      </c>
      <c r="M174" s="23">
        <f t="shared" si="52"/>
        <v>2</v>
      </c>
      <c r="N174" s="23">
        <f t="shared" si="52"/>
        <v>5</v>
      </c>
      <c r="O174" s="23">
        <f t="shared" si="52"/>
        <v>7</v>
      </c>
      <c r="P174" s="23">
        <f t="shared" si="52"/>
        <v>10</v>
      </c>
      <c r="Q174" s="23">
        <f t="shared" si="52"/>
        <v>17</v>
      </c>
      <c r="R174" s="21">
        <f>COUNTIF(R172:R173,"E")</f>
        <v>1</v>
      </c>
      <c r="S174" s="21">
        <f>COUNTIF(S172:S173,"C")</f>
        <v>1</v>
      </c>
      <c r="T174" s="21">
        <f>COUNTIF(T172:T173,"VP")</f>
        <v>0</v>
      </c>
      <c r="U174" s="22"/>
    </row>
    <row r="175" spans="1:21" ht="25.5" customHeight="1" x14ac:dyDescent="0.25">
      <c r="A175" s="165" t="s">
        <v>71</v>
      </c>
      <c r="B175" s="166"/>
      <c r="C175" s="166"/>
      <c r="D175" s="166"/>
      <c r="E175" s="166"/>
      <c r="F175" s="166"/>
      <c r="G175" s="166"/>
      <c r="H175" s="166"/>
      <c r="I175" s="167"/>
      <c r="J175" s="23">
        <f t="shared" ref="J175:T175" si="53">SUM(J170,J174)</f>
        <v>16</v>
      </c>
      <c r="K175" s="23">
        <f t="shared" si="53"/>
        <v>2</v>
      </c>
      <c r="L175" s="23">
        <f t="shared" si="53"/>
        <v>1</v>
      </c>
      <c r="M175" s="23">
        <f t="shared" si="53"/>
        <v>2</v>
      </c>
      <c r="N175" s="23">
        <f t="shared" si="53"/>
        <v>6</v>
      </c>
      <c r="O175" s="23">
        <f t="shared" si="53"/>
        <v>11</v>
      </c>
      <c r="P175" s="23">
        <f t="shared" si="53"/>
        <v>20</v>
      </c>
      <c r="Q175" s="23">
        <f t="shared" si="53"/>
        <v>31</v>
      </c>
      <c r="R175" s="23">
        <f t="shared" si="53"/>
        <v>1</v>
      </c>
      <c r="S175" s="23">
        <f t="shared" si="53"/>
        <v>2</v>
      </c>
      <c r="T175" s="23">
        <f t="shared" si="53"/>
        <v>0</v>
      </c>
      <c r="U175" s="68">
        <v>0.17649999999999999</v>
      </c>
    </row>
    <row r="176" spans="1:21" ht="13.5" customHeight="1" x14ac:dyDescent="0.25">
      <c r="A176" s="151" t="s">
        <v>46</v>
      </c>
      <c r="B176" s="152"/>
      <c r="C176" s="152"/>
      <c r="D176" s="152"/>
      <c r="E176" s="152"/>
      <c r="F176" s="152"/>
      <c r="G176" s="152"/>
      <c r="H176" s="152"/>
      <c r="I176" s="152"/>
      <c r="J176" s="153"/>
      <c r="K176" s="23">
        <f t="shared" ref="K176:Q176" si="54">K170*14+K174*12</f>
        <v>28</v>
      </c>
      <c r="L176" s="23">
        <f t="shared" si="54"/>
        <v>14</v>
      </c>
      <c r="M176" s="23">
        <f t="shared" si="54"/>
        <v>24</v>
      </c>
      <c r="N176" s="23">
        <f t="shared" si="54"/>
        <v>74</v>
      </c>
      <c r="O176" s="23">
        <f t="shared" si="54"/>
        <v>140</v>
      </c>
      <c r="P176" s="23">
        <f t="shared" si="54"/>
        <v>260</v>
      </c>
      <c r="Q176" s="23">
        <f t="shared" si="54"/>
        <v>400</v>
      </c>
      <c r="R176" s="157"/>
      <c r="S176" s="158"/>
      <c r="T176" s="158"/>
      <c r="U176" s="159"/>
    </row>
    <row r="177" spans="1:25" ht="16.5" customHeight="1" x14ac:dyDescent="0.25">
      <c r="A177" s="154"/>
      <c r="B177" s="155"/>
      <c r="C177" s="155"/>
      <c r="D177" s="155"/>
      <c r="E177" s="155"/>
      <c r="F177" s="155"/>
      <c r="G177" s="155"/>
      <c r="H177" s="155"/>
      <c r="I177" s="155"/>
      <c r="J177" s="156"/>
      <c r="K177" s="168">
        <f>SUM(K176:N176)</f>
        <v>140</v>
      </c>
      <c r="L177" s="169"/>
      <c r="M177" s="169"/>
      <c r="N177" s="170"/>
      <c r="O177" s="171">
        <f>SUM(O176:P176)</f>
        <v>400</v>
      </c>
      <c r="P177" s="172"/>
      <c r="Q177" s="173"/>
      <c r="R177" s="160"/>
      <c r="S177" s="161"/>
      <c r="T177" s="161"/>
      <c r="U177" s="162"/>
    </row>
    <row r="178" spans="1:25" ht="8.25" customHeight="1" x14ac:dyDescent="0.25"/>
    <row r="179" spans="1:25" x14ac:dyDescent="0.25">
      <c r="B179" s="2"/>
      <c r="C179" s="2"/>
      <c r="D179" s="2"/>
      <c r="E179" s="2"/>
      <c r="F179" s="2"/>
      <c r="G179" s="2"/>
      <c r="N179" s="8"/>
      <c r="O179" s="8"/>
      <c r="P179" s="8"/>
      <c r="Q179" s="8"/>
      <c r="R179" s="8"/>
      <c r="S179" s="8"/>
      <c r="T179" s="8"/>
    </row>
    <row r="180" spans="1:25" s="71" customFormat="1" x14ac:dyDescent="0.25">
      <c r="B180" s="70"/>
      <c r="C180" s="70"/>
      <c r="D180" s="70"/>
      <c r="E180" s="70"/>
      <c r="F180" s="70"/>
      <c r="G180" s="70"/>
      <c r="N180" s="69"/>
      <c r="O180" s="69"/>
      <c r="P180" s="69"/>
      <c r="Q180" s="69"/>
      <c r="R180" s="69"/>
      <c r="S180" s="69"/>
      <c r="T180" s="69"/>
    </row>
    <row r="181" spans="1:25" s="71" customFormat="1" x14ac:dyDescent="0.25">
      <c r="B181" s="70"/>
      <c r="C181" s="70"/>
      <c r="D181" s="70"/>
      <c r="E181" s="70"/>
      <c r="F181" s="70"/>
      <c r="G181" s="70"/>
      <c r="N181" s="69"/>
      <c r="O181" s="69"/>
      <c r="P181" s="69"/>
      <c r="Q181" s="69"/>
      <c r="R181" s="69"/>
      <c r="S181" s="69"/>
      <c r="T181" s="69"/>
    </row>
    <row r="182" spans="1:25" s="71" customFormat="1" x14ac:dyDescent="0.25">
      <c r="B182" s="70"/>
      <c r="C182" s="70"/>
      <c r="D182" s="70"/>
      <c r="E182" s="70"/>
      <c r="F182" s="70"/>
      <c r="G182" s="70"/>
      <c r="N182" s="69"/>
      <c r="O182" s="69"/>
      <c r="P182" s="69"/>
      <c r="Q182" s="69"/>
      <c r="R182" s="69"/>
      <c r="S182" s="69"/>
      <c r="T182" s="69"/>
    </row>
    <row r="183" spans="1:25" s="71" customFormat="1" x14ac:dyDescent="0.25">
      <c r="B183" s="70"/>
      <c r="C183" s="70"/>
      <c r="D183" s="70"/>
      <c r="E183" s="70"/>
      <c r="F183" s="70"/>
      <c r="G183" s="70"/>
      <c r="N183" s="69"/>
      <c r="O183" s="69"/>
      <c r="P183" s="69"/>
      <c r="Q183" s="69"/>
      <c r="R183" s="69"/>
      <c r="S183" s="69"/>
      <c r="T183" s="69"/>
    </row>
    <row r="185" spans="1:25" x14ac:dyDescent="0.25">
      <c r="A185" s="150" t="s">
        <v>57</v>
      </c>
      <c r="B185" s="150"/>
    </row>
    <row r="186" spans="1:25" x14ac:dyDescent="0.25">
      <c r="A186" s="133" t="s">
        <v>27</v>
      </c>
      <c r="B186" s="135" t="s">
        <v>49</v>
      </c>
      <c r="C186" s="136"/>
      <c r="D186" s="136"/>
      <c r="E186" s="136"/>
      <c r="F186" s="136"/>
      <c r="G186" s="137"/>
      <c r="H186" s="135" t="s">
        <v>52</v>
      </c>
      <c r="I186" s="137"/>
      <c r="J186" s="123" t="s">
        <v>53</v>
      </c>
      <c r="K186" s="124"/>
      <c r="L186" s="124"/>
      <c r="M186" s="124"/>
      <c r="N186" s="124"/>
      <c r="O186" s="124"/>
      <c r="P186" s="125"/>
      <c r="Q186" s="135" t="s">
        <v>45</v>
      </c>
      <c r="R186" s="137"/>
      <c r="S186" s="123" t="s">
        <v>54</v>
      </c>
      <c r="T186" s="124"/>
      <c r="U186" s="125"/>
    </row>
    <row r="187" spans="1:25" x14ac:dyDescent="0.25">
      <c r="A187" s="134"/>
      <c r="B187" s="138"/>
      <c r="C187" s="139"/>
      <c r="D187" s="139"/>
      <c r="E187" s="139"/>
      <c r="F187" s="139"/>
      <c r="G187" s="140"/>
      <c r="H187" s="138"/>
      <c r="I187" s="140"/>
      <c r="J187" s="123" t="s">
        <v>33</v>
      </c>
      <c r="K187" s="125"/>
      <c r="L187" s="123" t="s">
        <v>7</v>
      </c>
      <c r="M187" s="124"/>
      <c r="N187" s="125"/>
      <c r="O187" s="123" t="s">
        <v>30</v>
      </c>
      <c r="P187" s="125"/>
      <c r="Q187" s="138"/>
      <c r="R187" s="140"/>
      <c r="S187" s="39" t="s">
        <v>55</v>
      </c>
      <c r="T187" s="123" t="s">
        <v>56</v>
      </c>
      <c r="U187" s="125"/>
    </row>
    <row r="188" spans="1:25" x14ac:dyDescent="0.25">
      <c r="A188" s="39">
        <v>1</v>
      </c>
      <c r="B188" s="123" t="s">
        <v>50</v>
      </c>
      <c r="C188" s="124"/>
      <c r="D188" s="124"/>
      <c r="E188" s="124"/>
      <c r="F188" s="124"/>
      <c r="G188" s="125"/>
      <c r="H188" s="113">
        <f>J188</f>
        <v>636</v>
      </c>
      <c r="I188" s="113"/>
      <c r="J188" s="114">
        <f>SUM((O44+O57+O73)*14+(O86*12)-J189)</f>
        <v>636</v>
      </c>
      <c r="K188" s="115"/>
      <c r="L188" s="114">
        <f>SUM((P44+P57+P73)*14+(P86*12)-L189)</f>
        <v>1446</v>
      </c>
      <c r="M188" s="116"/>
      <c r="N188" s="115"/>
      <c r="O188" s="117">
        <f>SUM(J188:N188)</f>
        <v>2082</v>
      </c>
      <c r="P188" s="118"/>
      <c r="Q188" s="119">
        <f>H188/H190</f>
        <v>0.70666666666666667</v>
      </c>
      <c r="R188" s="120"/>
      <c r="S188" s="40">
        <f>J44+J57-S189</f>
        <v>53</v>
      </c>
      <c r="T188" s="121">
        <f>J73+J86-T189</f>
        <v>30</v>
      </c>
      <c r="U188" s="122"/>
    </row>
    <row r="189" spans="1:25" x14ac:dyDescent="0.25">
      <c r="A189" s="39">
        <v>2</v>
      </c>
      <c r="B189" s="123" t="s">
        <v>51</v>
      </c>
      <c r="C189" s="124"/>
      <c r="D189" s="124"/>
      <c r="E189" s="124"/>
      <c r="F189" s="124"/>
      <c r="G189" s="125"/>
      <c r="H189" s="113">
        <f>J189</f>
        <v>264</v>
      </c>
      <c r="I189" s="113"/>
      <c r="J189" s="126">
        <f>O118</f>
        <v>264</v>
      </c>
      <c r="K189" s="127"/>
      <c r="L189" s="126">
        <f>P118</f>
        <v>690</v>
      </c>
      <c r="M189" s="128"/>
      <c r="N189" s="127"/>
      <c r="O189" s="129">
        <f>SUM(J189:N189)</f>
        <v>954</v>
      </c>
      <c r="P189" s="118"/>
      <c r="Q189" s="119">
        <f>H189/H190</f>
        <v>0.29333333333333333</v>
      </c>
      <c r="R189" s="120"/>
      <c r="S189" s="17">
        <v>7</v>
      </c>
      <c r="T189" s="130">
        <v>30</v>
      </c>
      <c r="U189" s="131"/>
      <c r="V189" s="256" t="str">
        <f>IF(O189=Q118,"Corect","Nu corespunde cu tabelul de opționale")</f>
        <v>Corect</v>
      </c>
      <c r="W189" s="257"/>
      <c r="X189" s="257"/>
      <c r="Y189" s="257"/>
    </row>
    <row r="190" spans="1:25" x14ac:dyDescent="0.25">
      <c r="A190" s="123" t="s">
        <v>25</v>
      </c>
      <c r="B190" s="124"/>
      <c r="C190" s="124"/>
      <c r="D190" s="124"/>
      <c r="E190" s="124"/>
      <c r="F190" s="124"/>
      <c r="G190" s="125"/>
      <c r="H190" s="142">
        <f>SUM(H188:I189)</f>
        <v>900</v>
      </c>
      <c r="I190" s="142"/>
      <c r="J190" s="142">
        <f>SUM(J188:K189)</f>
        <v>900</v>
      </c>
      <c r="K190" s="142"/>
      <c r="L190" s="143">
        <f>SUM(L188:N189)</f>
        <v>2136</v>
      </c>
      <c r="M190" s="144"/>
      <c r="N190" s="145"/>
      <c r="O190" s="143">
        <f>SUM(O188:P189)</f>
        <v>3036</v>
      </c>
      <c r="P190" s="145"/>
      <c r="Q190" s="146">
        <f>SUM(Q188:R189)</f>
        <v>1</v>
      </c>
      <c r="R190" s="147"/>
      <c r="S190" s="41">
        <f>SUM(S188:S189)</f>
        <v>60</v>
      </c>
      <c r="T190" s="148">
        <f>SUM(T188:U189)</f>
        <v>60</v>
      </c>
      <c r="U190" s="149"/>
    </row>
    <row r="192" spans="1:25" x14ac:dyDescent="0.25">
      <c r="A192" s="132" t="s">
        <v>78</v>
      </c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</row>
    <row r="193" spans="1:35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N193" s="47"/>
      <c r="O193" s="47"/>
      <c r="P193" s="47"/>
      <c r="Q193" s="47"/>
      <c r="R193" s="47"/>
      <c r="S193" s="47"/>
      <c r="T193" s="47"/>
      <c r="U193" s="47"/>
    </row>
    <row r="194" spans="1:35" ht="12.75" customHeight="1" x14ac:dyDescent="0.25">
      <c r="A194" s="111" t="s">
        <v>72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84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</row>
    <row r="195" spans="1:35" ht="27.75" customHeight="1" x14ac:dyDescent="0.25">
      <c r="A195" s="111" t="s">
        <v>27</v>
      </c>
      <c r="B195" s="111" t="s">
        <v>26</v>
      </c>
      <c r="C195" s="111"/>
      <c r="D195" s="111"/>
      <c r="E195" s="111"/>
      <c r="F195" s="111"/>
      <c r="G195" s="111"/>
      <c r="H195" s="111"/>
      <c r="I195" s="111"/>
      <c r="J195" s="112" t="s">
        <v>39</v>
      </c>
      <c r="K195" s="112" t="s">
        <v>24</v>
      </c>
      <c r="L195" s="112"/>
      <c r="M195" s="112"/>
      <c r="N195" s="112"/>
      <c r="O195" s="112" t="s">
        <v>40</v>
      </c>
      <c r="P195" s="141"/>
      <c r="Q195" s="141"/>
      <c r="R195" s="112" t="s">
        <v>23</v>
      </c>
      <c r="S195" s="112"/>
      <c r="T195" s="112"/>
      <c r="U195" s="112" t="s">
        <v>22</v>
      </c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</row>
    <row r="196" spans="1:35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2"/>
      <c r="K196" s="53" t="s">
        <v>28</v>
      </c>
      <c r="L196" s="53" t="s">
        <v>29</v>
      </c>
      <c r="M196" s="58" t="s">
        <v>102</v>
      </c>
      <c r="N196" s="53" t="s">
        <v>103</v>
      </c>
      <c r="O196" s="53" t="s">
        <v>33</v>
      </c>
      <c r="P196" s="53" t="s">
        <v>7</v>
      </c>
      <c r="Q196" s="53" t="s">
        <v>30</v>
      </c>
      <c r="R196" s="53" t="s">
        <v>31</v>
      </c>
      <c r="S196" s="53" t="s">
        <v>28</v>
      </c>
      <c r="T196" s="53" t="s">
        <v>32</v>
      </c>
      <c r="U196" s="112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</row>
    <row r="197" spans="1:35" x14ac:dyDescent="0.25">
      <c r="A197" s="255" t="s">
        <v>73</v>
      </c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</row>
    <row r="198" spans="1:35" s="47" customFormat="1" x14ac:dyDescent="0.25">
      <c r="A198" s="48" t="s">
        <v>66</v>
      </c>
      <c r="B198" s="79" t="s">
        <v>79</v>
      </c>
      <c r="C198" s="79"/>
      <c r="D198" s="79"/>
      <c r="E198" s="79"/>
      <c r="F198" s="79"/>
      <c r="G198" s="79"/>
      <c r="H198" s="79"/>
      <c r="I198" s="79"/>
      <c r="J198" s="44">
        <v>5</v>
      </c>
      <c r="K198" s="44">
        <v>2</v>
      </c>
      <c r="L198" s="44">
        <v>1</v>
      </c>
      <c r="M198" s="44">
        <v>1</v>
      </c>
      <c r="N198" s="44">
        <v>0</v>
      </c>
      <c r="O198" s="45">
        <f>K198+L198+N198+M198</f>
        <v>4</v>
      </c>
      <c r="P198" s="45">
        <f>Q198-O198</f>
        <v>5</v>
      </c>
      <c r="Q198" s="45">
        <f>ROUND(PRODUCT(J198,25)/14,0)</f>
        <v>9</v>
      </c>
      <c r="R198" s="44" t="s">
        <v>31</v>
      </c>
      <c r="S198" s="44"/>
      <c r="T198" s="46"/>
      <c r="U198" s="46" t="s">
        <v>36</v>
      </c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</row>
    <row r="199" spans="1:35" x14ac:dyDescent="0.25">
      <c r="A199" s="48" t="s">
        <v>67</v>
      </c>
      <c r="B199" s="79" t="s">
        <v>80</v>
      </c>
      <c r="C199" s="79"/>
      <c r="D199" s="79"/>
      <c r="E199" s="79"/>
      <c r="F199" s="79"/>
      <c r="G199" s="79"/>
      <c r="H199" s="79"/>
      <c r="I199" s="79"/>
      <c r="J199" s="44">
        <v>5</v>
      </c>
      <c r="K199" s="44">
        <v>2</v>
      </c>
      <c r="L199" s="44">
        <v>1</v>
      </c>
      <c r="M199" s="44"/>
      <c r="N199" s="44">
        <v>0</v>
      </c>
      <c r="O199" s="45">
        <f>K199+L199+N199</f>
        <v>3</v>
      </c>
      <c r="P199" s="45">
        <f>Q199-O199</f>
        <v>6</v>
      </c>
      <c r="Q199" s="45">
        <f>ROUND(PRODUCT(J199,25)/14,0)</f>
        <v>9</v>
      </c>
      <c r="R199" s="44" t="s">
        <v>31</v>
      </c>
      <c r="S199" s="44"/>
      <c r="T199" s="46"/>
      <c r="U199" s="46" t="s">
        <v>36</v>
      </c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</row>
    <row r="200" spans="1:35" x14ac:dyDescent="0.25">
      <c r="A200" s="87" t="s">
        <v>74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9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</row>
    <row r="201" spans="1:35" ht="36" customHeight="1" x14ac:dyDescent="0.25">
      <c r="A201" s="48" t="s">
        <v>68</v>
      </c>
      <c r="B201" s="80" t="s">
        <v>93</v>
      </c>
      <c r="C201" s="81"/>
      <c r="D201" s="81"/>
      <c r="E201" s="81"/>
      <c r="F201" s="81"/>
      <c r="G201" s="81"/>
      <c r="H201" s="81"/>
      <c r="I201" s="82"/>
      <c r="J201" s="44">
        <v>5</v>
      </c>
      <c r="K201" s="44">
        <v>2</v>
      </c>
      <c r="L201" s="44">
        <v>1</v>
      </c>
      <c r="M201" s="44">
        <v>1</v>
      </c>
      <c r="N201" s="44">
        <v>0</v>
      </c>
      <c r="O201" s="45">
        <f>K201+L201+N201+M201</f>
        <v>4</v>
      </c>
      <c r="P201" s="45">
        <f>Q201-O201</f>
        <v>5</v>
      </c>
      <c r="Q201" s="45">
        <f>ROUND(PRODUCT(J201,25)/14,0)</f>
        <v>9</v>
      </c>
      <c r="R201" s="44" t="s">
        <v>31</v>
      </c>
      <c r="S201" s="44"/>
      <c r="T201" s="46"/>
      <c r="U201" s="46" t="s">
        <v>81</v>
      </c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</row>
    <row r="202" spans="1:35" s="47" customFormat="1" ht="15" customHeight="1" x14ac:dyDescent="0.25">
      <c r="A202" s="48" t="s">
        <v>69</v>
      </c>
      <c r="B202" s="80" t="s">
        <v>94</v>
      </c>
      <c r="C202" s="81"/>
      <c r="D202" s="81"/>
      <c r="E202" s="81"/>
      <c r="F202" s="81"/>
      <c r="G202" s="81"/>
      <c r="H202" s="81"/>
      <c r="I202" s="82"/>
      <c r="J202" s="44">
        <v>5</v>
      </c>
      <c r="K202" s="44">
        <v>1</v>
      </c>
      <c r="L202" s="44">
        <v>2</v>
      </c>
      <c r="M202" s="44"/>
      <c r="N202" s="44">
        <v>0</v>
      </c>
      <c r="O202" s="45">
        <f>K202+L202+N202+M202</f>
        <v>3</v>
      </c>
      <c r="P202" s="45">
        <f>Q202-O202</f>
        <v>6</v>
      </c>
      <c r="Q202" s="45">
        <f>ROUND(PRODUCT(J202,25)/14,0)</f>
        <v>9</v>
      </c>
      <c r="R202" s="44" t="s">
        <v>31</v>
      </c>
      <c r="S202" s="44"/>
      <c r="T202" s="46"/>
      <c r="U202" s="46" t="s">
        <v>82</v>
      </c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</row>
    <row r="203" spans="1:35" x14ac:dyDescent="0.25">
      <c r="A203" s="87" t="s">
        <v>75</v>
      </c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9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</row>
    <row r="204" spans="1:35" s="47" customFormat="1" ht="29.25" customHeight="1" x14ac:dyDescent="0.25">
      <c r="A204" s="48" t="s">
        <v>84</v>
      </c>
      <c r="B204" s="80" t="s">
        <v>83</v>
      </c>
      <c r="C204" s="81"/>
      <c r="D204" s="81"/>
      <c r="E204" s="81"/>
      <c r="F204" s="81"/>
      <c r="G204" s="81"/>
      <c r="H204" s="81"/>
      <c r="I204" s="82"/>
      <c r="J204" s="44">
        <v>5</v>
      </c>
      <c r="K204" s="44">
        <v>0</v>
      </c>
      <c r="L204" s="44">
        <v>0</v>
      </c>
      <c r="M204" s="44"/>
      <c r="N204" s="44">
        <v>3</v>
      </c>
      <c r="O204" s="45">
        <f>K204+L204+N204+M204</f>
        <v>3</v>
      </c>
      <c r="P204" s="45">
        <f>Q204-O204</f>
        <v>6</v>
      </c>
      <c r="Q204" s="45">
        <f>ROUND(PRODUCT(J204,25)/14,0)</f>
        <v>9</v>
      </c>
      <c r="R204" s="44"/>
      <c r="S204" s="44" t="s">
        <v>28</v>
      </c>
      <c r="T204" s="46"/>
      <c r="U204" s="46" t="s">
        <v>81</v>
      </c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</row>
    <row r="205" spans="1:35" ht="18" customHeight="1" x14ac:dyDescent="0.25">
      <c r="A205" s="48" t="s">
        <v>85</v>
      </c>
      <c r="B205" s="80" t="s">
        <v>95</v>
      </c>
      <c r="C205" s="81"/>
      <c r="D205" s="81"/>
      <c r="E205" s="81"/>
      <c r="F205" s="81"/>
      <c r="G205" s="81"/>
      <c r="H205" s="81"/>
      <c r="I205" s="82"/>
      <c r="J205" s="44">
        <v>5</v>
      </c>
      <c r="K205" s="44">
        <v>1</v>
      </c>
      <c r="L205" s="44">
        <v>2</v>
      </c>
      <c r="M205" s="44"/>
      <c r="N205" s="44">
        <v>0</v>
      </c>
      <c r="O205" s="45">
        <f>K205+L205+N205+M205</f>
        <v>3</v>
      </c>
      <c r="P205" s="45">
        <f>Q205-O205</f>
        <v>6</v>
      </c>
      <c r="Q205" s="45">
        <f>ROUND(PRODUCT(J205,25)/14,0)</f>
        <v>9</v>
      </c>
      <c r="R205" s="44" t="s">
        <v>31</v>
      </c>
      <c r="S205" s="44"/>
      <c r="T205" s="46"/>
      <c r="U205" s="46" t="s">
        <v>82</v>
      </c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</row>
    <row r="206" spans="1:35" x14ac:dyDescent="0.25">
      <c r="A206" s="90" t="s">
        <v>76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2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</row>
    <row r="207" spans="1:35" ht="18.75" customHeight="1" x14ac:dyDescent="0.25">
      <c r="A207" s="48"/>
      <c r="B207" s="80" t="s">
        <v>70</v>
      </c>
      <c r="C207" s="81"/>
      <c r="D207" s="81"/>
      <c r="E207" s="81"/>
      <c r="F207" s="81"/>
      <c r="G207" s="81"/>
      <c r="H207" s="81"/>
      <c r="I207" s="82"/>
      <c r="J207" s="44">
        <v>5</v>
      </c>
      <c r="K207" s="44"/>
      <c r="L207" s="44"/>
      <c r="M207" s="44"/>
      <c r="N207" s="44"/>
      <c r="O207" s="45"/>
      <c r="P207" s="45"/>
      <c r="Q207" s="45"/>
      <c r="R207" s="44"/>
      <c r="S207" s="44"/>
      <c r="T207" s="46"/>
      <c r="U207" s="49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</row>
    <row r="208" spans="1:35" ht="20.25" customHeight="1" x14ac:dyDescent="0.25">
      <c r="A208" s="93" t="s">
        <v>71</v>
      </c>
      <c r="B208" s="94"/>
      <c r="C208" s="94"/>
      <c r="D208" s="94"/>
      <c r="E208" s="94"/>
      <c r="F208" s="94"/>
      <c r="G208" s="94"/>
      <c r="H208" s="94"/>
      <c r="I208" s="95"/>
      <c r="J208" s="50">
        <f>SUM(J198:J199,J201:J202,J204:J205,J207)</f>
        <v>35</v>
      </c>
      <c r="K208" s="50">
        <f t="shared" ref="K208:Q208" si="55">SUM(K198:K199,K201:K202,K204:K205,K207)</f>
        <v>8</v>
      </c>
      <c r="L208" s="50">
        <f>SUM(L198:L199,L201:L202,L204:L205,L207)</f>
        <v>7</v>
      </c>
      <c r="M208" s="50">
        <f>SUM(M198:M199,M201:M202,M204:M205,M207)</f>
        <v>2</v>
      </c>
      <c r="N208" s="50">
        <f t="shared" si="55"/>
        <v>3</v>
      </c>
      <c r="O208" s="50">
        <f t="shared" si="55"/>
        <v>20</v>
      </c>
      <c r="P208" s="50">
        <f t="shared" si="55"/>
        <v>34</v>
      </c>
      <c r="Q208" s="50">
        <f t="shared" si="55"/>
        <v>54</v>
      </c>
      <c r="R208" s="52">
        <f>COUNTIF(R198:R199,"E")+COUNTIF(R201:R202,"E")+COUNTIF(R204:R205,"E")+COUNTIF(R207,"E")</f>
        <v>5</v>
      </c>
      <c r="S208" s="52">
        <f>COUNTIF(S198:S199,"C")+COUNTIF(S201:S202,"C")+COUNTIF(S204:S205,"C")+COUNTIF(S207,"C")</f>
        <v>1</v>
      </c>
      <c r="T208" s="52">
        <f>COUNTIF(T198:T199,"VP")+COUNTIF(T201:T202,"VP")+COUNTIF(T204:T205,"VP")+COUNTIF(T207,"VP")</f>
        <v>0</v>
      </c>
      <c r="U208" s="51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</row>
    <row r="209" spans="1:35" ht="20.25" customHeight="1" x14ac:dyDescent="0.25">
      <c r="A209" s="96" t="s">
        <v>46</v>
      </c>
      <c r="B209" s="97"/>
      <c r="C209" s="97"/>
      <c r="D209" s="97"/>
      <c r="E209" s="97"/>
      <c r="F209" s="97"/>
      <c r="G209" s="97"/>
      <c r="H209" s="97"/>
      <c r="I209" s="97"/>
      <c r="J209" s="98"/>
      <c r="K209" s="50">
        <f>SUM(K198:K199,K201:K202,K204:K205)*14</f>
        <v>112</v>
      </c>
      <c r="L209" s="50">
        <f t="shared" ref="L209:Q209" si="56">SUM(L198:L199,L201:L202,L204:L205)*14</f>
        <v>98</v>
      </c>
      <c r="M209" s="50">
        <f t="shared" si="56"/>
        <v>28</v>
      </c>
      <c r="N209" s="50">
        <f t="shared" si="56"/>
        <v>42</v>
      </c>
      <c r="O209" s="50">
        <f t="shared" si="56"/>
        <v>280</v>
      </c>
      <c r="P209" s="50">
        <f t="shared" si="56"/>
        <v>476</v>
      </c>
      <c r="Q209" s="50">
        <f t="shared" si="56"/>
        <v>756</v>
      </c>
      <c r="R209" s="102"/>
      <c r="S209" s="103"/>
      <c r="T209" s="103"/>
      <c r="U209" s="104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</row>
    <row r="210" spans="1:35" ht="20.25" customHeight="1" x14ac:dyDescent="0.25">
      <c r="A210" s="99"/>
      <c r="B210" s="100"/>
      <c r="C210" s="100"/>
      <c r="D210" s="100"/>
      <c r="E210" s="100"/>
      <c r="F210" s="100"/>
      <c r="G210" s="100"/>
      <c r="H210" s="100"/>
      <c r="I210" s="100"/>
      <c r="J210" s="101"/>
      <c r="K210" s="108">
        <f>SUM(K209:N209)</f>
        <v>280</v>
      </c>
      <c r="L210" s="109"/>
      <c r="M210" s="109"/>
      <c r="N210" s="110"/>
      <c r="O210" s="108">
        <f>SUM(O209:P209)</f>
        <v>756</v>
      </c>
      <c r="P210" s="109"/>
      <c r="Q210" s="110"/>
      <c r="R210" s="105"/>
      <c r="S210" s="106"/>
      <c r="T210" s="106"/>
      <c r="U210" s="107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</row>
    <row r="211" spans="1:35" x14ac:dyDescent="0.25"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</row>
    <row r="212" spans="1:35" x14ac:dyDescent="0.25">
      <c r="A212" s="83" t="s">
        <v>86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</row>
    <row r="213" spans="1:35" x14ac:dyDescent="0.25">
      <c r="A213" s="83" t="s">
        <v>87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</row>
    <row r="214" spans="1:35" x14ac:dyDescent="0.25">
      <c r="A214" s="83" t="s">
        <v>88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</row>
    <row r="215" spans="1:35" x14ac:dyDescent="0.25"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</row>
    <row r="216" spans="1:35" x14ac:dyDescent="0.25"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</row>
    <row r="217" spans="1:35" x14ac:dyDescent="0.25"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</row>
    <row r="218" spans="1:35" x14ac:dyDescent="0.25"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</row>
    <row r="219" spans="1:35" x14ac:dyDescent="0.25"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</row>
  </sheetData>
  <sheetProtection formatCells="0" formatRows="0" insertRows="0"/>
  <mergeCells count="280">
    <mergeCell ref="A197:U197"/>
    <mergeCell ref="B135:I135"/>
    <mergeCell ref="V86:X86"/>
    <mergeCell ref="V189:Y189"/>
    <mergeCell ref="B131:I131"/>
    <mergeCell ref="B132:I132"/>
    <mergeCell ref="B133:I133"/>
    <mergeCell ref="B130:I130"/>
    <mergeCell ref="A129:U129"/>
    <mergeCell ref="U127:U128"/>
    <mergeCell ref="B134:I134"/>
    <mergeCell ref="A126:U126"/>
    <mergeCell ref="A125:U125"/>
    <mergeCell ref="K127:N127"/>
    <mergeCell ref="O127:Q127"/>
    <mergeCell ref="J98:J99"/>
    <mergeCell ref="K98:N98"/>
    <mergeCell ref="O98:Q98"/>
    <mergeCell ref="A127:A128"/>
    <mergeCell ref="B127:I128"/>
    <mergeCell ref="B115:I115"/>
    <mergeCell ref="B109:I109"/>
    <mergeCell ref="B112:I112"/>
    <mergeCell ref="B113:I113"/>
    <mergeCell ref="V4:Y4"/>
    <mergeCell ref="V5:Y5"/>
    <mergeCell ref="V3:Y3"/>
    <mergeCell ref="V6:Y6"/>
    <mergeCell ref="V28:W28"/>
    <mergeCell ref="V29:W29"/>
    <mergeCell ref="V44:X44"/>
    <mergeCell ref="V57:X57"/>
    <mergeCell ref="V73:X73"/>
    <mergeCell ref="V9:AA12"/>
    <mergeCell ref="V15:AA17"/>
    <mergeCell ref="V20:AB23"/>
    <mergeCell ref="AB16:AC16"/>
    <mergeCell ref="B71:I71"/>
    <mergeCell ref="B72:I72"/>
    <mergeCell ref="A78:U78"/>
    <mergeCell ref="J79:J80"/>
    <mergeCell ref="K79:N79"/>
    <mergeCell ref="O79:Q79"/>
    <mergeCell ref="J127:J128"/>
    <mergeCell ref="O67:Q67"/>
    <mergeCell ref="R67:T67"/>
    <mergeCell ref="U67:U68"/>
    <mergeCell ref="B81:I81"/>
    <mergeCell ref="B82:I82"/>
    <mergeCell ref="B83:I83"/>
    <mergeCell ref="B84:I84"/>
    <mergeCell ref="B85:I85"/>
    <mergeCell ref="R79:T79"/>
    <mergeCell ref="B116:I116"/>
    <mergeCell ref="K119:N119"/>
    <mergeCell ref="O119:Q119"/>
    <mergeCell ref="R118:U119"/>
    <mergeCell ref="A117:I117"/>
    <mergeCell ref="A118:J119"/>
    <mergeCell ref="A98:A99"/>
    <mergeCell ref="B86:I86"/>
    <mergeCell ref="N18:U18"/>
    <mergeCell ref="B40:I40"/>
    <mergeCell ref="B41:I41"/>
    <mergeCell ref="B44:I44"/>
    <mergeCell ref="B53:I53"/>
    <mergeCell ref="B54:I54"/>
    <mergeCell ref="B43:I43"/>
    <mergeCell ref="B51:I52"/>
    <mergeCell ref="B38:I39"/>
    <mergeCell ref="U51:U52"/>
    <mergeCell ref="R38:T38"/>
    <mergeCell ref="A50:U50"/>
    <mergeCell ref="A38:A39"/>
    <mergeCell ref="B70:I70"/>
    <mergeCell ref="A66:U66"/>
    <mergeCell ref="J67:J68"/>
    <mergeCell ref="K67:N67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B57:I57"/>
    <mergeCell ref="B55:I55"/>
    <mergeCell ref="B56:I56"/>
    <mergeCell ref="B42:I42"/>
    <mergeCell ref="A67:A68"/>
    <mergeCell ref="B67:I68"/>
    <mergeCell ref="B69:I69"/>
    <mergeCell ref="N17:U17"/>
    <mergeCell ref="S3:U3"/>
    <mergeCell ref="S4:U4"/>
    <mergeCell ref="S5:U5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N13:U13"/>
    <mergeCell ref="N16:U16"/>
    <mergeCell ref="A11:K11"/>
    <mergeCell ref="A12:K12"/>
    <mergeCell ref="B106:I106"/>
    <mergeCell ref="R98:T98"/>
    <mergeCell ref="B102:I102"/>
    <mergeCell ref="U98:U99"/>
    <mergeCell ref="B98:I99"/>
    <mergeCell ref="A1:K1"/>
    <mergeCell ref="A3:K3"/>
    <mergeCell ref="K51:N51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51:Q51"/>
    <mergeCell ref="R51:T51"/>
    <mergeCell ref="U38:U39"/>
    <mergeCell ref="O38:Q38"/>
    <mergeCell ref="K38:N38"/>
    <mergeCell ref="J147:J148"/>
    <mergeCell ref="K147:N147"/>
    <mergeCell ref="B138:I138"/>
    <mergeCell ref="A143:J144"/>
    <mergeCell ref="R143:U144"/>
    <mergeCell ref="O144:Q144"/>
    <mergeCell ref="K144:N144"/>
    <mergeCell ref="A79:A80"/>
    <mergeCell ref="J51:J52"/>
    <mergeCell ref="A51:A52"/>
    <mergeCell ref="A97:U97"/>
    <mergeCell ref="U79:U80"/>
    <mergeCell ref="B73:I73"/>
    <mergeCell ref="B79:I80"/>
    <mergeCell ref="A114:U114"/>
    <mergeCell ref="A100:U100"/>
    <mergeCell ref="A107:U107"/>
    <mergeCell ref="B111:I111"/>
    <mergeCell ref="A110:U110"/>
    <mergeCell ref="B108:I108"/>
    <mergeCell ref="B101:I101"/>
    <mergeCell ref="A103:U103"/>
    <mergeCell ref="B104:I104"/>
    <mergeCell ref="B105:I105"/>
    <mergeCell ref="R127:T127"/>
    <mergeCell ref="A142:I142"/>
    <mergeCell ref="B141:I141"/>
    <mergeCell ref="U147:U148"/>
    <mergeCell ref="O147:Q147"/>
    <mergeCell ref="B158:I158"/>
    <mergeCell ref="A159:I159"/>
    <mergeCell ref="R147:T147"/>
    <mergeCell ref="B156:I156"/>
    <mergeCell ref="B157:I157"/>
    <mergeCell ref="B153:I153"/>
    <mergeCell ref="A154:U154"/>
    <mergeCell ref="B155:I155"/>
    <mergeCell ref="B151:I151"/>
    <mergeCell ref="B136:I136"/>
    <mergeCell ref="B152:I152"/>
    <mergeCell ref="A146:U146"/>
    <mergeCell ref="A149:U149"/>
    <mergeCell ref="B150:I150"/>
    <mergeCell ref="B140:I140"/>
    <mergeCell ref="B137:I137"/>
    <mergeCell ref="A147:A148"/>
    <mergeCell ref="B147:I148"/>
    <mergeCell ref="A139:U139"/>
    <mergeCell ref="A168:U168"/>
    <mergeCell ref="B169:I169"/>
    <mergeCell ref="B170:I170"/>
    <mergeCell ref="A171:U171"/>
    <mergeCell ref="A160:J161"/>
    <mergeCell ref="A166:A167"/>
    <mergeCell ref="A165:U165"/>
    <mergeCell ref="J166:J167"/>
    <mergeCell ref="K166:N166"/>
    <mergeCell ref="O166:Q166"/>
    <mergeCell ref="R160:U161"/>
    <mergeCell ref="K161:N161"/>
    <mergeCell ref="O161:Q161"/>
    <mergeCell ref="B166:I167"/>
    <mergeCell ref="R166:T166"/>
    <mergeCell ref="U166:U167"/>
    <mergeCell ref="A185:B185"/>
    <mergeCell ref="A176:J177"/>
    <mergeCell ref="R176:U177"/>
    <mergeCell ref="B174:I174"/>
    <mergeCell ref="B172:I172"/>
    <mergeCell ref="A175:I175"/>
    <mergeCell ref="K177:N177"/>
    <mergeCell ref="O177:Q177"/>
    <mergeCell ref="B173:I173"/>
    <mergeCell ref="A192:U192"/>
    <mergeCell ref="A195:A196"/>
    <mergeCell ref="A186:A187"/>
    <mergeCell ref="B186:G187"/>
    <mergeCell ref="H186:I187"/>
    <mergeCell ref="J186:P186"/>
    <mergeCell ref="Q186:R187"/>
    <mergeCell ref="S186:U186"/>
    <mergeCell ref="J187:K187"/>
    <mergeCell ref="L187:N187"/>
    <mergeCell ref="O187:P187"/>
    <mergeCell ref="T187:U187"/>
    <mergeCell ref="K195:N195"/>
    <mergeCell ref="O195:Q195"/>
    <mergeCell ref="R195:T195"/>
    <mergeCell ref="U195:U196"/>
    <mergeCell ref="A190:G190"/>
    <mergeCell ref="H190:I190"/>
    <mergeCell ref="J190:K190"/>
    <mergeCell ref="L190:N190"/>
    <mergeCell ref="O190:P190"/>
    <mergeCell ref="Q190:R190"/>
    <mergeCell ref="T190:U190"/>
    <mergeCell ref="B188:G188"/>
    <mergeCell ref="H188:I188"/>
    <mergeCell ref="J188:K188"/>
    <mergeCell ref="L188:N188"/>
    <mergeCell ref="O188:P188"/>
    <mergeCell ref="Q188:R188"/>
    <mergeCell ref="T188:U188"/>
    <mergeCell ref="B189:G189"/>
    <mergeCell ref="H189:I189"/>
    <mergeCell ref="J189:K189"/>
    <mergeCell ref="L189:N189"/>
    <mergeCell ref="O189:P189"/>
    <mergeCell ref="Q189:R189"/>
    <mergeCell ref="T189:U189"/>
    <mergeCell ref="B198:I198"/>
    <mergeCell ref="B204:I204"/>
    <mergeCell ref="A212:U212"/>
    <mergeCell ref="A213:U213"/>
    <mergeCell ref="A214:U214"/>
    <mergeCell ref="V194:AI195"/>
    <mergeCell ref="V196:AB219"/>
    <mergeCell ref="AC196:AI219"/>
    <mergeCell ref="A200:U200"/>
    <mergeCell ref="B201:I201"/>
    <mergeCell ref="A203:U203"/>
    <mergeCell ref="B205:I205"/>
    <mergeCell ref="A206:U206"/>
    <mergeCell ref="B207:I207"/>
    <mergeCell ref="A208:I208"/>
    <mergeCell ref="A209:J210"/>
    <mergeCell ref="R209:U210"/>
    <mergeCell ref="K210:N210"/>
    <mergeCell ref="O210:Q210"/>
    <mergeCell ref="B202:I202"/>
    <mergeCell ref="A194:U194"/>
    <mergeCell ref="B199:I199"/>
    <mergeCell ref="B195:I196"/>
    <mergeCell ref="J195:J196"/>
  </mergeCells>
  <phoneticPr fontId="5" type="noConversion"/>
  <conditionalFormatting sqref="V189 V3:V6 V28:V29">
    <cfRule type="cellIs" dxfId="23" priority="47" operator="equal">
      <formula>"E bine"</formula>
    </cfRule>
  </conditionalFormatting>
  <conditionalFormatting sqref="V189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189:W189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189:Y189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4:X49 V57:X57 V73:X73 V86:X86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189:W189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6">
    <dataValidation type="list" allowBlank="1" showInputMessage="1" showErrorMessage="1" sqref="S201:S202 S207 S198:S199 S204:S205 S115:S116 S69:S72 S108:S109 S40:S43 S81:S85 S53:S56 S111:S113 S101:S102 S104:S106" xr:uid="{00000000-0002-0000-0000-000000000000}">
      <formula1>$S$39</formula1>
    </dataValidation>
    <dataValidation type="list" allowBlank="1" showInputMessage="1" showErrorMessage="1" sqref="R201:R202 R207 R198:R199 R204:R205 R115:R116 R69:R72 R108:R109 R40:R43 R81:R85 R53:R56 R111:R113 R101:R102 R104:R106" xr:uid="{00000000-0002-0000-0000-000001000000}">
      <formula1>$R$39</formula1>
    </dataValidation>
    <dataValidation type="list" allowBlank="1" showInputMessage="1" showErrorMessage="1" sqref="T201:T202 T207 T198:T199 T204:T205 T115:T116 T40:T43 T111:T113 T81:T85 T108:T109 T53:T56 T69:T72 T101:T102 T104:T106" xr:uid="{00000000-0002-0000-0000-000002000000}">
      <formula1>$T$39</formula1>
    </dataValidation>
    <dataValidation type="list" allowBlank="1" showInputMessage="1" showErrorMessage="1" sqref="U130:U137 U115:U116 U69:U72 U40:U43 U111:U113 U108:U109 U81:U85 U53:U56 U155:U157 U169 U172:U173 U150:U152 U140 U101:U102 U104:U106" xr:uid="{00000000-0002-0000-0000-000003000000}">
      <formula1>$P$36:$T$36</formula1>
    </dataValidation>
    <dataValidation type="list" allowBlank="1" showInputMessage="1" showErrorMessage="1" sqref="U153 U170 U138" xr:uid="{00000000-0002-0000-0000-000004000000}">
      <formula1>$Q$36:$T$36</formula1>
    </dataValidation>
    <dataValidation type="list" allowBlank="1" showInputMessage="1" showErrorMessage="1" sqref="B130:I137 B140:I140 B150:I152 B155:I157 B169:I169 B172:I173" xr:uid="{00000000-0002-0000-0000-000005000000}">
      <formula1>$B$38:$B$120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Octavian AGRATINI</oddFooter>
  </headerFooter>
  <ignoredErrors>
    <ignoredError sqref="R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31AEA6A-554A-4865-853F-10CA9BF86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2018-01-31T12:05:22Z</cp:lastPrinted>
  <dcterms:created xsi:type="dcterms:W3CDTF">2013-06-27T08:19:59Z</dcterms:created>
  <dcterms:modified xsi:type="dcterms:W3CDTF">2018-05-23T11:03:44Z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