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ackupFile="1" defaultThemeVersion="124226"/>
  <bookViews>
    <workbookView xWindow="240" yWindow="60" windowWidth="14430" windowHeight="11040"/>
  </bookViews>
  <sheets>
    <sheet name="Sheet1" sheetId="1" r:id="rId1"/>
    <sheet name="Sheet2" sheetId="2" r:id="rId2"/>
    <sheet name="Sheet3" sheetId="3" r:id="rId3"/>
  </sheets>
  <calcPr calcId="145621"/>
  <extLst>
    <ext uri="smNativeData">
      <pm:revision xmlns:pm="pm" day="1485729147" val="694"/>
    </ext>
  </extLst>
</workbook>
</file>

<file path=xl/calcChain.xml><?xml version="1.0" encoding="utf-8"?>
<calcChain xmlns="http://schemas.openxmlformats.org/spreadsheetml/2006/main">
  <c r="L24" i="2" l="1"/>
  <c r="L23" i="2"/>
  <c r="L22" i="2"/>
  <c r="L21" i="2"/>
  <c r="L25" i="2" s="1"/>
  <c r="L20" i="2"/>
  <c r="L19" i="2"/>
  <c r="D19" i="2"/>
  <c r="I14" i="2"/>
  <c r="F6" i="2"/>
  <c r="F5" i="2"/>
  <c r="F4" i="2"/>
  <c r="F3" i="2"/>
  <c r="I2" i="2"/>
  <c r="F2" i="2"/>
  <c r="F1" i="2"/>
  <c r="F7" i="2" s="1"/>
  <c r="M258" i="1"/>
  <c r="L258" i="1"/>
  <c r="K259" i="1" s="1"/>
  <c r="K258" i="1"/>
  <c r="T257" i="1"/>
  <c r="S257" i="1"/>
  <c r="R257" i="1"/>
  <c r="M257" i="1"/>
  <c r="L257" i="1"/>
  <c r="K257" i="1"/>
  <c r="J257" i="1"/>
  <c r="Q256" i="1"/>
  <c r="O256" i="1"/>
  <c r="P256" i="1" s="1"/>
  <c r="Q255" i="1"/>
  <c r="O255" i="1"/>
  <c r="Q253" i="1"/>
  <c r="O253" i="1"/>
  <c r="Q252" i="1"/>
  <c r="P252" i="1"/>
  <c r="O252" i="1"/>
  <c r="Q250" i="1"/>
  <c r="O250" i="1"/>
  <c r="Q248" i="1"/>
  <c r="P248" i="1" s="1"/>
  <c r="O248" i="1"/>
  <c r="Q246" i="1"/>
  <c r="O246" i="1"/>
  <c r="Q244" i="1"/>
  <c r="Q258" i="1" s="1"/>
  <c r="O244" i="1"/>
  <c r="U223" i="1"/>
  <c r="T223" i="1"/>
  <c r="S223" i="1"/>
  <c r="R223" i="1"/>
  <c r="N223" i="1"/>
  <c r="M223" i="1"/>
  <c r="L223" i="1"/>
  <c r="K223" i="1"/>
  <c r="J223" i="1"/>
  <c r="Q222" i="1"/>
  <c r="O222" i="1"/>
  <c r="Q221" i="1"/>
  <c r="Q223" i="1" s="1"/>
  <c r="O221" i="1"/>
  <c r="U219" i="1"/>
  <c r="T218" i="1"/>
  <c r="S218" i="1"/>
  <c r="R218" i="1"/>
  <c r="N218" i="1"/>
  <c r="M218" i="1"/>
  <c r="L218" i="1"/>
  <c r="K218" i="1"/>
  <c r="J218" i="1"/>
  <c r="Q218" i="1" s="1"/>
  <c r="A218" i="1"/>
  <c r="T217" i="1"/>
  <c r="S217" i="1"/>
  <c r="R217" i="1"/>
  <c r="N217" i="1"/>
  <c r="M217" i="1"/>
  <c r="L217" i="1"/>
  <c r="K217" i="1"/>
  <c r="J217" i="1"/>
  <c r="Q217" i="1" s="1"/>
  <c r="A217" i="1"/>
  <c r="T216" i="1"/>
  <c r="S216" i="1"/>
  <c r="R216" i="1"/>
  <c r="N216" i="1"/>
  <c r="M216" i="1"/>
  <c r="L216" i="1"/>
  <c r="K216" i="1"/>
  <c r="J216" i="1"/>
  <c r="Q216" i="1" s="1"/>
  <c r="A216" i="1"/>
  <c r="T215" i="1"/>
  <c r="S215" i="1"/>
  <c r="R215" i="1"/>
  <c r="N215" i="1"/>
  <c r="M215" i="1"/>
  <c r="L215" i="1"/>
  <c r="K215" i="1"/>
  <c r="J215" i="1"/>
  <c r="Q215" i="1" s="1"/>
  <c r="A215" i="1"/>
  <c r="U204" i="1"/>
  <c r="T203" i="1"/>
  <c r="S203" i="1"/>
  <c r="S204" i="1" s="1"/>
  <c r="R203" i="1"/>
  <c r="R204" i="1" s="1"/>
  <c r="N203" i="1"/>
  <c r="M203" i="1"/>
  <c r="L203" i="1"/>
  <c r="K203" i="1"/>
  <c r="J203" i="1"/>
  <c r="J204" i="1" s="1"/>
  <c r="A203" i="1"/>
  <c r="T202" i="1"/>
  <c r="Q202" i="1"/>
  <c r="N202" i="1"/>
  <c r="M202" i="1"/>
  <c r="L202" i="1"/>
  <c r="K202" i="1"/>
  <c r="A202" i="1"/>
  <c r="Q201" i="1"/>
  <c r="P201" i="1" s="1"/>
  <c r="O201" i="1"/>
  <c r="Q200" i="1"/>
  <c r="P200" i="1"/>
  <c r="O200" i="1"/>
  <c r="U198" i="1"/>
  <c r="U205" i="1" s="1"/>
  <c r="Q197" i="1"/>
  <c r="O197" i="1"/>
  <c r="P197" i="1" s="1"/>
  <c r="Q196" i="1"/>
  <c r="O196" i="1"/>
  <c r="P196" i="1" s="1"/>
  <c r="Q195" i="1"/>
  <c r="P195" i="1"/>
  <c r="O195" i="1"/>
  <c r="Q194" i="1"/>
  <c r="P194" i="1" s="1"/>
  <c r="O194" i="1"/>
  <c r="Q193" i="1"/>
  <c r="O193" i="1"/>
  <c r="P193" i="1" s="1"/>
  <c r="T192" i="1"/>
  <c r="Q192" i="1"/>
  <c r="N192" i="1"/>
  <c r="M192" i="1"/>
  <c r="L192" i="1"/>
  <c r="K192" i="1"/>
  <c r="A192" i="1"/>
  <c r="Q191" i="1"/>
  <c r="O191" i="1"/>
  <c r="T190" i="1"/>
  <c r="S190" i="1"/>
  <c r="R190" i="1"/>
  <c r="N190" i="1"/>
  <c r="L190" i="1"/>
  <c r="K190" i="1"/>
  <c r="J190" i="1"/>
  <c r="Q190" i="1" s="1"/>
  <c r="A190" i="1"/>
  <c r="T189" i="1"/>
  <c r="S189" i="1"/>
  <c r="R189" i="1"/>
  <c r="N189" i="1"/>
  <c r="M189" i="1"/>
  <c r="L189" i="1"/>
  <c r="K189" i="1"/>
  <c r="J189" i="1"/>
  <c r="A189" i="1"/>
  <c r="T188" i="1"/>
  <c r="S188" i="1"/>
  <c r="Q188" i="1"/>
  <c r="N188" i="1"/>
  <c r="M188" i="1"/>
  <c r="L188" i="1"/>
  <c r="K188" i="1"/>
  <c r="A188" i="1"/>
  <c r="T187" i="1"/>
  <c r="S187" i="1"/>
  <c r="Q187" i="1"/>
  <c r="N187" i="1"/>
  <c r="M187" i="1"/>
  <c r="L187" i="1"/>
  <c r="K187" i="1"/>
  <c r="A187" i="1"/>
  <c r="Q186" i="1"/>
  <c r="O186" i="1"/>
  <c r="T185" i="1"/>
  <c r="S185" i="1"/>
  <c r="Q185" i="1"/>
  <c r="N185" i="1"/>
  <c r="M185" i="1"/>
  <c r="L185" i="1"/>
  <c r="K185" i="1"/>
  <c r="A185" i="1"/>
  <c r="Q184" i="1"/>
  <c r="O184" i="1"/>
  <c r="P184" i="1" s="1"/>
  <c r="U173" i="1"/>
  <c r="U174" i="1" s="1"/>
  <c r="K177" i="1" s="1"/>
  <c r="T172" i="1"/>
  <c r="S172" i="1"/>
  <c r="Q172" i="1"/>
  <c r="N172" i="1"/>
  <c r="M172" i="1"/>
  <c r="L172" i="1"/>
  <c r="K172" i="1"/>
  <c r="A172" i="1"/>
  <c r="Q171" i="1"/>
  <c r="O171" i="1"/>
  <c r="P171" i="1" s="1"/>
  <c r="Q170" i="1"/>
  <c r="O170" i="1"/>
  <c r="T169" i="1"/>
  <c r="S169" i="1"/>
  <c r="R169" i="1"/>
  <c r="N169" i="1"/>
  <c r="M169" i="1"/>
  <c r="L169" i="1"/>
  <c r="K169" i="1"/>
  <c r="J169" i="1"/>
  <c r="Q169" i="1" s="1"/>
  <c r="Q168" i="1"/>
  <c r="O168" i="1"/>
  <c r="P168" i="1" s="1"/>
  <c r="O167" i="1"/>
  <c r="J167" i="1"/>
  <c r="Q167" i="1" s="1"/>
  <c r="P167" i="1" s="1"/>
  <c r="T166" i="1"/>
  <c r="S166" i="1"/>
  <c r="R166" i="1"/>
  <c r="N166" i="1"/>
  <c r="M166" i="1"/>
  <c r="L166" i="1"/>
  <c r="K166" i="1"/>
  <c r="J166" i="1"/>
  <c r="Q166" i="1" s="1"/>
  <c r="A166" i="1"/>
  <c r="T165" i="1"/>
  <c r="S165" i="1"/>
  <c r="R165" i="1"/>
  <c r="N165" i="1"/>
  <c r="M165" i="1"/>
  <c r="L165" i="1"/>
  <c r="K165" i="1"/>
  <c r="J165" i="1"/>
  <c r="Q165" i="1" s="1"/>
  <c r="A165" i="1"/>
  <c r="T164" i="1"/>
  <c r="S164" i="1"/>
  <c r="R164" i="1"/>
  <c r="N164" i="1"/>
  <c r="M164" i="1"/>
  <c r="L164" i="1"/>
  <c r="K164" i="1"/>
  <c r="J164" i="1"/>
  <c r="Q164" i="1" s="1"/>
  <c r="A164" i="1"/>
  <c r="T163" i="1"/>
  <c r="S163" i="1"/>
  <c r="R163" i="1"/>
  <c r="N163" i="1"/>
  <c r="M163" i="1"/>
  <c r="L163" i="1"/>
  <c r="K163" i="1"/>
  <c r="J163" i="1"/>
  <c r="Q163" i="1" s="1"/>
  <c r="A163" i="1"/>
  <c r="T162" i="1"/>
  <c r="S162" i="1"/>
  <c r="R162" i="1"/>
  <c r="N162" i="1"/>
  <c r="M162" i="1"/>
  <c r="L162" i="1"/>
  <c r="K162" i="1"/>
  <c r="J162" i="1"/>
  <c r="Q162" i="1" s="1"/>
  <c r="A162" i="1"/>
  <c r="T161" i="1"/>
  <c r="S161" i="1"/>
  <c r="R161" i="1"/>
  <c r="N161" i="1"/>
  <c r="M161" i="1"/>
  <c r="L161" i="1"/>
  <c r="K161" i="1"/>
  <c r="J161" i="1"/>
  <c r="Q161" i="1" s="1"/>
  <c r="A161" i="1"/>
  <c r="T160" i="1"/>
  <c r="S160" i="1"/>
  <c r="R160" i="1"/>
  <c r="N160" i="1"/>
  <c r="M160" i="1"/>
  <c r="L160" i="1"/>
  <c r="K160" i="1"/>
  <c r="J160" i="1"/>
  <c r="Q160" i="1" s="1"/>
  <c r="A160" i="1"/>
  <c r="Q159" i="1"/>
  <c r="O159" i="1"/>
  <c r="T158" i="1"/>
  <c r="S158" i="1"/>
  <c r="R158" i="1"/>
  <c r="N158" i="1"/>
  <c r="M158" i="1"/>
  <c r="L158" i="1"/>
  <c r="K158" i="1"/>
  <c r="J158" i="1"/>
  <c r="A158" i="1"/>
  <c r="N148" i="1"/>
  <c r="M148" i="1"/>
  <c r="L148" i="1"/>
  <c r="K148" i="1"/>
  <c r="K149" i="1" s="1"/>
  <c r="U147" i="1"/>
  <c r="T147" i="1"/>
  <c r="S147" i="1"/>
  <c r="R147" i="1"/>
  <c r="N147" i="1"/>
  <c r="M147" i="1"/>
  <c r="L147" i="1"/>
  <c r="K147" i="1"/>
  <c r="J147" i="1"/>
  <c r="Q146" i="1"/>
  <c r="P146" i="1" s="1"/>
  <c r="O146" i="1"/>
  <c r="Q145" i="1"/>
  <c r="O145" i="1"/>
  <c r="O147" i="1" s="1"/>
  <c r="N136" i="1"/>
  <c r="M136" i="1"/>
  <c r="L136" i="1"/>
  <c r="K136" i="1"/>
  <c r="T135" i="1"/>
  <c r="S135" i="1"/>
  <c r="R135" i="1"/>
  <c r="N135" i="1"/>
  <c r="M135" i="1"/>
  <c r="L135" i="1"/>
  <c r="K135" i="1"/>
  <c r="J135" i="1"/>
  <c r="Q134" i="1"/>
  <c r="P134" i="1" s="1"/>
  <c r="O134" i="1"/>
  <c r="Q133" i="1"/>
  <c r="P133" i="1"/>
  <c r="O133" i="1"/>
  <c r="Q131" i="1"/>
  <c r="O131" i="1"/>
  <c r="Q130" i="1"/>
  <c r="O130" i="1"/>
  <c r="Q128" i="1"/>
  <c r="P128" i="1" s="1"/>
  <c r="O128" i="1"/>
  <c r="Q126" i="1"/>
  <c r="P126" i="1"/>
  <c r="O126" i="1"/>
  <c r="Q125" i="1"/>
  <c r="O125" i="1"/>
  <c r="Q123" i="1"/>
  <c r="O123" i="1"/>
  <c r="Q122" i="1"/>
  <c r="P122" i="1" s="1"/>
  <c r="O122" i="1"/>
  <c r="Q120" i="1"/>
  <c r="P120" i="1"/>
  <c r="O120" i="1"/>
  <c r="Q119" i="1"/>
  <c r="O119" i="1"/>
  <c r="Q118" i="1"/>
  <c r="O118" i="1"/>
  <c r="Q116" i="1"/>
  <c r="P116" i="1" s="1"/>
  <c r="O116" i="1"/>
  <c r="Q115" i="1"/>
  <c r="P115" i="1"/>
  <c r="O115" i="1"/>
  <c r="Q114" i="1"/>
  <c r="O114" i="1"/>
  <c r="Q113" i="1"/>
  <c r="O113" i="1"/>
  <c r="Q111" i="1"/>
  <c r="P111" i="1" s="1"/>
  <c r="O111" i="1"/>
  <c r="Q110" i="1"/>
  <c r="P110" i="1"/>
  <c r="O110" i="1"/>
  <c r="Q108" i="1"/>
  <c r="Q136" i="1" s="1"/>
  <c r="O108" i="1"/>
  <c r="Q107" i="1"/>
  <c r="O107" i="1"/>
  <c r="Q106" i="1"/>
  <c r="P106" i="1" s="1"/>
  <c r="O106" i="1"/>
  <c r="U101" i="1"/>
  <c r="T101" i="1"/>
  <c r="S101" i="1"/>
  <c r="R101" i="1"/>
  <c r="N101" i="1"/>
  <c r="M101" i="1"/>
  <c r="L101" i="1"/>
  <c r="K101" i="1"/>
  <c r="J101" i="1"/>
  <c r="Q100" i="1"/>
  <c r="O100" i="1"/>
  <c r="Q99" i="1"/>
  <c r="P99" i="1" s="1"/>
  <c r="O99" i="1"/>
  <c r="Q98" i="1"/>
  <c r="O98" i="1"/>
  <c r="Q97" i="1"/>
  <c r="O97" i="1"/>
  <c r="Q96" i="1"/>
  <c r="O96" i="1"/>
  <c r="Q95" i="1"/>
  <c r="Q101" i="1" s="1"/>
  <c r="O95" i="1"/>
  <c r="U90" i="1"/>
  <c r="T90" i="1"/>
  <c r="S90" i="1"/>
  <c r="N90" i="1"/>
  <c r="M90" i="1"/>
  <c r="L90" i="1"/>
  <c r="K90" i="1"/>
  <c r="J90" i="1"/>
  <c r="U233" i="1" s="1"/>
  <c r="U235" i="1" s="1"/>
  <c r="Q89" i="1"/>
  <c r="O89" i="1"/>
  <c r="Q88" i="1"/>
  <c r="O88" i="1"/>
  <c r="Q87" i="1"/>
  <c r="O87" i="1"/>
  <c r="Q86" i="1"/>
  <c r="O86" i="1"/>
  <c r="Q85" i="1"/>
  <c r="O85" i="1"/>
  <c r="Q84" i="1"/>
  <c r="O84" i="1"/>
  <c r="U79" i="1"/>
  <c r="T79" i="1"/>
  <c r="S79" i="1"/>
  <c r="R79" i="1"/>
  <c r="N79" i="1"/>
  <c r="M79" i="1"/>
  <c r="L79" i="1"/>
  <c r="K79" i="1"/>
  <c r="J79" i="1"/>
  <c r="Q78" i="1"/>
  <c r="O78" i="1"/>
  <c r="P78" i="1" s="1"/>
  <c r="Q77" i="1"/>
  <c r="O77" i="1"/>
  <c r="P77" i="1" s="1"/>
  <c r="Q76" i="1"/>
  <c r="O76" i="1"/>
  <c r="Q75" i="1"/>
  <c r="O75" i="1"/>
  <c r="Q74" i="1"/>
  <c r="O74" i="1"/>
  <c r="P74" i="1" s="1"/>
  <c r="Q73" i="1"/>
  <c r="O73" i="1"/>
  <c r="P73" i="1" s="1"/>
  <c r="Q72" i="1"/>
  <c r="O72" i="1"/>
  <c r="U67" i="1"/>
  <c r="T67" i="1"/>
  <c r="S67" i="1"/>
  <c r="R67" i="1"/>
  <c r="N67" i="1"/>
  <c r="M67" i="1"/>
  <c r="L67" i="1"/>
  <c r="K67" i="1"/>
  <c r="J67" i="1"/>
  <c r="Q66" i="1"/>
  <c r="O66" i="1"/>
  <c r="Q65" i="1"/>
  <c r="O65" i="1"/>
  <c r="Q64" i="1"/>
  <c r="O64" i="1"/>
  <c r="Q63" i="1"/>
  <c r="O63" i="1"/>
  <c r="Q62" i="1"/>
  <c r="O62" i="1"/>
  <c r="Q61" i="1"/>
  <c r="O61" i="1"/>
  <c r="U56" i="1"/>
  <c r="T56" i="1"/>
  <c r="S56" i="1"/>
  <c r="R56" i="1"/>
  <c r="N56" i="1"/>
  <c r="M56" i="1"/>
  <c r="L56" i="1"/>
  <c r="K56" i="1"/>
  <c r="J56" i="1"/>
  <c r="Q55" i="1"/>
  <c r="P55" i="1"/>
  <c r="O55" i="1"/>
  <c r="Q54" i="1"/>
  <c r="O54" i="1"/>
  <c r="Q53" i="1"/>
  <c r="O53" i="1"/>
  <c r="Q52" i="1"/>
  <c r="O52" i="1"/>
  <c r="Q51" i="1"/>
  <c r="P51" i="1" s="1"/>
  <c r="O51" i="1"/>
  <c r="Q50" i="1"/>
  <c r="P50" i="1" s="1"/>
  <c r="O50" i="1"/>
  <c r="Q49" i="1"/>
  <c r="O49" i="1"/>
  <c r="U44" i="1"/>
  <c r="K138" i="1" s="1"/>
  <c r="T44" i="1"/>
  <c r="S44" i="1"/>
  <c r="R44" i="1"/>
  <c r="N44" i="1"/>
  <c r="M44" i="1"/>
  <c r="L44" i="1"/>
  <c r="K44" i="1"/>
  <c r="J44" i="1"/>
  <c r="S233" i="1" s="1"/>
  <c r="S235" i="1" s="1"/>
  <c r="Q43" i="1"/>
  <c r="O43" i="1"/>
  <c r="P43" i="1" s="1"/>
  <c r="Q42" i="1"/>
  <c r="O42" i="1"/>
  <c r="Q41" i="1"/>
  <c r="O41" i="1"/>
  <c r="Q40" i="1"/>
  <c r="P40" i="1"/>
  <c r="O40" i="1"/>
  <c r="Q39" i="1"/>
  <c r="O39" i="1"/>
  <c r="Q38" i="1"/>
  <c r="O38" i="1"/>
  <c r="Q37" i="1"/>
  <c r="O37" i="1"/>
  <c r="Q135" i="1" l="1"/>
  <c r="K208" i="1"/>
  <c r="Q257" i="1"/>
  <c r="P39" i="1"/>
  <c r="P41" i="1"/>
  <c r="P52" i="1"/>
  <c r="P53" i="1"/>
  <c r="P54" i="1"/>
  <c r="P62" i="1"/>
  <c r="P66" i="1"/>
  <c r="T233" i="1"/>
  <c r="T235" i="1" s="1"/>
  <c r="P76" i="1"/>
  <c r="P85" i="1"/>
  <c r="P86" i="1"/>
  <c r="P89" i="1"/>
  <c r="P95" i="1"/>
  <c r="P101" i="1" s="1"/>
  <c r="P107" i="1"/>
  <c r="O136" i="1"/>
  <c r="P113" i="1"/>
  <c r="P114" i="1"/>
  <c r="P118" i="1"/>
  <c r="P119" i="1"/>
  <c r="P123" i="1"/>
  <c r="O135" i="1"/>
  <c r="P130" i="1"/>
  <c r="P131" i="1"/>
  <c r="K137" i="1"/>
  <c r="K150" i="1"/>
  <c r="P159" i="1"/>
  <c r="P170" i="1"/>
  <c r="P186" i="1"/>
  <c r="P191" i="1"/>
  <c r="O223" i="1"/>
  <c r="U224" i="1"/>
  <c r="K227" i="1" s="1"/>
  <c r="P244" i="1"/>
  <c r="O257" i="1"/>
  <c r="O258" i="1"/>
  <c r="P250" i="1"/>
  <c r="P253" i="1"/>
  <c r="P255" i="1"/>
  <c r="J173" i="1"/>
  <c r="T204" i="1"/>
  <c r="O192" i="1"/>
  <c r="P192" i="1" s="1"/>
  <c r="O79" i="1"/>
  <c r="S4" i="1" s="1"/>
  <c r="P63" i="1"/>
  <c r="P75" i="1"/>
  <c r="P79" i="1" s="1"/>
  <c r="P64" i="1"/>
  <c r="P87" i="1"/>
  <c r="O44" i="1"/>
  <c r="P100" i="1"/>
  <c r="P38" i="1"/>
  <c r="Q90" i="1"/>
  <c r="P96" i="1"/>
  <c r="R173" i="1"/>
  <c r="P42" i="1"/>
  <c r="P65" i="1"/>
  <c r="Q44" i="1"/>
  <c r="O90" i="1"/>
  <c r="P5" i="1" s="1"/>
  <c r="O162" i="1"/>
  <c r="P162" i="1" s="1"/>
  <c r="O166" i="1"/>
  <c r="P166" i="1" s="1"/>
  <c r="P72" i="1"/>
  <c r="O101" i="1"/>
  <c r="S5" i="1" s="1"/>
  <c r="Q67" i="1"/>
  <c r="P97" i="1"/>
  <c r="O190" i="1"/>
  <c r="P190" i="1" s="1"/>
  <c r="O189" i="1"/>
  <c r="O56" i="1"/>
  <c r="S3" i="1" s="1"/>
  <c r="P88" i="1"/>
  <c r="Q56" i="1"/>
  <c r="P84" i="1"/>
  <c r="P98" i="1"/>
  <c r="K219" i="1"/>
  <c r="K224" i="1" s="1"/>
  <c r="O187" i="1"/>
  <c r="P187" i="1" s="1"/>
  <c r="R219" i="1"/>
  <c r="R224" i="1" s="1"/>
  <c r="K204" i="1"/>
  <c r="O169" i="1"/>
  <c r="P169" i="1" s="1"/>
  <c r="O172" i="1"/>
  <c r="P172" i="1" s="1"/>
  <c r="S173" i="1"/>
  <c r="L219" i="1"/>
  <c r="L224" i="1" s="1"/>
  <c r="M173" i="1"/>
  <c r="M175" i="1" s="1"/>
  <c r="R198" i="1"/>
  <c r="R205" i="1" s="1"/>
  <c r="M219" i="1"/>
  <c r="M225" i="1" s="1"/>
  <c r="L204" i="1"/>
  <c r="O161" i="1"/>
  <c r="P161" i="1" s="1"/>
  <c r="O165" i="1"/>
  <c r="P165" i="1" s="1"/>
  <c r="S219" i="1"/>
  <c r="S224" i="1" s="1"/>
  <c r="T173" i="1"/>
  <c r="O163" i="1"/>
  <c r="P163" i="1" s="1"/>
  <c r="N173" i="1"/>
  <c r="N174" i="1" s="1"/>
  <c r="O203" i="1"/>
  <c r="O216" i="1"/>
  <c r="P216" i="1" s="1"/>
  <c r="N198" i="1"/>
  <c r="J219" i="1"/>
  <c r="J224" i="1" s="1"/>
  <c r="L198" i="1"/>
  <c r="N219" i="1"/>
  <c r="N224" i="1" s="1"/>
  <c r="M198" i="1"/>
  <c r="J198" i="1"/>
  <c r="J205" i="1" s="1"/>
  <c r="O202" i="1"/>
  <c r="P202" i="1" s="1"/>
  <c r="Q219" i="1"/>
  <c r="Q224" i="1" s="1"/>
  <c r="N204" i="1"/>
  <c r="L173" i="1"/>
  <c r="L175" i="1" s="1"/>
  <c r="O160" i="1"/>
  <c r="P160" i="1" s="1"/>
  <c r="O164" i="1"/>
  <c r="P164" i="1" s="1"/>
  <c r="O218" i="1"/>
  <c r="P218" i="1" s="1"/>
  <c r="O158" i="1"/>
  <c r="S198" i="1"/>
  <c r="S205" i="1" s="1"/>
  <c r="T219" i="1"/>
  <c r="T224" i="1" s="1"/>
  <c r="T198" i="1"/>
  <c r="T205" i="1" s="1"/>
  <c r="K198" i="1"/>
  <c r="O217" i="1"/>
  <c r="P217" i="1" s="1"/>
  <c r="P3" i="1"/>
  <c r="P135" i="1"/>
  <c r="M174" i="1"/>
  <c r="P90" i="1"/>
  <c r="J234" i="1"/>
  <c r="P49" i="1"/>
  <c r="P108" i="1"/>
  <c r="P145" i="1"/>
  <c r="Q158" i="1"/>
  <c r="O188" i="1"/>
  <c r="P188" i="1" s="1"/>
  <c r="Q79" i="1"/>
  <c r="O185" i="1"/>
  <c r="P185" i="1" s="1"/>
  <c r="Q189" i="1"/>
  <c r="M204" i="1"/>
  <c r="P222" i="1"/>
  <c r="P125" i="1"/>
  <c r="Q148" i="1"/>
  <c r="Q147" i="1"/>
  <c r="O67" i="1"/>
  <c r="P4" i="1" s="1"/>
  <c r="P61" i="1"/>
  <c r="O215" i="1"/>
  <c r="P215" i="1" s="1"/>
  <c r="P246" i="1"/>
  <c r="Q203" i="1"/>
  <c r="P37" i="1"/>
  <c r="K173" i="1"/>
  <c r="K174" i="1" s="1"/>
  <c r="K175" i="1" s="1"/>
  <c r="O148" i="1"/>
  <c r="P221" i="1"/>
  <c r="P223" i="1" s="1"/>
  <c r="P257" i="1" l="1"/>
  <c r="P67" i="1"/>
  <c r="P56" i="1"/>
  <c r="P258" i="1"/>
  <c r="O259" i="1" s="1"/>
  <c r="L205" i="1"/>
  <c r="K225" i="1"/>
  <c r="P189" i="1"/>
  <c r="J233" i="1"/>
  <c r="J235" i="1" s="1"/>
  <c r="K151" i="1"/>
  <c r="P44" i="1"/>
  <c r="K206" i="1"/>
  <c r="O204" i="1"/>
  <c r="M224" i="1"/>
  <c r="M206" i="1"/>
  <c r="L225" i="1"/>
  <c r="N225" i="1"/>
  <c r="L206" i="1"/>
  <c r="O173" i="1"/>
  <c r="O175" i="1" s="1"/>
  <c r="L174" i="1"/>
  <c r="N205" i="1"/>
  <c r="Q225" i="1"/>
  <c r="N206" i="1"/>
  <c r="N175" i="1"/>
  <c r="K176" i="1" s="1"/>
  <c r="K178" i="1" s="1"/>
  <c r="K205" i="1"/>
  <c r="P198" i="1"/>
  <c r="O219" i="1"/>
  <c r="O224" i="1" s="1"/>
  <c r="P203" i="1"/>
  <c r="P204" i="1" s="1"/>
  <c r="Q204" i="1"/>
  <c r="M205" i="1"/>
  <c r="P219" i="1"/>
  <c r="Q173" i="1"/>
  <c r="P158" i="1"/>
  <c r="P173" i="1" s="1"/>
  <c r="Q198" i="1"/>
  <c r="O198" i="1"/>
  <c r="P148" i="1"/>
  <c r="O149" i="1" s="1"/>
  <c r="P147" i="1"/>
  <c r="P136" i="1"/>
  <c r="H234" i="1"/>
  <c r="K139" i="1"/>
  <c r="K226" i="1" l="1"/>
  <c r="K228" i="1" s="1"/>
  <c r="O174" i="1"/>
  <c r="K207" i="1"/>
  <c r="K209" i="1" s="1"/>
  <c r="P205" i="1"/>
  <c r="H233" i="1"/>
  <c r="O225" i="1"/>
  <c r="Q175" i="1"/>
  <c r="Q174" i="1"/>
  <c r="L234" i="1"/>
  <c r="O137" i="1"/>
  <c r="P174" i="1"/>
  <c r="P175" i="1"/>
  <c r="O176" i="1" s="1"/>
  <c r="O205" i="1"/>
  <c r="O206" i="1"/>
  <c r="Q206" i="1"/>
  <c r="Q205" i="1"/>
  <c r="P224" i="1"/>
  <c r="P225" i="1"/>
  <c r="P206" i="1"/>
  <c r="H235" i="1"/>
  <c r="Q234" i="1" s="1"/>
  <c r="O226" i="1" l="1"/>
  <c r="O207" i="1"/>
  <c r="O234" i="1"/>
  <c r="L233" i="1"/>
  <c r="L235" i="1" s="1"/>
  <c r="Q233" i="1"/>
  <c r="Q235" i="1" s="1"/>
  <c r="O233" i="1" l="1"/>
  <c r="O235" i="1" s="1"/>
  <c r="T174" i="1"/>
  <c r="S174" i="1"/>
  <c r="R174" i="1"/>
  <c r="J174" i="1" l="1"/>
  <c r="R90" i="1"/>
</calcChain>
</file>

<file path=xl/sharedStrings.xml><?xml version="1.0" encoding="utf-8"?>
<sst xmlns="http://schemas.openxmlformats.org/spreadsheetml/2006/main" count="740" uniqueCount="270">
  <si>
    <t>PLAN DE ÎNVĂŢĂMÂNT  valabil începând din anul universitar 2017-2018</t>
  </si>
  <si>
    <t xml:space="preserve">III. NUMĂRUL ORELOR PE SĂPTĂMANĂ </t>
  </si>
  <si>
    <t>UNIVERSITATEA BABEŞ-BOLYAI CLUJ-NAPOCA</t>
  </si>
  <si>
    <t>Semestrul I</t>
  </si>
  <si>
    <t>Semestrul II</t>
  </si>
  <si>
    <t>FACULTATEA DE MATEMATICĂ ȘI INFORMATICĂ</t>
  </si>
  <si>
    <t>Anul I</t>
  </si>
  <si>
    <t>Anul II</t>
  </si>
  <si>
    <t>Domeniul: Matematică</t>
  </si>
  <si>
    <t>Anul III</t>
  </si>
  <si>
    <t>Specializarea/Programul de studiu: MATEMATICĂ</t>
  </si>
  <si>
    <t xml:space="preserve">IV.EXAMENUL DE LICENŢĂ - perioada iunie-iulie (1 săptămână)
Proba 1: Evaluarea cunoştinţelor fundamentale şi de specialitate - 5 credite
Proba 2: Prezentarea şi susţinerea lucrării de licenţă - 5 credite
</t>
  </si>
  <si>
    <r>
      <t xml:space="preserve">Limba de predare: </t>
    </r>
    <r>
      <rPr>
        <b/>
        <sz val="10"/>
        <rFont val="Arial"/>
      </rPr>
      <t>maghiară</t>
    </r>
  </si>
  <si>
    <r>
      <t xml:space="preserve">Titlul absolventului: </t>
    </r>
    <r>
      <rPr>
        <b/>
        <sz val="10"/>
        <rFont val="Arial"/>
      </rPr>
      <t>Licenţiat în matematică</t>
    </r>
  </si>
  <si>
    <r>
      <t xml:space="preserve">Durata studiilor: </t>
    </r>
    <r>
      <rPr>
        <b/>
        <sz val="10"/>
        <rFont val="Arial"/>
      </rPr>
      <t>6 semestre</t>
    </r>
  </si>
  <si>
    <t>V. MODUL DE ALEGERE A DISCIPLINELOR OPŢIONALE</t>
  </si>
  <si>
    <r>
      <t xml:space="preserve">Forma de învăţământ: </t>
    </r>
    <r>
      <rPr>
        <b/>
        <sz val="10"/>
        <rFont val="Arial"/>
      </rPr>
      <t>cu frecvenţă</t>
    </r>
  </si>
  <si>
    <t>Sem 1: Pentru cursul optional 1 se alege o disciplină din pachetul</t>
  </si>
  <si>
    <t>I. CERINŢE PENTRU OBŢINEREA DIPLOMEI DE LICENŢĂ</t>
  </si>
  <si>
    <t>Sem 4: Pentru cursul optional 2 se alege o disciplină din pachetul</t>
  </si>
  <si>
    <t>180 de credite din care:</t>
  </si>
  <si>
    <t>MLM0069, MLM0034</t>
  </si>
  <si>
    <r>
      <rPr>
        <b/>
        <sz val="10"/>
        <rFont val="Arial"/>
      </rPr>
      <t xml:space="preserve">  </t>
    </r>
    <r>
      <rPr>
        <b/>
        <sz val="10"/>
        <color rgb="FFFF0000"/>
        <rFont val="Arial"/>
      </rPr>
      <t xml:space="preserve"> </t>
    </r>
    <r>
      <rPr>
        <sz val="10"/>
        <rFont val="Arial"/>
        <family val="2"/>
      </rPr>
      <t>142 de credite la disciplinele obligatorii;</t>
    </r>
  </si>
  <si>
    <t>Sem. 4: Pentru cursul optional 3 se alege  o disciplină din pachetul:</t>
  </si>
  <si>
    <t xml:space="preserve">   38 credite la disciplinele opţionale;</t>
  </si>
  <si>
    <t>Sem. 5: Pentru cursul optional 4 se alege  o disciplină din pachetul:</t>
  </si>
  <si>
    <r>
      <rPr>
        <b/>
        <sz val="10"/>
        <rFont val="Arial"/>
      </rPr>
      <t>4</t>
    </r>
    <r>
      <rPr>
        <sz val="10"/>
        <rFont val="Arial"/>
        <family val="2"/>
      </rPr>
      <t xml:space="preserve"> credite pentru disciplina Educație fizică</t>
    </r>
  </si>
  <si>
    <t>6 credite pentru o limbă străină (2 semestre)</t>
  </si>
  <si>
    <t>Sem. 6: Pentru cursul optional 5 se alege  o disciplină din pachetul:</t>
  </si>
  <si>
    <r>
      <rPr>
        <b/>
        <sz val="10"/>
        <rFont val="Arial"/>
      </rPr>
      <t xml:space="preserve">10 </t>
    </r>
    <r>
      <rPr>
        <sz val="10"/>
        <rFont val="Arial"/>
        <family val="2"/>
      </rPr>
      <t xml:space="preserve">de credite la examenul de licenţă </t>
    </r>
  </si>
  <si>
    <t xml:space="preserve">Sem. 6: Pentru cursul optional 6 se alege  o disciplină din pachetul: </t>
  </si>
  <si>
    <t>Sem. 6: Pentru cursul optional 7 se alege  o disciplină din pachetul:</t>
  </si>
  <si>
    <t>MLM2006, MLM7007</t>
  </si>
  <si>
    <t>Sem. 6: Pentru cursul optional 8 se alege  o disciplină din pachetul:</t>
  </si>
  <si>
    <t>II. DESFĂŞURAREA STUDIILOR (în număr de săptămani)</t>
  </si>
  <si>
    <t>MLM2005, MLM2003</t>
  </si>
  <si>
    <t>Activităţi didactice</t>
  </si>
  <si>
    <t>Sesiune de examene</t>
  </si>
  <si>
    <t>L.P comasate</t>
  </si>
  <si>
    <t>Stagii de practică</t>
  </si>
  <si>
    <t>Vacanţă</t>
  </si>
  <si>
    <t>În contul a cel mult 2 discipline opţionale generale, studentul are dreptul să aleagă 2 discipline de la alte specializări ale facultăţilor din Universitatea Babeş-Bolyai.</t>
  </si>
  <si>
    <t>Sem I</t>
  </si>
  <si>
    <t>Sem II</t>
  </si>
  <si>
    <t>I</t>
  </si>
  <si>
    <t>V</t>
  </si>
  <si>
    <t>R</t>
  </si>
  <si>
    <t xml:space="preserve">iarna </t>
  </si>
  <si>
    <t>prim</t>
  </si>
  <si>
    <t>vara</t>
  </si>
  <si>
    <t>VI.  UNIVERSITĂŢI EUROPENE DE REFERINŢĂ:                         Planul de învăţământ urmează în proporţie de 80% planurile de învăţământ ale: Universităţii München, Universitatea Tor Vergata din Roma şi Universitatea din Heidelberg.</t>
  </si>
  <si>
    <t>VII. TABELUL DISCIPLINELOR</t>
  </si>
  <si>
    <t>DF</t>
  </si>
  <si>
    <t>DPD</t>
  </si>
  <si>
    <t>DS</t>
  </si>
  <si>
    <t>DC</t>
  </si>
  <si>
    <t>DCOU</t>
  </si>
  <si>
    <t>ANUL I, SEMESTRUL 1</t>
  </si>
  <si>
    <t>COD</t>
  </si>
  <si>
    <t>DENUMIREA DISCIPLINELOR</t>
  </si>
  <si>
    <t>Credite ECTS</t>
  </si>
  <si>
    <t>Ore fizice săptămânale</t>
  </si>
  <si>
    <t>Ore alocate studiului</t>
  </si>
  <si>
    <t>Forme de evaluare</t>
  </si>
  <si>
    <t>Felul disciplinei</t>
  </si>
  <si>
    <t>C</t>
  </si>
  <si>
    <t>S</t>
  </si>
  <si>
    <t>LP</t>
  </si>
  <si>
    <t>P</t>
  </si>
  <si>
    <t>F</t>
  </si>
  <si>
    <t>T</t>
  </si>
  <si>
    <t>E</t>
  </si>
  <si>
    <t>VP</t>
  </si>
  <si>
    <t>MLM0019</t>
  </si>
  <si>
    <t>Algebra 1 (Algebră liniară)</t>
  </si>
  <si>
    <t>MLM0023</t>
  </si>
  <si>
    <t>Logică matematică</t>
  </si>
  <si>
    <t>MLM0001</t>
  </si>
  <si>
    <t>Analiză matematică 1 (Analiza pe R)</t>
  </si>
  <si>
    <t>MLM0013</t>
  </si>
  <si>
    <t>Geometrie 1 (Geometrie analitică)</t>
  </si>
  <si>
    <t>Algoritmi și programare</t>
  </si>
  <si>
    <t>MLX2201</t>
  </si>
  <si>
    <t>Curs optional 1</t>
  </si>
  <si>
    <t>YLU0011</t>
  </si>
  <si>
    <t>Educație fizică 1</t>
  </si>
  <si>
    <t>TOTAL</t>
  </si>
  <si>
    <t>ANUL I, SEMESTRUL 2</t>
  </si>
  <si>
    <t>MLM0021</t>
  </si>
  <si>
    <t>Algebra 2 (Structuri algebrice de bază)</t>
  </si>
  <si>
    <t>MLM0006</t>
  </si>
  <si>
    <t>Analiză matematică 2 (Calcul diferenţial în R^n)</t>
  </si>
  <si>
    <t>MLM0015</t>
  </si>
  <si>
    <t>Geometrie 2 (Geometrie afină)</t>
  </si>
  <si>
    <t>MLM0022</t>
  </si>
  <si>
    <t>Teoria numerelor</t>
  </si>
  <si>
    <t>MLM5006</t>
  </si>
  <si>
    <t>Programare orientată obiect</t>
  </si>
  <si>
    <t>MLM5105</t>
  </si>
  <si>
    <t>Structuri de date</t>
  </si>
  <si>
    <t>YLU0012</t>
  </si>
  <si>
    <t>Educație fizică 2</t>
  </si>
  <si>
    <t>ANUL II, SEMESTRUL 3</t>
  </si>
  <si>
    <t>MLM0007</t>
  </si>
  <si>
    <t>Analiză matematică 3 (Calcul integral în R^n)</t>
  </si>
  <si>
    <t>MLM0016</t>
  </si>
  <si>
    <t>Geometrie 3 (Geometria diferenţială a curbelor şi suprafeţelor)</t>
  </si>
  <si>
    <t>MLM0009</t>
  </si>
  <si>
    <t>Ecuaţii diferenţiale</t>
  </si>
  <si>
    <t>MLM0008</t>
  </si>
  <si>
    <t>Analiză complexă</t>
  </si>
  <si>
    <t>MLM0026</t>
  </si>
  <si>
    <t>Software matematic</t>
  </si>
  <si>
    <t>MLX2081</t>
  </si>
  <si>
    <t>Limba străină (1)</t>
  </si>
  <si>
    <t>ANUL II, SEMESTRUL 4</t>
  </si>
  <si>
    <t>MLM0027</t>
  </si>
  <si>
    <t>Analiză numerică</t>
  </si>
  <si>
    <t>MLM0029</t>
  </si>
  <si>
    <t>Probabilităţi</t>
  </si>
  <si>
    <t>MLM0025</t>
  </si>
  <si>
    <t>Mecanică teoretică</t>
  </si>
  <si>
    <t>MLM0003</t>
  </si>
  <si>
    <t>Funcţii reale</t>
  </si>
  <si>
    <t>MLX2202</t>
  </si>
  <si>
    <t>Curs optional 2</t>
  </si>
  <si>
    <t>MLX2203</t>
  </si>
  <si>
    <t>Curs optional 3</t>
  </si>
  <si>
    <t>MLX2082</t>
  </si>
  <si>
    <t>Limba străină (2)</t>
  </si>
  <si>
    <t>ANUL III, SEMESTRUL 5</t>
  </si>
  <si>
    <t>MLM0030</t>
  </si>
  <si>
    <t>Statistică matematică</t>
  </si>
  <si>
    <t>MLM0004</t>
  </si>
  <si>
    <t>Analiză funcţională</t>
  </si>
  <si>
    <t>MLM0024</t>
  </si>
  <si>
    <t>Astronomie</t>
  </si>
  <si>
    <t>MLM2007</t>
  </si>
  <si>
    <t>Practică</t>
  </si>
  <si>
    <t>MLM0011</t>
  </si>
  <si>
    <t>Ecuaţii cu derivate parţiale</t>
  </si>
  <si>
    <t>MLX2204</t>
  </si>
  <si>
    <t>Curs opţional 4</t>
  </si>
  <si>
    <t>ANUL III, SEMESTRUL 6</t>
  </si>
  <si>
    <t>MLM0005</t>
  </si>
  <si>
    <t>Tehnici de optimizare</t>
  </si>
  <si>
    <t>MLX2205</t>
  </si>
  <si>
    <t>Curs opţional 5</t>
  </si>
  <si>
    <t>MLM2001</t>
  </si>
  <si>
    <t>Elaborarea lucrării de licenţă</t>
  </si>
  <si>
    <t>MLX2206</t>
  </si>
  <si>
    <t>Curs optional 6</t>
  </si>
  <si>
    <t>MLX2207</t>
  </si>
  <si>
    <t>Curs opțional 7</t>
  </si>
  <si>
    <t>MLX2208</t>
  </si>
  <si>
    <t>Curs optional 8</t>
  </si>
  <si>
    <t>DISCIPLINE OPȚIONALE</t>
  </si>
  <si>
    <t>CURS OPȚIONAL 1 (An I, Semestrul 1)</t>
  </si>
  <si>
    <t>MLM0018</t>
  </si>
  <si>
    <t>Matematică de bază</t>
  </si>
  <si>
    <t>Metode avansate de rezolvare a problemelor de matematică</t>
  </si>
  <si>
    <t>MLM5107</t>
  </si>
  <si>
    <t>Fundamentele programării</t>
  </si>
  <si>
    <t>CURS OPȚIONAL 2 (An II, Semestrul 4)</t>
  </si>
  <si>
    <t>MLM0069</t>
  </si>
  <si>
    <t>Sisteme dinamice discrete</t>
  </si>
  <si>
    <t>MLM0034</t>
  </si>
  <si>
    <t>Capitole speciale de analiză matematică</t>
  </si>
  <si>
    <t>CURS OPȚIONAL 3 (An II, Semestrul 4)</t>
  </si>
  <si>
    <t>Probleme de numărare și probabilități clasice</t>
  </si>
  <si>
    <t>Topologie generală</t>
  </si>
  <si>
    <t>MLM0056</t>
  </si>
  <si>
    <t>Teoria geometrică a funcţiilor</t>
  </si>
  <si>
    <t>MLM0050</t>
  </si>
  <si>
    <t>Grafuri şi combinatorică</t>
  </si>
  <si>
    <t>CURS OPȚIONAL 4 (An III, Semestrul 5)</t>
  </si>
  <si>
    <t>MLM0039</t>
  </si>
  <si>
    <t>Matematici aplicate în economie</t>
  </si>
  <si>
    <t>Complemente de geometrie sintetică</t>
  </si>
  <si>
    <t>CURS OPȚIONAL 5 (An III, Semestrul 6)</t>
  </si>
  <si>
    <t>MLM0037</t>
  </si>
  <si>
    <t>Modelare matematică</t>
  </si>
  <si>
    <t>Geometria varietăților diferențiabile</t>
  </si>
  <si>
    <t>CURS OPȚIONAL 6 (An III, Semestrul 6)</t>
  </si>
  <si>
    <t>MLM0048</t>
  </si>
  <si>
    <t>Capitole speciale de algebră</t>
  </si>
  <si>
    <t>Complemente de geometrie în spațiu</t>
  </si>
  <si>
    <t>MLM0067</t>
  </si>
  <si>
    <t>Fractali</t>
  </si>
  <si>
    <t>CURS OPȚIONAL 7 (An III, Semestrul 6)</t>
  </si>
  <si>
    <t>MLM2006</t>
  </si>
  <si>
    <t>Istoria matematicii</t>
  </si>
  <si>
    <t>MLM7007</t>
  </si>
  <si>
    <t>Istoria informaticii</t>
  </si>
  <si>
    <t>CURS OPȚIONAL 8 (An III, Semestrul 6)</t>
  </si>
  <si>
    <t>MLM2005</t>
  </si>
  <si>
    <t>Metodologia documentării şi elaborării unei lucrări ştiinţifice</t>
  </si>
  <si>
    <t>MLM2003</t>
  </si>
  <si>
    <t>Redactarea documentelor matematice în LaTeX</t>
  </si>
  <si>
    <t xml:space="preserve">TOTAL CREDITE / ORE PE SĂPTĂMÂNĂ / EVALUĂRI / TOTAL DISCIPLINE </t>
  </si>
  <si>
    <t xml:space="preserve">TOTAL ORE FIZICE / TOTAL ORE ALOCATE STUDIULUI </t>
  </si>
  <si>
    <t>PROCENT DIN NUMĂRUL TOTAL DE DISCIPLINE</t>
  </si>
  <si>
    <t>PROCENT DIN NUMĂRUL TOTAL DE ORE FIZICE</t>
  </si>
  <si>
    <t>DISCIPLINE FACULTATIVE</t>
  </si>
  <si>
    <t>An I, Semestrul 2</t>
  </si>
  <si>
    <t>MLE2008</t>
  </si>
  <si>
    <t>Limba engleză-formare şi informare academică (curs pentru începători)</t>
  </si>
  <si>
    <t>MLM2002</t>
  </si>
  <si>
    <t>Metode avansate de rezolvare a problemelor de matematică şi inform.</t>
  </si>
  <si>
    <t>Anexă la Planul de Învățământ specializarea / programul de studiu: Matematică (în limba maghiară)</t>
  </si>
  <si>
    <t>DISCIPLINE DE PREGĂTIRE FUNDAMENTALĂ (DF)</t>
  </si>
  <si>
    <t>Semestrele 1 - 5 (14 săptămâni)</t>
  </si>
  <si>
    <t>DISCIPLINE DE SPECIALIATE (DS)</t>
  </si>
  <si>
    <t/>
  </si>
  <si>
    <t>Semestrul  6 (12 săptămâni)</t>
  </si>
  <si>
    <t>DISCIPLINE COMPLEMENTARE (DC)</t>
  </si>
  <si>
    <t xml:space="preserve">PROCENT DIN NUMĂRUL TOTAL DE ORE FIZICE </t>
  </si>
  <si>
    <t>BILANȚ GENERAL</t>
  </si>
  <si>
    <t>DISCIPLINE</t>
  </si>
  <si>
    <t>ORE FIZICE</t>
  </si>
  <si>
    <t>ORE ALOCATE STUDIULUI</t>
  </si>
  <si>
    <t>%</t>
  </si>
  <si>
    <t>NR. DE CREDITE</t>
  </si>
  <si>
    <t>AN I</t>
  </si>
  <si>
    <t>AN II</t>
  </si>
  <si>
    <t>AN III</t>
  </si>
  <si>
    <t>OBLIGATORII</t>
  </si>
  <si>
    <t>OPȚIONALE</t>
  </si>
  <si>
    <t>MODUL PEDAGOCIC - Nivelul I: 30 de credite ECTS  + 5 credite ECTS aferente examenului de absolvire</t>
  </si>
  <si>
    <t xml:space="preserve">PROGRAM DE STUDII PSIHOPEDAGOGICE </t>
  </si>
  <si>
    <t>An I, Semestrul 1</t>
  </si>
  <si>
    <t>VDP 1101</t>
  </si>
  <si>
    <t>Psihologia educaţiei</t>
  </si>
  <si>
    <t>DPPF</t>
  </si>
  <si>
    <t>VDP 1202</t>
  </si>
  <si>
    <t xml:space="preserve">Pedagogie I: 
- Fundamentele pedagogiei 
- Teoria şi metodologia curriculumului
</t>
  </si>
  <si>
    <t>An II, Semestrul 3</t>
  </si>
  <si>
    <t>VDP 2303</t>
  </si>
  <si>
    <t xml:space="preserve">Pedagogie II:
- Teoria şi metodologia instruirii 
- Teoria şi metodologia evaluării
</t>
  </si>
  <si>
    <t>An II, Semestrul 4</t>
  </si>
  <si>
    <t>VDP 2404</t>
  </si>
  <si>
    <t>Didactica specialităţii: Didactica matematicii (maghiară)</t>
  </si>
  <si>
    <t>DPDPS</t>
  </si>
  <si>
    <t>An III, Semestrul 5</t>
  </si>
  <si>
    <t>VDP 3505</t>
  </si>
  <si>
    <t>Instruire asistată de calculator</t>
  </si>
  <si>
    <t>VDP 3506</t>
  </si>
  <si>
    <t>Practică pedagogică  în învăţământul preuniversitar obligatoriu (1)</t>
  </si>
  <si>
    <t>An III, Semestrul 6</t>
  </si>
  <si>
    <t>VDP 3607</t>
  </si>
  <si>
    <t>Managementul clasei de elevi</t>
  </si>
  <si>
    <t>VDP 3608</t>
  </si>
  <si>
    <t>Practică pedagogică  în învăţământul preuniversitar obligatoriu (2)</t>
  </si>
  <si>
    <t xml:space="preserve">TOTAL CREDITE / ORE PE SĂPTĂMÂNĂ / EVALUĂRI </t>
  </si>
  <si>
    <t>DPPF – Discipline de pregătire psihopedagogică fundamentală (obligatorii)                                       DPDPS – Discipline de pregătire didactică şi practică de specialitate (obligatorii)</t>
  </si>
  <si>
    <t>MLM0055</t>
  </si>
  <si>
    <t>Calcul numeric în matematică</t>
  </si>
  <si>
    <t>MLM5108</t>
  </si>
  <si>
    <t>MLM3125</t>
  </si>
  <si>
    <t xml:space="preserve"> MLM0018, MLM5107, MLM3125</t>
  </si>
  <si>
    <t>MLM3126</t>
  </si>
  <si>
    <t>MLM3127</t>
  </si>
  <si>
    <t>MLM0056, MLM0050, MLM03126, MLM3127</t>
  </si>
  <si>
    <t>MLM3128</t>
  </si>
  <si>
    <t>MLM0039, MLM0024, MLM3128</t>
  </si>
  <si>
    <t>MLM3129</t>
  </si>
  <si>
    <t>MLM0037, MLM3129</t>
  </si>
  <si>
    <t>MLM0048, MLM0067, MLM3130</t>
  </si>
  <si>
    <t>MLM3130</t>
  </si>
  <si>
    <t>Nota: 1) Pentru a ocupa posturi didactice în învatamântul preuniversitar obligatoriu, absolventii de studii universitare trebuie sa finalizeze programul de studii psihopedagogice de minimum 30 de credite transferabile oferit de catre Departamentul pentru Pregatirea Personalului Didactic (DPPD) si sa posede Certificat de absolvire a DPPD, Nivelul I.
2) Studentii pot urma discipline facultative
3) Practica de specialitate se desfasoara 4 saptamâni, 5 zile/sapt., 6 ore/zi. 
4) Disciplina Elaborarea lucrarii de licenta se desfasoara pe parcursul semestrului 6 si 2 saptamâni comasate  în finalul semestrului  (6 ore/zi, 5 zile/saptamâna)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</si>
</sst>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family val="2"/>
    </font>
    <font>
      <sz val="11"/>
      <name val="Calibri"/>
      <family val="2"/>
    </font>
    <font>
      <sz val="10"/>
      <name val="Times New Roman"/>
      <family val="1"/>
    </font>
    <font>
      <b/>
      <sz val="10"/>
      <name val="Times New Roman"/>
      <family val="1"/>
    </font>
    <font>
      <b/>
      <sz val="11"/>
      <name val="Times New Roman"/>
      <family val="1"/>
    </font>
    <font>
      <sz val="10"/>
      <color rgb="FFFF0000"/>
      <name val="Times New Roman"/>
      <family val="1"/>
    </font>
    <font>
      <sz val="10"/>
      <color rgb="FFFFFFFF"/>
      <name val="Times New Roman"/>
      <family val="1"/>
    </font>
    <font>
      <b/>
      <sz val="9"/>
      <name val="Times New Roman"/>
      <family val="1"/>
    </font>
    <font>
      <sz val="10"/>
      <name val="Arial"/>
      <family val="2"/>
    </font>
    <font>
      <b/>
      <sz val="10"/>
      <name val="Arial"/>
    </font>
    <font>
      <b/>
      <sz val="10"/>
      <color rgb="FFFF0000"/>
      <name val="Arial"/>
    </font>
    <font>
      <sz val="10"/>
      <color indexed="8"/>
      <name val="Arial"/>
    </font>
    <font>
      <sz val="10"/>
      <color indexed="8"/>
      <name val="Times New Roman"/>
    </font>
  </fonts>
  <fills count="34">
    <fill>
      <patternFill patternType="none"/>
    </fill>
    <fill>
      <patternFill patternType="gray125"/>
    </fill>
    <fill>
      <patternFill patternType="solid">
        <fgColor rgb="FFFFFF99"/>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none"/>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9E"/>
        <bgColor rgb="FFFFFFFF"/>
      </patternFill>
    </fill>
    <fill>
      <patternFill patternType="solid">
        <fgColor rgb="FFFFFF9E"/>
        <bgColor rgb="FFFFFFFF"/>
      </patternFill>
    </fill>
    <fill>
      <patternFill patternType="solid">
        <fgColor rgb="FFFFFF9E"/>
        <bgColor rgb="FFFFFFFF"/>
      </patternFill>
    </fill>
    <fill>
      <patternFill patternType="solid">
        <fgColor rgb="FFFFFF9E"/>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FFFF99"/>
        <bgColor indexed="64"/>
      </patternFill>
    </fill>
  </fills>
  <borders count="4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diagonal/>
    </border>
  </borders>
  <cellStyleXfs count="4">
    <xf numFmtId="0" fontId="0" fillId="0" borderId="0"/>
    <xf numFmtId="0" fontId="8" fillId="0" borderId="0"/>
    <xf numFmtId="0" fontId="8" fillId="0" borderId="0"/>
    <xf numFmtId="0" fontId="11" fillId="17" borderId="43"/>
  </cellStyleXfs>
  <cellXfs count="285">
    <xf numFmtId="0" fontId="1" fillId="0" borderId="0" xfId="0" applyNumberFormat="1" applyFont="1" applyFill="1" applyBorder="1" applyAlignment="1" applyProtection="1"/>
    <xf numFmtId="0" fontId="2" fillId="0" borderId="0" xfId="0" applyNumberFormat="1" applyFont="1" applyFill="1" applyBorder="1" applyAlignment="1" applyProtection="1">
      <protection locked="0"/>
    </xf>
    <xf numFmtId="0" fontId="2" fillId="0" borderId="0" xfId="0" applyNumberFormat="1" applyFont="1" applyFill="1" applyBorder="1" applyAlignment="1" applyProtection="1">
      <alignment vertical="center" wrapText="1"/>
      <protection locked="0"/>
    </xf>
    <xf numFmtId="0" fontId="2" fillId="0" borderId="1"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vertical="center"/>
      <protection locked="0"/>
    </xf>
    <xf numFmtId="0" fontId="5" fillId="0" borderId="0" xfId="0" applyNumberFormat="1" applyFont="1" applyFill="1" applyBorder="1" applyAlignment="1" applyProtection="1">
      <protection locked="0"/>
    </xf>
    <xf numFmtId="0" fontId="6"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left" vertical="center" wrapText="1"/>
      <protection locked="0"/>
    </xf>
    <xf numFmtId="1" fontId="3"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2" fillId="2" borderId="3"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center" vertical="center"/>
    </xf>
    <xf numFmtId="1" fontId="2" fillId="0" borderId="2"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1" fontId="3" fillId="0" borderId="2" xfId="0" applyNumberFormat="1" applyFont="1" applyFill="1" applyBorder="1" applyAlignment="1" applyProtection="1">
      <alignment horizontal="center" vertical="center"/>
    </xf>
    <xf numFmtId="0" fontId="2" fillId="2" borderId="3" xfId="0"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wrapText="1"/>
    </xf>
    <xf numFmtId="49" fontId="2" fillId="2" borderId="3"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left" vertical="center"/>
      <protection locked="0"/>
    </xf>
    <xf numFmtId="1" fontId="2" fillId="3" borderId="4" xfId="0" applyNumberFormat="1" applyFont="1" applyFill="1" applyBorder="1" applyAlignment="1" applyProtection="1">
      <alignment horizontal="left" vertical="center"/>
      <protection locked="0"/>
    </xf>
    <xf numFmtId="1" fontId="2" fillId="3" borderId="4" xfId="0" applyNumberFormat="1" applyFont="1" applyFill="1" applyBorder="1" applyAlignment="1" applyProtection="1">
      <alignment horizontal="center" vertical="center"/>
      <protection locked="0"/>
    </xf>
    <xf numFmtId="1" fontId="2" fillId="3" borderId="4" xfId="0" applyNumberFormat="1" applyFont="1" applyFill="1" applyBorder="1" applyAlignment="1" applyProtection="1">
      <alignment horizontal="center" vertical="center"/>
    </xf>
    <xf numFmtId="1" fontId="2" fillId="3" borderId="4" xfId="0" applyNumberFormat="1" applyFont="1" applyFill="1" applyBorder="1" applyAlignment="1" applyProtection="1">
      <alignment horizontal="center" vertical="center" wrapText="1"/>
      <protection locked="0"/>
    </xf>
    <xf numFmtId="1" fontId="3" fillId="3" borderId="4" xfId="0" applyNumberFormat="1" applyFont="1" applyFill="1" applyBorder="1" applyAlignment="1" applyProtection="1">
      <alignment horizontal="center" vertical="center"/>
    </xf>
    <xf numFmtId="0" fontId="3" fillId="4" borderId="5"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vertical="center"/>
      <protection locked="0"/>
    </xf>
    <xf numFmtId="0" fontId="3" fillId="0" borderId="2" xfId="0" applyNumberFormat="1" applyFont="1" applyFill="1" applyBorder="1" applyAlignment="1" applyProtection="1">
      <alignment vertical="center"/>
      <protection locked="0"/>
    </xf>
    <xf numFmtId="1" fontId="3" fillId="0" borderId="6" xfId="0" applyNumberFormat="1" applyFont="1" applyFill="1" applyBorder="1" applyAlignment="1" applyProtection="1">
      <alignment horizontal="center" vertical="center"/>
      <protection locked="0"/>
    </xf>
    <xf numFmtId="0" fontId="2" fillId="3" borderId="4" xfId="0" applyNumberFormat="1" applyFont="1" applyFill="1" applyBorder="1" applyAlignment="1" applyProtection="1">
      <alignment horizontal="center" vertical="center"/>
    </xf>
    <xf numFmtId="2" fontId="2" fillId="3" borderId="4" xfId="0" applyNumberFormat="1" applyFont="1" applyFill="1" applyBorder="1" applyAlignment="1" applyProtection="1">
      <alignment horizontal="center" vertical="center"/>
    </xf>
    <xf numFmtId="0" fontId="2" fillId="3" borderId="4"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protection locked="0"/>
    </xf>
    <xf numFmtId="0" fontId="2" fillId="18" borderId="29" xfId="0" applyNumberFormat="1" applyFont="1" applyFill="1" applyBorder="1" applyAlignment="1" applyProtection="1">
      <alignment horizontal="left" vertical="center"/>
      <protection locked="0"/>
    </xf>
    <xf numFmtId="0" fontId="2" fillId="19" borderId="30" xfId="0" applyNumberFormat="1" applyFont="1" applyFill="1" applyBorder="1" applyAlignment="1" applyProtection="1">
      <alignment horizontal="left" vertical="center"/>
      <protection locked="0"/>
    </xf>
    <xf numFmtId="0" fontId="2" fillId="20" borderId="31" xfId="0" applyNumberFormat="1" applyFont="1" applyFill="1" applyBorder="1" applyAlignment="1" applyProtection="1">
      <alignment horizontal="left" vertical="center"/>
      <protection locked="0"/>
    </xf>
    <xf numFmtId="0" fontId="2" fillId="21" borderId="32" xfId="0" applyNumberFormat="1" applyFont="1" applyFill="1" applyBorder="1" applyAlignment="1" applyProtection="1">
      <alignment horizontal="left" vertical="center"/>
      <protection locked="0"/>
    </xf>
    <xf numFmtId="0" fontId="2" fillId="18" borderId="29" xfId="0" applyNumberFormat="1" applyFont="1" applyFill="1" applyBorder="1" applyAlignment="1" applyProtection="1">
      <alignment horizontal="center" vertical="center"/>
      <protection locked="0"/>
    </xf>
    <xf numFmtId="0" fontId="2" fillId="18" borderId="29" xfId="0" applyNumberFormat="1" applyFont="1" applyFill="1" applyBorder="1" applyAlignment="1" applyProtection="1">
      <alignment horizontal="center" vertical="top" wrapText="1"/>
    </xf>
    <xf numFmtId="2" fontId="2" fillId="18" borderId="29" xfId="0" applyNumberFormat="1" applyFont="1" applyFill="1" applyBorder="1" applyAlignment="1" applyProtection="1">
      <alignment horizontal="center" vertical="center"/>
      <protection locked="0"/>
    </xf>
    <xf numFmtId="0" fontId="2" fillId="18" borderId="29" xfId="0" applyNumberFormat="1" applyFont="1" applyFill="1" applyBorder="1" applyAlignment="1" applyProtection="1">
      <alignment horizontal="center" vertical="center" wrapText="1"/>
      <protection locked="0"/>
    </xf>
    <xf numFmtId="0" fontId="2" fillId="22" borderId="33" xfId="0" applyNumberFormat="1" applyFont="1" applyFill="1" applyBorder="1" applyAlignment="1" applyProtection="1">
      <alignment horizontal="left" vertical="center"/>
    </xf>
    <xf numFmtId="1" fontId="2" fillId="22" borderId="33" xfId="0" applyNumberFormat="1" applyFont="1" applyFill="1" applyBorder="1" applyAlignment="1" applyProtection="1">
      <alignment horizontal="center" vertical="center"/>
    </xf>
    <xf numFmtId="164" fontId="2" fillId="22" borderId="33" xfId="0" applyNumberFormat="1" applyFont="1" applyFill="1" applyBorder="1" applyAlignment="1" applyProtection="1">
      <alignment horizontal="center" vertical="center"/>
    </xf>
    <xf numFmtId="0" fontId="2" fillId="22" borderId="33" xfId="0" applyNumberFormat="1" applyFont="1" applyFill="1" applyBorder="1" applyAlignment="1" applyProtection="1">
      <alignment horizontal="center" vertical="center"/>
    </xf>
    <xf numFmtId="0" fontId="2" fillId="26" borderId="37" xfId="0" applyNumberFormat="1" applyFont="1" applyFill="1" applyBorder="1" applyAlignment="1" applyProtection="1">
      <alignment horizontal="left" vertical="center"/>
      <protection locked="0"/>
    </xf>
    <xf numFmtId="1" fontId="2" fillId="18" borderId="29" xfId="0" applyNumberFormat="1" applyFont="1" applyFill="1" applyBorder="1" applyAlignment="1" applyProtection="1">
      <alignment horizontal="center" vertical="center"/>
      <protection locked="0"/>
    </xf>
    <xf numFmtId="0" fontId="2" fillId="22" borderId="33" xfId="0" applyNumberFormat="1" applyFont="1" applyFill="1" applyBorder="1" applyAlignment="1" applyProtection="1">
      <alignment horizontal="center" vertical="top" wrapText="1"/>
    </xf>
    <xf numFmtId="1" fontId="2" fillId="18" borderId="29" xfId="0" applyNumberFormat="1" applyFont="1" applyFill="1" applyBorder="1" applyAlignment="1" applyProtection="1">
      <alignment horizontal="center" vertical="center" wrapText="1"/>
      <protection locked="0"/>
    </xf>
    <xf numFmtId="1" fontId="2" fillId="18" borderId="29" xfId="0" applyNumberFormat="1" applyFont="1" applyFill="1" applyBorder="1" applyAlignment="1" applyProtection="1">
      <alignment horizontal="left" vertical="center"/>
      <protection locked="0"/>
    </xf>
    <xf numFmtId="1" fontId="2" fillId="19" borderId="30" xfId="0" applyNumberFormat="1" applyFont="1" applyFill="1" applyBorder="1" applyAlignment="1" applyProtection="1">
      <alignment horizontal="left" vertical="center"/>
      <protection locked="0"/>
    </xf>
    <xf numFmtId="1" fontId="2" fillId="20" borderId="31" xfId="0" applyNumberFormat="1" applyFont="1" applyFill="1" applyBorder="1" applyAlignment="1" applyProtection="1">
      <alignment horizontal="left" vertical="center"/>
      <protection locked="0"/>
    </xf>
    <xf numFmtId="1" fontId="2" fillId="21" borderId="32" xfId="0" applyNumberFormat="1" applyFont="1" applyFill="1" applyBorder="1" applyAlignment="1" applyProtection="1">
      <alignment horizontal="left" vertical="center"/>
      <protection locked="0"/>
    </xf>
    <xf numFmtId="0" fontId="2" fillId="0" borderId="2" xfId="0" applyNumberFormat="1" applyFont="1" applyFill="1" applyBorder="1" applyAlignment="1" applyProtection="1">
      <alignment horizontal="center" vertical="center"/>
    </xf>
    <xf numFmtId="1" fontId="2" fillId="0" borderId="2" xfId="0" applyNumberFormat="1" applyFont="1" applyFill="1" applyBorder="1" applyAlignment="1" applyProtection="1">
      <alignment horizontal="center" vertical="center"/>
    </xf>
    <xf numFmtId="1" fontId="2" fillId="22" borderId="33"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center" vertical="top" wrapText="1"/>
    </xf>
    <xf numFmtId="0" fontId="2" fillId="18" borderId="29" xfId="0" applyNumberFormat="1" applyFont="1" applyFill="1" applyBorder="1" applyAlignment="1" applyProtection="1">
      <alignment horizontal="left" vertical="top" wrapText="1"/>
    </xf>
    <xf numFmtId="0" fontId="2" fillId="2" borderId="3" xfId="0" applyNumberFormat="1" applyFont="1" applyFill="1" applyBorder="1" applyAlignment="1" applyProtection="1">
      <alignment horizontal="center" vertical="top" wrapText="1"/>
    </xf>
    <xf numFmtId="1" fontId="2" fillId="2" borderId="3"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left" vertical="center"/>
    </xf>
    <xf numFmtId="164" fontId="2" fillId="0" borderId="2" xfId="0" applyNumberFormat="1" applyFont="1" applyFill="1" applyBorder="1" applyAlignment="1" applyProtection="1">
      <alignment horizontal="center" vertical="center"/>
    </xf>
    <xf numFmtId="0" fontId="2" fillId="30" borderId="41" xfId="0" applyNumberFormat="1" applyFont="1" applyFill="1" applyBorder="1" applyAlignment="1" applyProtection="1">
      <alignment horizontal="left" vertical="center"/>
      <protection locked="0"/>
    </xf>
    <xf numFmtId="0" fontId="2" fillId="30" borderId="41" xfId="0" applyNumberFormat="1" applyFont="1" applyFill="1" applyBorder="1" applyAlignment="1" applyProtection="1">
      <alignment horizontal="center" vertical="center"/>
      <protection locked="0"/>
    </xf>
    <xf numFmtId="0" fontId="2" fillId="30" borderId="41" xfId="0" applyNumberFormat="1" applyFont="1" applyFill="1" applyBorder="1" applyAlignment="1" applyProtection="1">
      <alignment horizontal="center" vertical="top" wrapText="1"/>
    </xf>
    <xf numFmtId="0" fontId="2" fillId="30" borderId="41" xfId="0" applyNumberFormat="1" applyFont="1" applyFill="1" applyBorder="1" applyAlignment="1" applyProtection="1">
      <alignment horizontal="center" vertical="center"/>
    </xf>
    <xf numFmtId="1" fontId="2" fillId="30" borderId="41" xfId="0" applyNumberFormat="1" applyFont="1" applyFill="1" applyBorder="1" applyAlignment="1" applyProtection="1">
      <alignment horizontal="center" vertical="center"/>
    </xf>
    <xf numFmtId="2" fontId="2" fillId="30" borderId="41" xfId="0" applyNumberFormat="1" applyFont="1" applyFill="1" applyBorder="1" applyAlignment="1" applyProtection="1">
      <alignment horizontal="center" vertical="center"/>
      <protection locked="0"/>
    </xf>
    <xf numFmtId="0" fontId="2" fillId="30" borderId="41" xfId="0" applyNumberFormat="1" applyFont="1" applyFill="1" applyBorder="1" applyAlignment="1" applyProtection="1">
      <alignment horizontal="center" vertical="center" wrapText="1"/>
      <protection locked="0"/>
    </xf>
    <xf numFmtId="164" fontId="2" fillId="30" borderId="41" xfId="0" applyNumberFormat="1" applyFont="1" applyFill="1" applyBorder="1" applyAlignment="1" applyProtection="1">
      <alignment horizontal="center" vertical="center"/>
    </xf>
    <xf numFmtId="0" fontId="2" fillId="31" borderId="42" xfId="0" applyNumberFormat="1" applyFont="1" applyFill="1" applyBorder="1" applyAlignment="1" applyProtection="1">
      <alignment horizontal="left" vertical="center"/>
      <protection locked="0"/>
    </xf>
    <xf numFmtId="1" fontId="2" fillId="30" borderId="41" xfId="0" applyNumberFormat="1" applyFont="1" applyFill="1" applyBorder="1" applyAlignment="1" applyProtection="1">
      <alignment horizontal="center" vertical="center" wrapText="1"/>
      <protection locked="0"/>
    </xf>
    <xf numFmtId="1" fontId="2" fillId="30" borderId="41" xfId="0" applyNumberFormat="1" applyFont="1" applyFill="1" applyBorder="1" applyAlignment="1" applyProtection="1">
      <alignment horizontal="center" vertical="center"/>
      <protection locked="0"/>
    </xf>
    <xf numFmtId="0" fontId="2" fillId="2" borderId="3" xfId="1" applyNumberFormat="1" applyFont="1" applyFill="1" applyBorder="1" applyAlignment="1" applyProtection="1">
      <alignment horizontal="left" vertical="center"/>
      <protection locked="0"/>
    </xf>
    <xf numFmtId="0" fontId="2" fillId="0" borderId="2" xfId="0" applyNumberFormat="1" applyFont="1" applyFill="1" applyBorder="1" applyAlignment="1" applyProtection="1">
      <alignment horizontal="center" vertical="center"/>
      <protection locked="0"/>
    </xf>
    <xf numFmtId="2" fontId="2" fillId="0" borderId="2"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left" vertical="center"/>
      <protection locked="0"/>
    </xf>
    <xf numFmtId="10" fontId="2" fillId="0" borderId="0" xfId="0" applyNumberFormat="1" applyFont="1" applyFill="1" applyBorder="1" applyAlignment="1" applyProtection="1">
      <protection locked="0"/>
    </xf>
    <xf numFmtId="0" fontId="2" fillId="0" borderId="0" xfId="0" applyNumberFormat="1" applyFont="1" applyFill="1" applyBorder="1" applyAlignment="1" applyProtection="1">
      <protection locked="0"/>
    </xf>
    <xf numFmtId="0" fontId="2" fillId="32" borderId="43" xfId="0" applyNumberFormat="1" applyFont="1" applyFill="1" applyBorder="1" applyAlignment="1" applyProtection="1">
      <protection locked="0"/>
    </xf>
    <xf numFmtId="1" fontId="2" fillId="2" borderId="3" xfId="2" applyNumberFormat="1" applyFont="1" applyFill="1" applyBorder="1" applyAlignment="1" applyProtection="1">
      <alignment horizontal="left" vertical="center"/>
      <protection locked="0"/>
    </xf>
    <xf numFmtId="1" fontId="2" fillId="2" borderId="3" xfId="2" applyNumberFormat="1" applyFont="1" applyFill="1" applyBorder="1" applyAlignment="1" applyProtection="1">
      <alignment horizontal="center" vertical="center"/>
      <protection locked="0"/>
    </xf>
    <xf numFmtId="0" fontId="2" fillId="2" borderId="3" xfId="2" applyNumberFormat="1" applyFont="1" applyFill="1" applyBorder="1" applyAlignment="1" applyProtection="1">
      <alignment horizontal="left" vertical="center"/>
      <protection locked="0"/>
    </xf>
    <xf numFmtId="0" fontId="2" fillId="2" borderId="3" xfId="2" applyNumberFormat="1" applyFont="1" applyFill="1" applyBorder="1" applyAlignment="1" applyProtection="1">
      <alignment horizontal="center" vertical="center"/>
      <protection locked="0"/>
    </xf>
    <xf numFmtId="0" fontId="2" fillId="2" borderId="3" xfId="2" applyNumberFormat="1" applyFont="1" applyFill="1" applyBorder="1" applyAlignment="1" applyProtection="1">
      <alignment horizontal="center" vertical="top" wrapText="1"/>
    </xf>
    <xf numFmtId="0" fontId="2" fillId="2" borderId="3" xfId="2" applyNumberFormat="1" applyFont="1" applyFill="1" applyBorder="1" applyAlignment="1" applyProtection="1">
      <alignment horizontal="center" vertical="center" wrapText="1"/>
      <protection locked="0"/>
    </xf>
    <xf numFmtId="0" fontId="2" fillId="0" borderId="2" xfId="1" applyNumberFormat="1" applyFont="1" applyFill="1" applyBorder="1" applyAlignment="1" applyProtection="1">
      <alignment horizontal="left" vertical="center"/>
      <protection locked="0"/>
    </xf>
    <xf numFmtId="0" fontId="2" fillId="0" borderId="43" xfId="0" applyNumberFormat="1" applyFont="1" applyFill="1" applyBorder="1" applyAlignment="1" applyProtection="1">
      <protection locked="0"/>
    </xf>
    <xf numFmtId="1" fontId="12" fillId="17" borderId="41" xfId="3" applyNumberFormat="1" applyFont="1" applyBorder="1" applyAlignment="1">
      <alignment horizontal="center" vertical="center"/>
    </xf>
    <xf numFmtId="1" fontId="12" fillId="33" borderId="41" xfId="3" applyNumberFormat="1" applyFont="1" applyFill="1" applyBorder="1" applyAlignment="1" applyProtection="1">
      <alignment horizontal="left" vertical="center"/>
      <protection locked="0"/>
    </xf>
    <xf numFmtId="1" fontId="12" fillId="33" borderId="41" xfId="3" applyNumberFormat="1" applyFont="1" applyFill="1" applyBorder="1" applyAlignment="1" applyProtection="1">
      <alignment horizontal="center" vertical="center"/>
      <protection locked="0"/>
    </xf>
    <xf numFmtId="1" fontId="12" fillId="33" borderId="41" xfId="3"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vertical="center"/>
      <protection locked="0"/>
    </xf>
    <xf numFmtId="0" fontId="2" fillId="0" borderId="43" xfId="0" applyNumberFormat="1" applyFont="1" applyFill="1" applyBorder="1" applyAlignment="1" applyProtection="1">
      <alignment wrapText="1"/>
      <protection locked="0"/>
    </xf>
    <xf numFmtId="0" fontId="1" fillId="0" borderId="43" xfId="0" applyNumberFormat="1" applyFont="1" applyFill="1" applyBorder="1" applyAlignment="1" applyProtection="1">
      <alignment wrapText="1"/>
    </xf>
    <xf numFmtId="0" fontId="3"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0" borderId="7" xfId="0" applyNumberFormat="1" applyFont="1" applyFill="1" applyBorder="1" applyAlignment="1" applyProtection="1">
      <alignment horizontal="center" vertical="center" wrapText="1"/>
      <protection locked="0"/>
    </xf>
    <xf numFmtId="0" fontId="2" fillId="0" borderId="8"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7"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wrapText="1"/>
      <protection locked="0"/>
    </xf>
    <xf numFmtId="0" fontId="2" fillId="14" borderId="25" xfId="0" applyNumberFormat="1" applyFont="1" applyFill="1" applyBorder="1" applyAlignment="1" applyProtection="1">
      <alignment horizontal="center" vertical="center" wrapText="1"/>
      <protection locked="0"/>
    </xf>
    <xf numFmtId="0" fontId="2" fillId="15" borderId="26" xfId="0" applyNumberFormat="1" applyFont="1" applyFill="1" applyBorder="1" applyAlignment="1" applyProtection="1">
      <alignment horizontal="center" vertical="center" wrapText="1"/>
      <protection locked="0"/>
    </xf>
    <xf numFmtId="0" fontId="2" fillId="16" borderId="27"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vertical="center" wrapText="1"/>
      <protection locked="0"/>
    </xf>
    <xf numFmtId="0" fontId="2" fillId="0" borderId="13" xfId="0" applyNumberFormat="1" applyFont="1" applyFill="1" applyBorder="1" applyAlignment="1" applyProtection="1">
      <alignment wrapText="1"/>
      <protection locked="0"/>
    </xf>
    <xf numFmtId="0" fontId="1" fillId="0" borderId="13" xfId="0" applyNumberFormat="1" applyFont="1" applyFill="1" applyBorder="1" applyAlignment="1" applyProtection="1">
      <alignment wrapText="1"/>
    </xf>
    <xf numFmtId="0" fontId="1" fillId="0" borderId="0" xfId="0" applyNumberFormat="1" applyFont="1" applyFill="1" applyBorder="1" applyAlignment="1" applyProtection="1">
      <alignment wrapText="1"/>
    </xf>
    <xf numFmtId="0" fontId="2"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xf>
    <xf numFmtId="0" fontId="3" fillId="0" borderId="0" xfId="0" applyNumberFormat="1" applyFont="1" applyFill="1" applyBorder="1" applyAlignment="1" applyProtection="1"/>
    <xf numFmtId="0" fontId="3" fillId="0" borderId="16" xfId="0" applyNumberFormat="1" applyFont="1" applyFill="1" applyBorder="1" applyAlignment="1" applyProtection="1">
      <protection locked="0"/>
    </xf>
    <xf numFmtId="0" fontId="3" fillId="0" borderId="6"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xf numFmtId="0" fontId="4" fillId="0" borderId="0"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locked="0"/>
    </xf>
    <xf numFmtId="0" fontId="2" fillId="0" borderId="16" xfId="0" applyNumberFormat="1" applyFont="1" applyFill="1" applyBorder="1" applyAlignment="1" applyProtection="1">
      <protection locked="0"/>
    </xf>
    <xf numFmtId="0" fontId="2" fillId="0" borderId="17" xfId="0" applyNumberFormat="1" applyFont="1" applyFill="1" applyBorder="1" applyAlignment="1" applyProtection="1">
      <protection locked="0"/>
    </xf>
    <xf numFmtId="0" fontId="3" fillId="0" borderId="16" xfId="0" applyNumberFormat="1" applyFont="1" applyFill="1" applyBorder="1" applyAlignment="1" applyProtection="1">
      <alignment horizontal="center" vertical="center" wrapText="1"/>
      <protection locked="0"/>
    </xf>
    <xf numFmtId="0" fontId="3" fillId="0" borderId="17" xfId="0" applyNumberFormat="1" applyFont="1" applyFill="1" applyBorder="1" applyAlignment="1" applyProtection="1">
      <alignment horizontal="center" vertical="center" wrapText="1"/>
      <protection locked="0"/>
    </xf>
    <xf numFmtId="0" fontId="3" fillId="0" borderId="6" xfId="0" applyNumberFormat="1" applyFont="1" applyFill="1" applyBorder="1" applyAlignment="1" applyProtection="1">
      <alignment horizontal="center" vertical="center"/>
      <protection locked="0"/>
    </xf>
    <xf numFmtId="0" fontId="3" fillId="0" borderId="11"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protection locked="0"/>
    </xf>
    <xf numFmtId="0" fontId="3" fillId="0" borderId="13" xfId="0" applyNumberFormat="1" applyFont="1" applyFill="1" applyBorder="1" applyAlignment="1" applyProtection="1">
      <alignment horizontal="center" vertical="center"/>
      <protection locked="0"/>
    </xf>
    <xf numFmtId="0" fontId="3" fillId="0" borderId="14"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horizontal="center" vertical="center"/>
      <protection locked="0"/>
    </xf>
    <xf numFmtId="0" fontId="3" fillId="0" borderId="17" xfId="0" applyNumberFormat="1" applyFont="1" applyFill="1" applyBorder="1" applyAlignment="1" applyProtection="1">
      <alignment horizontal="center" vertical="center"/>
      <protection locked="0"/>
    </xf>
    <xf numFmtId="0" fontId="3" fillId="0" borderId="28" xfId="0" applyNumberFormat="1" applyFont="1" applyFill="1" applyBorder="1" applyAlignment="1" applyProtection="1">
      <alignment horizontal="center" vertical="center" wrapText="1"/>
      <protection locked="0"/>
    </xf>
    <xf numFmtId="0" fontId="2" fillId="19" borderId="30" xfId="0" applyNumberFormat="1" applyFont="1" applyFill="1" applyBorder="1" applyAlignment="1" applyProtection="1">
      <alignment horizontal="left" vertical="center"/>
      <protection locked="0"/>
    </xf>
    <xf numFmtId="0" fontId="2" fillId="20" borderId="31" xfId="0" applyNumberFormat="1" applyFont="1" applyFill="1" applyBorder="1" applyAlignment="1" applyProtection="1">
      <alignment horizontal="left" vertical="center"/>
      <protection locked="0"/>
    </xf>
    <xf numFmtId="0" fontId="2" fillId="21" borderId="32" xfId="0" applyNumberFormat="1" applyFont="1" applyFill="1" applyBorder="1" applyAlignment="1" applyProtection="1">
      <alignment horizontal="left" vertical="center"/>
      <protection locked="0"/>
    </xf>
    <xf numFmtId="0" fontId="2" fillId="15" borderId="26" xfId="1" applyNumberFormat="1" applyFont="1" applyFill="1" applyBorder="1" applyAlignment="1" applyProtection="1">
      <alignment horizontal="left" vertical="center"/>
      <protection locked="0"/>
    </xf>
    <xf numFmtId="0" fontId="2" fillId="16" borderId="27" xfId="1" applyNumberFormat="1" applyFont="1" applyFill="1" applyBorder="1" applyAlignment="1" applyProtection="1">
      <alignment horizontal="left" vertical="center"/>
      <protection locked="0"/>
    </xf>
    <xf numFmtId="0" fontId="2" fillId="5" borderId="9" xfId="0" applyNumberFormat="1" applyFont="1" applyFill="1" applyBorder="1" applyAlignment="1" applyProtection="1">
      <alignment horizontal="left" vertical="center"/>
    </xf>
    <xf numFmtId="0" fontId="2" fillId="7" borderId="18" xfId="0" applyNumberFormat="1" applyFont="1" applyFill="1" applyBorder="1" applyAlignment="1" applyProtection="1">
      <alignment horizontal="left" vertical="center"/>
    </xf>
    <xf numFmtId="0" fontId="2" fillId="6" borderId="10"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2" fillId="0" borderId="7"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center" vertical="center"/>
      <protection locked="0"/>
    </xf>
    <xf numFmtId="0" fontId="3" fillId="0" borderId="7" xfId="0" applyNumberFormat="1" applyFont="1" applyFill="1" applyBorder="1" applyAlignment="1" applyProtection="1">
      <alignment horizontal="center" vertical="center"/>
      <protection locked="0"/>
    </xf>
    <xf numFmtId="0" fontId="3" fillId="0" borderId="8" xfId="0" applyNumberFormat="1" applyFont="1" applyFill="1" applyBorder="1" applyAlignment="1" applyProtection="1">
      <alignment horizontal="center" vertical="center"/>
      <protection locked="0"/>
    </xf>
    <xf numFmtId="0" fontId="2" fillId="19" borderId="30" xfId="0" applyNumberFormat="1" applyFont="1" applyFill="1" applyBorder="1" applyAlignment="1" applyProtection="1">
      <alignment horizontal="left" vertical="top"/>
      <protection locked="0"/>
    </xf>
    <xf numFmtId="0" fontId="2" fillId="20" borderId="31" xfId="0" applyNumberFormat="1" applyFont="1" applyFill="1" applyBorder="1" applyAlignment="1" applyProtection="1">
      <alignment horizontal="left" vertical="top"/>
      <protection locked="0"/>
    </xf>
    <xf numFmtId="0" fontId="2" fillId="21" borderId="32" xfId="0" applyNumberFormat="1" applyFont="1" applyFill="1" applyBorder="1" applyAlignment="1" applyProtection="1">
      <alignment horizontal="left" vertical="top"/>
      <protection locked="0"/>
    </xf>
    <xf numFmtId="0" fontId="2" fillId="23" borderId="34" xfId="0" applyNumberFormat="1" applyFont="1" applyFill="1" applyBorder="1" applyAlignment="1" applyProtection="1">
      <alignment horizontal="left" vertical="center"/>
      <protection locked="0"/>
    </xf>
    <xf numFmtId="0" fontId="2" fillId="24" borderId="35" xfId="0" applyNumberFormat="1" applyFont="1" applyFill="1" applyBorder="1" applyAlignment="1" applyProtection="1">
      <alignment horizontal="left" vertical="center"/>
      <protection locked="0"/>
    </xf>
    <xf numFmtId="0" fontId="2" fillId="25" borderId="36" xfId="0" applyNumberFormat="1" applyFont="1" applyFill="1" applyBorder="1" applyAlignment="1" applyProtection="1">
      <alignment horizontal="left" vertical="center"/>
      <protection locked="0"/>
    </xf>
    <xf numFmtId="0" fontId="2" fillId="14" borderId="25" xfId="2" applyNumberFormat="1" applyFont="1" applyFill="1" applyBorder="1" applyAlignment="1" applyProtection="1">
      <alignment horizontal="left" vertical="center"/>
      <protection locked="0"/>
    </xf>
    <xf numFmtId="0" fontId="2" fillId="15" borderId="26" xfId="2" applyNumberFormat="1" applyFont="1" applyFill="1" applyBorder="1" applyAlignment="1" applyProtection="1">
      <alignment horizontal="left" vertical="center"/>
      <protection locked="0"/>
    </xf>
    <xf numFmtId="0" fontId="2" fillId="16" borderId="27" xfId="2" applyNumberFormat="1" applyFont="1" applyFill="1" applyBorder="1" applyAlignment="1" applyProtection="1">
      <alignment horizontal="left" vertical="center"/>
      <protection locked="0"/>
    </xf>
    <xf numFmtId="0" fontId="2" fillId="27" borderId="38" xfId="0" applyNumberFormat="1" applyFont="1" applyFill="1" applyBorder="1" applyAlignment="1" applyProtection="1">
      <alignment horizontal="left" vertical="center"/>
      <protection locked="0"/>
    </xf>
    <xf numFmtId="0" fontId="2" fillId="28" borderId="39" xfId="0" applyNumberFormat="1" applyFont="1" applyFill="1" applyBorder="1" applyAlignment="1" applyProtection="1">
      <alignment horizontal="left" vertical="center"/>
      <protection locked="0"/>
    </xf>
    <xf numFmtId="0" fontId="2" fillId="29" borderId="40" xfId="0" applyNumberFormat="1" applyFont="1" applyFill="1" applyBorder="1" applyAlignment="1" applyProtection="1">
      <alignment horizontal="left" vertical="center"/>
      <protection locked="0"/>
    </xf>
    <xf numFmtId="1" fontId="2" fillId="19" borderId="30" xfId="0" applyNumberFormat="1" applyFont="1" applyFill="1" applyBorder="1" applyAlignment="1" applyProtection="1">
      <alignment horizontal="left" vertical="center"/>
      <protection locked="0"/>
    </xf>
    <xf numFmtId="1" fontId="2" fillId="20" borderId="31" xfId="0" applyNumberFormat="1" applyFont="1" applyFill="1" applyBorder="1" applyAlignment="1" applyProtection="1">
      <alignment horizontal="left" vertical="center"/>
      <protection locked="0"/>
    </xf>
    <xf numFmtId="1" fontId="2" fillId="21" borderId="32" xfId="0" applyNumberFormat="1" applyFont="1" applyFill="1" applyBorder="1" applyAlignment="1" applyProtection="1">
      <alignment horizontal="left" vertical="center"/>
      <protection locked="0"/>
    </xf>
    <xf numFmtId="1" fontId="2" fillId="19" borderId="30" xfId="0" applyNumberFormat="1" applyFont="1" applyFill="1" applyBorder="1" applyAlignment="1" applyProtection="1">
      <alignment horizontal="left" vertical="top"/>
      <protection locked="0"/>
    </xf>
    <xf numFmtId="1" fontId="2" fillId="20" borderId="31" xfId="0" applyNumberFormat="1" applyFont="1" applyFill="1" applyBorder="1" applyAlignment="1" applyProtection="1">
      <alignment horizontal="left" vertical="top"/>
      <protection locked="0"/>
    </xf>
    <xf numFmtId="1" fontId="2" fillId="21" borderId="32" xfId="0" applyNumberFormat="1" applyFont="1" applyFill="1" applyBorder="1" applyAlignment="1" applyProtection="1">
      <alignment horizontal="left" vertical="top"/>
      <protection locked="0"/>
    </xf>
    <xf numFmtId="1" fontId="2" fillId="14" borderId="25" xfId="2" applyNumberFormat="1" applyFont="1" applyFill="1" applyBorder="1" applyAlignment="1" applyProtection="1">
      <alignment horizontal="left" vertical="center"/>
      <protection locked="0"/>
    </xf>
    <xf numFmtId="1" fontId="2" fillId="15" borderId="26" xfId="2" applyNumberFormat="1" applyFont="1" applyFill="1" applyBorder="1" applyAlignment="1" applyProtection="1">
      <alignment horizontal="left" vertical="center"/>
      <protection locked="0"/>
    </xf>
    <xf numFmtId="1" fontId="2" fillId="16" borderId="27" xfId="2"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center" vertical="center"/>
      <protection locked="0"/>
    </xf>
    <xf numFmtId="1" fontId="3" fillId="0" borderId="7" xfId="0" applyNumberFormat="1" applyFont="1" applyFill="1" applyBorder="1" applyAlignment="1" applyProtection="1">
      <alignment horizontal="center" vertical="center"/>
      <protection locked="0"/>
    </xf>
    <xf numFmtId="1" fontId="3" fillId="0" borderId="8" xfId="0" applyNumberFormat="1"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left" vertical="center" wrapText="1"/>
    </xf>
    <xf numFmtId="0" fontId="7" fillId="0" borderId="7"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1" fontId="12" fillId="33" borderId="34" xfId="3" applyNumberFormat="1" applyFont="1" applyFill="1" applyBorder="1" applyAlignment="1" applyProtection="1">
      <alignment horizontal="left" vertical="center"/>
      <protection locked="0"/>
    </xf>
    <xf numFmtId="1" fontId="12" fillId="33" borderId="35" xfId="3" applyNumberFormat="1" applyFont="1" applyFill="1" applyBorder="1" applyAlignment="1" applyProtection="1">
      <alignment horizontal="left" vertical="center"/>
      <protection locked="0"/>
    </xf>
    <xf numFmtId="1" fontId="12" fillId="33" borderId="36" xfId="3" applyNumberFormat="1" applyFont="1" applyFill="1" applyBorder="1" applyAlignment="1" applyProtection="1">
      <alignment horizontal="left" vertical="center"/>
      <protection locked="0"/>
    </xf>
    <xf numFmtId="0" fontId="3" fillId="0" borderId="12" xfId="0" applyNumberFormat="1" applyFont="1" applyFill="1" applyBorder="1" applyAlignment="1" applyProtection="1">
      <alignment horizontal="left" vertical="center" wrapText="1"/>
    </xf>
    <xf numFmtId="0" fontId="3" fillId="0" borderId="13"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3" fillId="0" borderId="16" xfId="0" applyNumberFormat="1" applyFont="1" applyFill="1" applyBorder="1" applyAlignment="1" applyProtection="1">
      <alignment horizontal="left" vertical="center" wrapText="1"/>
    </xf>
    <xf numFmtId="0" fontId="3" fillId="0" borderId="17" xfId="0" applyNumberFormat="1" applyFont="1" applyFill="1" applyBorder="1" applyAlignment="1" applyProtection="1">
      <alignment horizontal="left" vertical="center" wrapText="1"/>
    </xf>
    <xf numFmtId="2" fontId="2" fillId="0" borderId="12" xfId="0" applyNumberFormat="1" applyFont="1" applyFill="1" applyBorder="1" applyAlignment="1" applyProtection="1">
      <alignment horizontal="center" vertical="center"/>
    </xf>
    <xf numFmtId="2" fontId="2" fillId="0" borderId="13" xfId="0" applyNumberFormat="1" applyFont="1" applyFill="1" applyBorder="1" applyAlignment="1" applyProtection="1">
      <alignment horizontal="center" vertical="center"/>
    </xf>
    <xf numFmtId="2" fontId="2" fillId="0" borderId="14" xfId="0" applyNumberFormat="1" applyFont="1" applyFill="1" applyBorder="1" applyAlignment="1" applyProtection="1">
      <alignment horizontal="center" vertical="center"/>
    </xf>
    <xf numFmtId="2" fontId="2" fillId="0" borderId="15" xfId="0" applyNumberFormat="1" applyFont="1" applyFill="1" applyBorder="1" applyAlignment="1" applyProtection="1">
      <alignment horizontal="center" vertical="center"/>
    </xf>
    <xf numFmtId="2" fontId="2" fillId="0" borderId="16" xfId="0" applyNumberFormat="1" applyFont="1" applyFill="1" applyBorder="1" applyAlignment="1" applyProtection="1">
      <alignment horizontal="center" vertical="center"/>
    </xf>
    <xf numFmtId="2" fontId="2" fillId="0" borderId="17" xfId="0" applyNumberFormat="1" applyFont="1" applyFill="1" applyBorder="1" applyAlignment="1" applyProtection="1">
      <alignment horizontal="center" vertical="center"/>
    </xf>
    <xf numFmtId="1" fontId="3" fillId="0" borderId="1" xfId="0" applyNumberFormat="1" applyFont="1" applyFill="1" applyBorder="1" applyAlignment="1" applyProtection="1">
      <alignment horizontal="center" vertical="center"/>
    </xf>
    <xf numFmtId="1" fontId="3" fillId="0" borderId="7" xfId="0" applyNumberFormat="1" applyFont="1" applyFill="1" applyBorder="1" applyAlignment="1" applyProtection="1">
      <alignment horizontal="center" vertical="center"/>
    </xf>
    <xf numFmtId="1" fontId="3" fillId="0" borderId="8" xfId="0" applyNumberFormat="1" applyFont="1" applyFill="1" applyBorder="1" applyAlignment="1" applyProtection="1">
      <alignment horizontal="center" vertical="center"/>
    </xf>
    <xf numFmtId="10" fontId="3" fillId="0" borderId="1" xfId="0" applyNumberFormat="1" applyFont="1" applyFill="1" applyBorder="1" applyAlignment="1" applyProtection="1">
      <alignment horizontal="center" vertical="center"/>
      <protection locked="0"/>
    </xf>
    <xf numFmtId="10" fontId="3" fillId="0" borderId="7" xfId="0" applyNumberFormat="1" applyFont="1" applyFill="1" applyBorder="1" applyAlignment="1" applyProtection="1">
      <alignment horizontal="center" vertical="center"/>
      <protection locked="0"/>
    </xf>
    <xf numFmtId="10" fontId="3" fillId="0" borderId="8"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left" vertical="center"/>
      <protection locked="0"/>
    </xf>
    <xf numFmtId="0" fontId="3" fillId="0" borderId="7" xfId="0" applyNumberFormat="1" applyFont="1" applyFill="1" applyBorder="1" applyAlignment="1" applyProtection="1">
      <alignment horizontal="left" vertical="center"/>
      <protection locked="0"/>
    </xf>
    <xf numFmtId="0" fontId="3" fillId="0" borderId="8" xfId="0" applyNumberFormat="1" applyFont="1" applyFill="1" applyBorder="1" applyAlignment="1" applyProtection="1">
      <alignment horizontal="left" vertical="center"/>
      <protection locked="0"/>
    </xf>
    <xf numFmtId="0" fontId="3" fillId="0" borderId="2"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protection locked="0"/>
    </xf>
    <xf numFmtId="0" fontId="2" fillId="0" borderId="0"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top"/>
    </xf>
    <xf numFmtId="0" fontId="2" fillId="0" borderId="7" xfId="0" applyNumberFormat="1" applyFont="1" applyFill="1" applyBorder="1" applyAlignment="1" applyProtection="1">
      <alignment horizontal="left" vertical="top"/>
    </xf>
    <xf numFmtId="0" fontId="2" fillId="0" borderId="8" xfId="0" applyNumberFormat="1" applyFont="1" applyFill="1" applyBorder="1" applyAlignment="1" applyProtection="1">
      <alignment horizontal="left" vertical="top"/>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3" fillId="0" borderId="17"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xf>
    <xf numFmtId="0" fontId="2" fillId="0" borderId="8"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9" fontId="2" fillId="0" borderId="1" xfId="0" applyNumberFormat="1" applyFont="1" applyFill="1" applyBorder="1" applyAlignment="1" applyProtection="1">
      <alignment horizontal="center"/>
    </xf>
    <xf numFmtId="9" fontId="2" fillId="0" borderId="8" xfId="0" applyNumberFormat="1" applyFont="1" applyFill="1" applyBorder="1" applyAlignment="1" applyProtection="1">
      <alignment horizontal="center"/>
    </xf>
    <xf numFmtId="1" fontId="2" fillId="0" borderId="2" xfId="0" applyNumberFormat="1" applyFont="1" applyFill="1" applyBorder="1" applyAlignment="1" applyProtection="1">
      <alignment horizontal="center" vertical="center" wrapText="1"/>
    </xf>
    <xf numFmtId="1" fontId="2" fillId="0" borderId="1" xfId="0" applyNumberFormat="1" applyFont="1" applyFill="1" applyBorder="1" applyAlignment="1" applyProtection="1">
      <alignment horizontal="center" vertical="center"/>
      <protection locked="0"/>
    </xf>
    <xf numFmtId="0" fontId="2" fillId="0" borderId="8" xfId="0" applyNumberFormat="1" applyFont="1" applyFill="1" applyBorder="1" applyAlignment="1" applyProtection="1">
      <alignment horizontal="center" vertical="center"/>
      <protection locked="0"/>
    </xf>
    <xf numFmtId="1" fontId="2" fillId="0" borderId="7" xfId="0" applyNumberFormat="1" applyFont="1" applyFill="1" applyBorder="1" applyAlignment="1" applyProtection="1">
      <alignment horizontal="center" vertical="center"/>
      <protection locked="0"/>
    </xf>
    <xf numFmtId="1" fontId="2" fillId="0" borderId="8" xfId="0" applyNumberFormat="1"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center"/>
    </xf>
    <xf numFmtId="0" fontId="2" fillId="0" borderId="8" xfId="0" applyNumberFormat="1" applyFont="1" applyFill="1" applyBorder="1" applyAlignment="1" applyProtection="1">
      <alignment horizontal="center"/>
    </xf>
    <xf numFmtId="9" fontId="3" fillId="0" borderId="1" xfId="0" applyNumberFormat="1" applyFont="1" applyFill="1" applyBorder="1" applyAlignment="1" applyProtection="1">
      <alignment horizontal="center" vertical="center"/>
    </xf>
    <xf numFmtId="9" fontId="3" fillId="0" borderId="8" xfId="0" applyNumberFormat="1" applyFont="1" applyFill="1" applyBorder="1" applyAlignment="1" applyProtection="1">
      <alignment horizontal="center" vertical="center"/>
    </xf>
    <xf numFmtId="0" fontId="3" fillId="3" borderId="4" xfId="0" applyNumberFormat="1" applyFont="1" applyFill="1" applyBorder="1" applyAlignment="1" applyProtection="1">
      <alignment horizontal="center" vertical="center"/>
      <protection locked="0"/>
    </xf>
    <xf numFmtId="1" fontId="2" fillId="3" borderId="4" xfId="0" applyNumberFormat="1" applyFont="1" applyFill="1" applyBorder="1" applyAlignment="1" applyProtection="1">
      <alignment horizontal="left" vertical="center"/>
      <protection locked="0"/>
    </xf>
    <xf numFmtId="1" fontId="2" fillId="5" borderId="9" xfId="0" applyNumberFormat="1" applyFont="1" applyFill="1" applyBorder="1" applyAlignment="1" applyProtection="1">
      <alignment horizontal="center" vertical="center"/>
      <protection locked="0"/>
    </xf>
    <xf numFmtId="1" fontId="2" fillId="6" borderId="10" xfId="0" applyNumberFormat="1" applyFont="1" applyFill="1" applyBorder="1" applyAlignment="1" applyProtection="1">
      <alignment horizontal="center" vertical="center"/>
      <protection locked="0"/>
    </xf>
    <xf numFmtId="1" fontId="3" fillId="5" borderId="9" xfId="0" applyNumberFormat="1" applyFont="1" applyFill="1" applyBorder="1" applyAlignment="1" applyProtection="1">
      <alignment horizontal="center" vertical="center"/>
      <protection locked="0"/>
    </xf>
    <xf numFmtId="1" fontId="3" fillId="7" borderId="18" xfId="0" applyNumberFormat="1" applyFont="1" applyFill="1" applyBorder="1" applyAlignment="1" applyProtection="1">
      <alignment horizontal="center" vertical="center"/>
      <protection locked="0"/>
    </xf>
    <xf numFmtId="1" fontId="3" fillId="6" borderId="10" xfId="0" applyNumberFormat="1" applyFont="1" applyFill="1" applyBorder="1" applyAlignment="1" applyProtection="1">
      <alignment horizontal="center" vertical="center"/>
      <protection locked="0"/>
    </xf>
    <xf numFmtId="1" fontId="2" fillId="5" borderId="9" xfId="0" applyNumberFormat="1" applyFont="1" applyFill="1" applyBorder="1" applyAlignment="1" applyProtection="1">
      <alignment horizontal="left" vertical="center" wrapText="1"/>
      <protection locked="0"/>
    </xf>
    <xf numFmtId="1" fontId="2" fillId="7" borderId="18" xfId="0" applyNumberFormat="1" applyFont="1" applyFill="1" applyBorder="1" applyAlignment="1" applyProtection="1">
      <alignment horizontal="left" vertical="center"/>
      <protection locked="0"/>
    </xf>
    <xf numFmtId="1" fontId="2" fillId="6" borderId="10" xfId="0" applyNumberFormat="1" applyFont="1" applyFill="1" applyBorder="1" applyAlignment="1" applyProtection="1">
      <alignment horizontal="left" vertical="center"/>
      <protection locked="0"/>
    </xf>
    <xf numFmtId="1" fontId="2" fillId="14" borderId="25" xfId="0" applyNumberFormat="1" applyFont="1" applyFill="1" applyBorder="1" applyAlignment="1" applyProtection="1">
      <alignment horizontal="left" vertical="center" wrapText="1"/>
      <protection locked="0"/>
    </xf>
    <xf numFmtId="1" fontId="2" fillId="15" borderId="26" xfId="0" applyNumberFormat="1" applyFont="1" applyFill="1" applyBorder="1" applyAlignment="1" applyProtection="1">
      <alignment horizontal="left" vertical="center"/>
      <protection locked="0"/>
    </xf>
    <xf numFmtId="1" fontId="2" fillId="16" borderId="27" xfId="0" applyNumberFormat="1" applyFont="1" applyFill="1" applyBorder="1" applyAlignment="1" applyProtection="1">
      <alignment horizontal="left" vertical="center"/>
      <protection locked="0"/>
    </xf>
    <xf numFmtId="1" fontId="2" fillId="5" borderId="9" xfId="0" applyNumberFormat="1" applyFont="1" applyFill="1" applyBorder="1" applyAlignment="1" applyProtection="1">
      <alignment horizontal="left" vertical="center"/>
      <protection locked="0"/>
    </xf>
    <xf numFmtId="1" fontId="3" fillId="5" borderId="9" xfId="0" applyNumberFormat="1" applyFont="1" applyFill="1" applyBorder="1" applyAlignment="1" applyProtection="1">
      <alignment horizontal="center" vertical="center"/>
    </xf>
    <xf numFmtId="1" fontId="3" fillId="6" borderId="10" xfId="0" applyNumberFormat="1" applyFont="1" applyFill="1" applyBorder="1" applyAlignment="1" applyProtection="1">
      <alignment horizontal="center" vertical="center"/>
    </xf>
    <xf numFmtId="0" fontId="3" fillId="8" borderId="19" xfId="0" applyNumberFormat="1" applyFont="1" applyFill="1" applyBorder="1" applyAlignment="1" applyProtection="1">
      <alignment horizontal="left" vertical="center" wrapText="1"/>
    </xf>
    <xf numFmtId="0" fontId="3" fillId="9" borderId="20" xfId="0" applyNumberFormat="1" applyFont="1" applyFill="1" applyBorder="1" applyAlignment="1" applyProtection="1">
      <alignment horizontal="left" vertical="center" wrapText="1"/>
    </xf>
    <xf numFmtId="0" fontId="3" fillId="10" borderId="21" xfId="0" applyNumberFormat="1" applyFont="1" applyFill="1" applyBorder="1" applyAlignment="1" applyProtection="1">
      <alignment horizontal="left" vertical="center" wrapText="1"/>
    </xf>
    <xf numFmtId="0" fontId="3" fillId="11" borderId="22" xfId="0" applyNumberFormat="1" applyFont="1" applyFill="1" applyBorder="1" applyAlignment="1" applyProtection="1">
      <alignment horizontal="left" vertical="center" wrapText="1"/>
    </xf>
    <xf numFmtId="0" fontId="3" fillId="12" borderId="23" xfId="0" applyNumberFormat="1" applyFont="1" applyFill="1" applyBorder="1" applyAlignment="1" applyProtection="1">
      <alignment horizontal="left" vertical="center" wrapText="1"/>
    </xf>
    <xf numFmtId="0" fontId="3" fillId="13" borderId="24" xfId="0" applyNumberFormat="1" applyFont="1" applyFill="1" applyBorder="1" applyAlignment="1" applyProtection="1">
      <alignment horizontal="left" vertical="center" wrapText="1"/>
    </xf>
    <xf numFmtId="2" fontId="2" fillId="8" borderId="19" xfId="0" applyNumberFormat="1" applyFont="1" applyFill="1" applyBorder="1" applyAlignment="1" applyProtection="1">
      <alignment horizontal="center" vertical="center"/>
    </xf>
    <xf numFmtId="2" fontId="2" fillId="9" borderId="20" xfId="0" applyNumberFormat="1" applyFont="1" applyFill="1" applyBorder="1" applyAlignment="1" applyProtection="1">
      <alignment horizontal="center" vertical="center"/>
    </xf>
    <xf numFmtId="2" fontId="2" fillId="10" borderId="21" xfId="0" applyNumberFormat="1" applyFont="1" applyFill="1" applyBorder="1" applyAlignment="1" applyProtection="1">
      <alignment horizontal="center" vertical="center"/>
    </xf>
    <xf numFmtId="2" fontId="2" fillId="11" borderId="22" xfId="0" applyNumberFormat="1" applyFont="1" applyFill="1" applyBorder="1" applyAlignment="1" applyProtection="1">
      <alignment horizontal="center" vertical="center"/>
    </xf>
    <xf numFmtId="2" fontId="2" fillId="12" borderId="23" xfId="0" applyNumberFormat="1" applyFont="1" applyFill="1" applyBorder="1" applyAlignment="1" applyProtection="1">
      <alignment horizontal="center" vertical="center"/>
    </xf>
    <xf numFmtId="2" fontId="2" fillId="13" borderId="24" xfId="0" applyNumberFormat="1" applyFont="1" applyFill="1" applyBorder="1" applyAlignment="1" applyProtection="1">
      <alignment horizontal="center" vertical="center"/>
    </xf>
    <xf numFmtId="1" fontId="3" fillId="7" borderId="18" xfId="0" applyNumberFormat="1" applyFont="1" applyFill="1" applyBorder="1" applyAlignment="1" applyProtection="1">
      <alignment horizontal="center" vertical="center"/>
    </xf>
    <xf numFmtId="0" fontId="3" fillId="5" borderId="9" xfId="0" applyNumberFormat="1" applyFont="1" applyFill="1" applyBorder="1" applyAlignment="1" applyProtection="1">
      <alignment horizontal="left" vertical="center" wrapText="1"/>
    </xf>
    <xf numFmtId="0" fontId="3" fillId="7" borderId="18" xfId="0" applyNumberFormat="1" applyFont="1" applyFill="1" applyBorder="1" applyAlignment="1" applyProtection="1">
      <alignment horizontal="left" vertical="center" wrapText="1"/>
    </xf>
    <xf numFmtId="0" fontId="3" fillId="6" borderId="10" xfId="0" applyNumberFormat="1" applyFont="1" applyFill="1" applyBorder="1" applyAlignment="1" applyProtection="1">
      <alignment horizontal="left" vertical="center" wrapText="1"/>
    </xf>
  </cellXfs>
  <cellStyles count="4">
    <cellStyle name="Normal" xfId="0" builtinId="0"/>
    <cellStyle name="Normál_Sheet1" xfId="1"/>
    <cellStyle name="Normál_Sheet1_1" xfId="2"/>
    <cellStyle name="Normál_Sheet1_2" xfId="3"/>
  </cellStyles>
  <dxfs count="0"/>
  <tableStyles count="0"/>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261"/>
  <sheetViews>
    <sheetView tabSelected="1" zoomScaleNormal="100" workbookViewId="0">
      <selection sqref="A1:K1"/>
    </sheetView>
  </sheetViews>
  <sheetFormatPr defaultRowHeight="15" x14ac:dyDescent="0.25"/>
  <cols>
    <col min="1" max="1" width="10.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6.85546875" style="1" customWidth="1"/>
    <col min="9" max="9" width="4.28515625" style="1" customWidth="1"/>
    <col min="10" max="10" width="7.5703125" style="1" customWidth="1"/>
    <col min="11" max="11" width="5.7109375" style="1" customWidth="1"/>
    <col min="12" max="12" width="4.85546875" style="1" customWidth="1"/>
    <col min="13" max="14" width="5.5703125" style="1" customWidth="1"/>
    <col min="15" max="15" width="5.7109375" style="1" customWidth="1"/>
    <col min="16" max="16" width="6.28515625" style="1" customWidth="1"/>
    <col min="17" max="17" width="5.42578125" style="1" customWidth="1"/>
    <col min="18" max="18" width="5" style="1" customWidth="1"/>
    <col min="19" max="19" width="4.7109375" style="1" customWidth="1"/>
    <col min="20" max="20" width="5.140625" style="1" customWidth="1"/>
    <col min="21" max="21" width="9.5703125" style="1" customWidth="1"/>
    <col min="22" max="243" width="9.140625" style="1"/>
  </cols>
  <sheetData>
    <row r="1" spans="1:21" ht="15.75" customHeight="1" x14ac:dyDescent="0.25">
      <c r="A1" s="100" t="s">
        <v>0</v>
      </c>
      <c r="B1" s="100"/>
      <c r="C1" s="100"/>
      <c r="D1" s="100"/>
      <c r="E1" s="100"/>
      <c r="F1" s="100"/>
      <c r="G1" s="100"/>
      <c r="H1" s="100"/>
      <c r="I1" s="100"/>
      <c r="J1" s="100"/>
      <c r="K1" s="100"/>
      <c r="M1" s="101" t="s">
        <v>1</v>
      </c>
      <c r="N1" s="101"/>
      <c r="O1" s="101"/>
      <c r="P1" s="101"/>
      <c r="Q1" s="101"/>
      <c r="R1" s="101"/>
      <c r="S1" s="101"/>
      <c r="T1" s="101"/>
      <c r="U1" s="101"/>
    </row>
    <row r="2" spans="1:21" ht="18" customHeight="1" x14ac:dyDescent="0.25">
      <c r="A2" s="102" t="s">
        <v>2</v>
      </c>
      <c r="B2" s="102"/>
      <c r="C2" s="102"/>
      <c r="D2" s="102"/>
      <c r="E2" s="102"/>
      <c r="F2" s="102"/>
      <c r="G2" s="102"/>
      <c r="H2" s="102"/>
      <c r="I2" s="102"/>
      <c r="J2" s="102"/>
      <c r="K2" s="102"/>
      <c r="M2" s="103"/>
      <c r="N2" s="104"/>
      <c r="O2" s="105"/>
      <c r="P2" s="106" t="s">
        <v>3</v>
      </c>
      <c r="Q2" s="107"/>
      <c r="R2" s="108"/>
      <c r="S2" s="106" t="s">
        <v>4</v>
      </c>
      <c r="T2" s="107"/>
      <c r="U2" s="108"/>
    </row>
    <row r="3" spans="1:21" ht="15" customHeight="1" x14ac:dyDescent="0.25">
      <c r="A3" s="102" t="s">
        <v>5</v>
      </c>
      <c r="B3" s="102"/>
      <c r="C3" s="102"/>
      <c r="D3" s="102"/>
      <c r="E3" s="102"/>
      <c r="F3" s="102"/>
      <c r="G3" s="102"/>
      <c r="H3" s="102"/>
      <c r="I3" s="102"/>
      <c r="J3" s="102"/>
      <c r="K3" s="102"/>
      <c r="M3" s="109" t="s">
        <v>6</v>
      </c>
      <c r="N3" s="110"/>
      <c r="O3" s="111"/>
      <c r="P3" s="112">
        <f>O44</f>
        <v>25</v>
      </c>
      <c r="Q3" s="113"/>
      <c r="R3" s="114"/>
      <c r="S3" s="112">
        <f>O56</f>
        <v>26</v>
      </c>
      <c r="T3" s="113"/>
      <c r="U3" s="114"/>
    </row>
    <row r="4" spans="1:21" ht="16.5" customHeight="1" x14ac:dyDescent="0.25">
      <c r="A4" s="102"/>
      <c r="B4" s="102"/>
      <c r="C4" s="102"/>
      <c r="D4" s="102"/>
      <c r="E4" s="102"/>
      <c r="F4" s="102"/>
      <c r="G4" s="102"/>
      <c r="H4" s="102"/>
      <c r="I4" s="102"/>
      <c r="J4" s="102"/>
      <c r="K4" s="102"/>
      <c r="M4" s="109" t="s">
        <v>7</v>
      </c>
      <c r="N4" s="110"/>
      <c r="O4" s="111"/>
      <c r="P4" s="112">
        <f>O67</f>
        <v>22</v>
      </c>
      <c r="Q4" s="113"/>
      <c r="R4" s="114"/>
      <c r="S4" s="112">
        <f>O79</f>
        <v>26</v>
      </c>
      <c r="T4" s="113"/>
      <c r="U4" s="114"/>
    </row>
    <row r="5" spans="1:21" ht="15" customHeight="1" x14ac:dyDescent="0.25">
      <c r="A5" s="115" t="s">
        <v>8</v>
      </c>
      <c r="B5" s="115"/>
      <c r="C5" s="115"/>
      <c r="D5" s="115"/>
      <c r="E5" s="115"/>
      <c r="F5" s="115"/>
      <c r="G5" s="115"/>
      <c r="H5" s="115"/>
      <c r="I5" s="115"/>
      <c r="J5" s="115"/>
      <c r="K5" s="115"/>
      <c r="M5" s="109" t="s">
        <v>9</v>
      </c>
      <c r="N5" s="110"/>
      <c r="O5" s="111"/>
      <c r="P5" s="112">
        <f>O90</f>
        <v>23</v>
      </c>
      <c r="Q5" s="113"/>
      <c r="R5" s="114"/>
      <c r="S5" s="112">
        <f>O101</f>
        <v>22</v>
      </c>
      <c r="T5" s="113"/>
      <c r="U5" s="114"/>
    </row>
    <row r="6" spans="1:21" ht="35.25" customHeight="1" x14ac:dyDescent="0.25">
      <c r="A6" s="116" t="s">
        <v>10</v>
      </c>
      <c r="B6" s="116"/>
      <c r="C6" s="116"/>
      <c r="D6" s="116"/>
      <c r="E6" s="116"/>
      <c r="F6" s="116"/>
      <c r="G6" s="116"/>
      <c r="H6" s="116"/>
      <c r="I6" s="116"/>
      <c r="J6" s="116"/>
      <c r="K6" s="116"/>
      <c r="M6" s="117" t="s">
        <v>11</v>
      </c>
      <c r="N6" s="118"/>
      <c r="O6" s="118"/>
      <c r="P6" s="118"/>
      <c r="Q6" s="118"/>
      <c r="R6" s="118"/>
      <c r="S6" s="118"/>
      <c r="T6" s="118"/>
      <c r="U6" s="118"/>
    </row>
    <row r="7" spans="1:21" ht="25.5" customHeight="1" x14ac:dyDescent="0.25">
      <c r="A7" s="120" t="s">
        <v>12</v>
      </c>
      <c r="B7" s="120"/>
      <c r="C7" s="120"/>
      <c r="D7" s="120"/>
      <c r="E7" s="120"/>
      <c r="F7" s="120"/>
      <c r="G7" s="120"/>
      <c r="H7" s="120"/>
      <c r="I7" s="120"/>
      <c r="J7" s="120"/>
      <c r="K7" s="120"/>
      <c r="M7" s="119"/>
      <c r="N7" s="119"/>
      <c r="O7" s="119"/>
      <c r="P7" s="119"/>
      <c r="Q7" s="119"/>
      <c r="R7" s="119"/>
      <c r="S7" s="119"/>
      <c r="T7" s="119"/>
      <c r="U7" s="119"/>
    </row>
    <row r="8" spans="1:21" ht="13.5" customHeight="1" x14ac:dyDescent="0.25">
      <c r="A8" s="120" t="s">
        <v>13</v>
      </c>
      <c r="B8" s="120"/>
      <c r="C8" s="120"/>
      <c r="D8" s="120"/>
      <c r="E8" s="120"/>
      <c r="F8" s="120"/>
      <c r="G8" s="120"/>
      <c r="H8" s="120"/>
      <c r="I8" s="120"/>
      <c r="J8" s="120"/>
      <c r="K8" s="120"/>
      <c r="M8" s="119"/>
      <c r="N8" s="119"/>
      <c r="O8" s="119"/>
      <c r="P8" s="119"/>
      <c r="Q8" s="119"/>
      <c r="R8" s="119"/>
      <c r="S8" s="119"/>
      <c r="T8" s="119"/>
      <c r="U8" s="119"/>
    </row>
    <row r="9" spans="1:21" ht="14.25" customHeight="1" x14ac:dyDescent="0.25">
      <c r="A9" s="120" t="s">
        <v>14</v>
      </c>
      <c r="B9" s="120"/>
      <c r="C9" s="120"/>
      <c r="D9" s="120"/>
      <c r="E9" s="120"/>
      <c r="F9" s="120"/>
      <c r="G9" s="120"/>
      <c r="H9" s="120"/>
      <c r="I9" s="120"/>
      <c r="J9" s="120"/>
      <c r="K9" s="120"/>
      <c r="M9" s="121" t="s">
        <v>15</v>
      </c>
      <c r="N9" s="121"/>
      <c r="O9" s="121"/>
      <c r="P9" s="121"/>
      <c r="Q9" s="121"/>
      <c r="R9" s="121"/>
      <c r="S9" s="121"/>
      <c r="T9" s="121"/>
      <c r="U9" s="121"/>
    </row>
    <row r="10" spans="1:21" ht="23.25" customHeight="1" x14ac:dyDescent="0.25">
      <c r="A10" s="120" t="s">
        <v>16</v>
      </c>
      <c r="B10" s="120"/>
      <c r="C10" s="120"/>
      <c r="D10" s="120"/>
      <c r="E10" s="120"/>
      <c r="F10" s="120"/>
      <c r="G10" s="120"/>
      <c r="H10" s="120"/>
      <c r="I10" s="120"/>
      <c r="J10" s="120"/>
      <c r="K10" s="120"/>
      <c r="M10" s="102" t="s">
        <v>17</v>
      </c>
      <c r="N10" s="102"/>
      <c r="O10" s="102"/>
      <c r="P10" s="102"/>
      <c r="Q10" s="102"/>
      <c r="R10" s="102"/>
      <c r="S10" s="102"/>
      <c r="T10" s="102"/>
      <c r="U10" s="102"/>
    </row>
    <row r="11" spans="1:21" ht="12.75" customHeight="1" x14ac:dyDescent="0.25">
      <c r="A11" s="122" t="s">
        <v>18</v>
      </c>
      <c r="B11" s="122"/>
      <c r="C11" s="122"/>
      <c r="D11" s="122"/>
      <c r="E11" s="122"/>
      <c r="F11" s="122"/>
      <c r="G11" s="122"/>
      <c r="H11" s="122"/>
      <c r="I11" s="122"/>
      <c r="J11" s="122"/>
      <c r="K11" s="122"/>
      <c r="M11" s="82" t="s">
        <v>259</v>
      </c>
    </row>
    <row r="12" spans="1:21" ht="12.75" customHeight="1" x14ac:dyDescent="0.25">
      <c r="A12" s="97" t="s">
        <v>20</v>
      </c>
      <c r="B12" s="97"/>
      <c r="C12" s="97"/>
      <c r="D12" s="97"/>
      <c r="E12" s="97"/>
      <c r="F12" s="97"/>
      <c r="G12" s="97"/>
      <c r="H12" s="97"/>
      <c r="I12" s="97"/>
      <c r="J12" s="97"/>
      <c r="K12" s="97"/>
      <c r="M12" s="102" t="s">
        <v>19</v>
      </c>
      <c r="N12" s="102"/>
      <c r="O12" s="102"/>
      <c r="P12" s="102"/>
      <c r="Q12" s="102"/>
      <c r="R12" s="102"/>
      <c r="S12" s="102"/>
      <c r="T12" s="102"/>
      <c r="U12" s="102"/>
    </row>
    <row r="13" spans="1:21" ht="13.5" customHeight="1" x14ac:dyDescent="0.25">
      <c r="A13" s="96" t="s">
        <v>22</v>
      </c>
      <c r="B13" s="96"/>
      <c r="C13" s="96"/>
      <c r="D13" s="96"/>
      <c r="E13" s="96"/>
      <c r="F13" s="96"/>
      <c r="G13" s="96"/>
      <c r="H13" s="96"/>
      <c r="I13" s="96"/>
      <c r="J13" s="96"/>
      <c r="K13" s="96"/>
      <c r="M13" s="123" t="s">
        <v>21</v>
      </c>
      <c r="N13" s="123"/>
      <c r="O13" s="123"/>
      <c r="P13" s="123"/>
      <c r="Q13" s="123"/>
      <c r="R13" s="123"/>
      <c r="S13" s="123"/>
      <c r="T13" s="123"/>
      <c r="U13" s="123"/>
    </row>
    <row r="14" spans="1:21" ht="15" customHeight="1" x14ac:dyDescent="0.25">
      <c r="A14" s="96" t="s">
        <v>24</v>
      </c>
      <c r="B14" s="96"/>
      <c r="C14" s="96"/>
      <c r="D14" s="96"/>
      <c r="E14" s="96"/>
      <c r="F14" s="96"/>
      <c r="G14" s="96"/>
      <c r="H14" s="96"/>
      <c r="I14" s="96"/>
      <c r="J14" s="96"/>
      <c r="K14" s="96"/>
      <c r="M14" s="124" t="s">
        <v>23</v>
      </c>
      <c r="N14" s="124"/>
      <c r="O14" s="124"/>
      <c r="P14" s="124"/>
      <c r="Q14" s="124"/>
      <c r="R14" s="124"/>
      <c r="S14" s="124"/>
      <c r="T14" s="124"/>
      <c r="U14" s="124"/>
    </row>
    <row r="15" spans="1:21" ht="15" customHeight="1" x14ac:dyDescent="0.25">
      <c r="A15" s="96" t="s">
        <v>26</v>
      </c>
      <c r="B15" s="96"/>
      <c r="C15" s="96"/>
      <c r="D15" s="96"/>
      <c r="E15" s="96"/>
      <c r="F15" s="96"/>
      <c r="G15" s="96"/>
      <c r="H15" s="96"/>
      <c r="I15" s="96"/>
      <c r="J15" s="96"/>
      <c r="K15" s="96"/>
      <c r="M15" s="125" t="s">
        <v>262</v>
      </c>
      <c r="N15" s="125"/>
      <c r="O15" s="125"/>
      <c r="P15" s="125"/>
      <c r="Q15" s="125"/>
      <c r="R15" s="125"/>
      <c r="S15" s="125"/>
      <c r="T15" s="125"/>
      <c r="U15" s="125"/>
    </row>
    <row r="16" spans="1:21" ht="15" customHeight="1" x14ac:dyDescent="0.25">
      <c r="A16" s="96" t="s">
        <v>27</v>
      </c>
      <c r="B16" s="96"/>
      <c r="C16" s="96"/>
      <c r="D16" s="96"/>
      <c r="E16" s="96"/>
      <c r="F16" s="96"/>
      <c r="G16" s="96"/>
      <c r="H16" s="96"/>
      <c r="I16" s="96"/>
      <c r="J16" s="96"/>
      <c r="K16" s="96"/>
      <c r="M16" s="124" t="s">
        <v>25</v>
      </c>
      <c r="N16" s="124"/>
      <c r="O16" s="124"/>
      <c r="P16" s="124"/>
      <c r="Q16" s="124"/>
      <c r="R16" s="124"/>
      <c r="S16" s="124"/>
      <c r="T16" s="124"/>
      <c r="U16" s="124"/>
    </row>
    <row r="17" spans="1:21" ht="14.25" customHeight="1" x14ac:dyDescent="0.25">
      <c r="A17" s="120" t="s">
        <v>29</v>
      </c>
      <c r="B17" s="120"/>
      <c r="C17" s="120"/>
      <c r="D17" s="120"/>
      <c r="E17" s="120"/>
      <c r="F17" s="120"/>
      <c r="G17" s="120"/>
      <c r="H17" s="120"/>
      <c r="I17" s="120"/>
      <c r="J17" s="120"/>
      <c r="K17" s="120"/>
      <c r="M17" s="126" t="s">
        <v>264</v>
      </c>
      <c r="N17" s="126"/>
      <c r="O17" s="126"/>
      <c r="P17" s="126"/>
      <c r="Q17" s="126"/>
      <c r="R17" s="126"/>
      <c r="S17" s="126"/>
      <c r="T17" s="126"/>
      <c r="U17" s="126"/>
    </row>
    <row r="18" spans="1:21" s="1" customFormat="1" ht="14.25" customHeight="1" x14ac:dyDescent="0.2">
      <c r="A18" s="98" t="s">
        <v>269</v>
      </c>
      <c r="B18" s="99"/>
      <c r="C18" s="99"/>
      <c r="D18" s="99"/>
      <c r="E18" s="99"/>
      <c r="F18" s="99"/>
      <c r="G18" s="99"/>
      <c r="H18" s="99"/>
      <c r="I18" s="99"/>
      <c r="J18" s="99"/>
      <c r="K18" s="99"/>
      <c r="M18" s="127" t="s">
        <v>28</v>
      </c>
      <c r="N18" s="127"/>
      <c r="O18" s="127"/>
      <c r="P18" s="127"/>
      <c r="Q18" s="127"/>
      <c r="R18" s="127"/>
      <c r="S18" s="127"/>
      <c r="T18" s="127"/>
      <c r="U18" s="127"/>
    </row>
    <row r="19" spans="1:21" ht="15" customHeight="1" x14ac:dyDescent="0.25">
      <c r="A19" s="99"/>
      <c r="B19" s="99"/>
      <c r="C19" s="99"/>
      <c r="D19" s="99"/>
      <c r="E19" s="99"/>
      <c r="F19" s="99"/>
      <c r="G19" s="99"/>
      <c r="H19" s="99"/>
      <c r="I19" s="99"/>
      <c r="J19" s="99"/>
      <c r="K19" s="99"/>
      <c r="M19" s="115" t="s">
        <v>266</v>
      </c>
      <c r="N19" s="115"/>
      <c r="O19" s="115"/>
      <c r="P19" s="115"/>
      <c r="Q19" s="115"/>
      <c r="R19" s="115"/>
      <c r="S19" s="115"/>
      <c r="T19" s="115"/>
      <c r="U19" s="115"/>
    </row>
    <row r="20" spans="1:21" s="1" customFormat="1" ht="17.25" customHeight="1" x14ac:dyDescent="0.2">
      <c r="A20" s="99"/>
      <c r="B20" s="99"/>
      <c r="C20" s="99"/>
      <c r="D20" s="99"/>
      <c r="E20" s="99"/>
      <c r="F20" s="99"/>
      <c r="G20" s="99"/>
      <c r="H20" s="99"/>
      <c r="I20" s="99"/>
      <c r="J20" s="99"/>
      <c r="K20" s="99"/>
      <c r="M20" s="100" t="s">
        <v>30</v>
      </c>
      <c r="N20" s="100"/>
      <c r="O20" s="100"/>
      <c r="P20" s="100"/>
      <c r="Q20" s="100"/>
      <c r="R20" s="100"/>
      <c r="S20" s="100"/>
      <c r="T20" s="100"/>
      <c r="U20" s="100"/>
    </row>
    <row r="21" spans="1:21" s="1" customFormat="1" ht="15" customHeight="1" x14ac:dyDescent="0.2">
      <c r="A21" s="99"/>
      <c r="B21" s="99"/>
      <c r="C21" s="99"/>
      <c r="D21" s="99"/>
      <c r="E21" s="99"/>
      <c r="F21" s="99"/>
      <c r="G21" s="99"/>
      <c r="H21" s="99"/>
      <c r="I21" s="99"/>
      <c r="J21" s="99"/>
      <c r="K21" s="99"/>
      <c r="M21" s="115" t="s">
        <v>267</v>
      </c>
      <c r="N21" s="115"/>
      <c r="O21" s="115"/>
      <c r="P21" s="115"/>
      <c r="Q21" s="115"/>
      <c r="R21" s="115"/>
      <c r="S21" s="115"/>
      <c r="T21" s="115"/>
      <c r="U21" s="115"/>
    </row>
    <row r="22" spans="1:21" s="1" customFormat="1" ht="15" customHeight="1" x14ac:dyDescent="0.2">
      <c r="A22" s="99"/>
      <c r="B22" s="99"/>
      <c r="C22" s="99"/>
      <c r="D22" s="99"/>
      <c r="E22" s="99"/>
      <c r="F22" s="99"/>
      <c r="G22" s="99"/>
      <c r="H22" s="99"/>
      <c r="I22" s="99"/>
      <c r="J22" s="99"/>
      <c r="K22" s="99"/>
      <c r="M22" s="100" t="s">
        <v>31</v>
      </c>
      <c r="N22" s="100"/>
      <c r="O22" s="100"/>
      <c r="P22" s="100"/>
      <c r="Q22" s="100"/>
      <c r="R22" s="100"/>
      <c r="S22" s="100"/>
      <c r="T22" s="100"/>
      <c r="U22" s="100"/>
    </row>
    <row r="23" spans="1:21" s="1" customFormat="1" ht="15" customHeight="1" x14ac:dyDescent="0.2">
      <c r="A23" s="99"/>
      <c r="B23" s="99"/>
      <c r="C23" s="99"/>
      <c r="D23" s="99"/>
      <c r="E23" s="99"/>
      <c r="F23" s="99"/>
      <c r="G23" s="99"/>
      <c r="H23" s="99"/>
      <c r="I23" s="99"/>
      <c r="J23" s="99"/>
      <c r="K23" s="99"/>
      <c r="M23" s="123" t="s">
        <v>32</v>
      </c>
      <c r="N23" s="123"/>
      <c r="O23" s="123"/>
      <c r="P23" s="123"/>
      <c r="Q23" s="123"/>
      <c r="R23" s="123"/>
      <c r="S23" s="123"/>
      <c r="T23" s="123"/>
      <c r="U23" s="123"/>
    </row>
    <row r="24" spans="1:21" s="1" customFormat="1" ht="24.75" customHeight="1" x14ac:dyDescent="0.2">
      <c r="A24" s="99"/>
      <c r="B24" s="99"/>
      <c r="C24" s="99"/>
      <c r="D24" s="99"/>
      <c r="E24" s="99"/>
      <c r="F24" s="99"/>
      <c r="G24" s="99"/>
      <c r="H24" s="99"/>
      <c r="I24" s="99"/>
      <c r="J24" s="99"/>
      <c r="K24" s="99"/>
      <c r="M24" s="100" t="s">
        <v>33</v>
      </c>
      <c r="N24" s="100"/>
      <c r="O24" s="100"/>
      <c r="P24" s="100"/>
      <c r="Q24" s="100"/>
      <c r="R24" s="100"/>
      <c r="S24" s="100"/>
      <c r="T24" s="100"/>
      <c r="U24" s="100"/>
    </row>
    <row r="25" spans="1:21" s="1" customFormat="1" ht="15" customHeight="1" x14ac:dyDescent="0.2">
      <c r="A25" s="128" t="s">
        <v>34</v>
      </c>
      <c r="B25" s="128"/>
      <c r="C25" s="128"/>
      <c r="D25" s="128"/>
      <c r="E25" s="128"/>
      <c r="F25" s="128"/>
      <c r="G25" s="128"/>
      <c r="M25" s="116" t="s">
        <v>35</v>
      </c>
      <c r="N25" s="116"/>
      <c r="O25" s="116"/>
      <c r="P25" s="116"/>
      <c r="Q25" s="116"/>
      <c r="R25" s="116"/>
      <c r="S25" s="116"/>
      <c r="T25" s="116"/>
      <c r="U25" s="116"/>
    </row>
    <row r="26" spans="1:21" s="1" customFormat="1" ht="25.5" customHeight="1" x14ac:dyDescent="0.2">
      <c r="A26" s="3"/>
      <c r="B26" s="106" t="s">
        <v>36</v>
      </c>
      <c r="C26" s="108"/>
      <c r="D26" s="106" t="s">
        <v>37</v>
      </c>
      <c r="E26" s="107"/>
      <c r="F26" s="108"/>
      <c r="G26" s="129" t="s">
        <v>38</v>
      </c>
      <c r="H26" s="129" t="s">
        <v>39</v>
      </c>
      <c r="I26" s="106" t="s">
        <v>40</v>
      </c>
      <c r="J26" s="107"/>
      <c r="K26" s="108"/>
      <c r="M26" s="131" t="s">
        <v>41</v>
      </c>
      <c r="N26" s="132"/>
      <c r="O26" s="132"/>
      <c r="P26" s="132"/>
      <c r="Q26" s="132"/>
      <c r="R26" s="132"/>
      <c r="S26" s="132"/>
      <c r="T26" s="132"/>
      <c r="U26" s="132"/>
    </row>
    <row r="27" spans="1:21" s="1" customFormat="1" ht="12.75" customHeight="1" x14ac:dyDescent="0.2">
      <c r="A27" s="3"/>
      <c r="B27" s="4" t="s">
        <v>42</v>
      </c>
      <c r="C27" s="4" t="s">
        <v>43</v>
      </c>
      <c r="D27" s="4" t="s">
        <v>44</v>
      </c>
      <c r="E27" s="4" t="s">
        <v>45</v>
      </c>
      <c r="F27" s="4" t="s">
        <v>46</v>
      </c>
      <c r="G27" s="130"/>
      <c r="H27" s="130"/>
      <c r="I27" s="4" t="s">
        <v>47</v>
      </c>
      <c r="J27" s="4" t="s">
        <v>48</v>
      </c>
      <c r="K27" s="4" t="s">
        <v>49</v>
      </c>
      <c r="M27" s="132"/>
      <c r="N27" s="132"/>
      <c r="O27" s="132"/>
      <c r="P27" s="132"/>
      <c r="Q27" s="132"/>
      <c r="R27" s="132"/>
      <c r="S27" s="132"/>
      <c r="T27" s="132"/>
      <c r="U27" s="132"/>
    </row>
    <row r="28" spans="1:21" ht="15.75" customHeight="1" x14ac:dyDescent="0.25">
      <c r="A28" s="29" t="s">
        <v>6</v>
      </c>
      <c r="B28" s="28">
        <v>14</v>
      </c>
      <c r="C28" s="28">
        <v>14</v>
      </c>
      <c r="D28" s="17">
        <v>3</v>
      </c>
      <c r="E28" s="17">
        <v>3</v>
      </c>
      <c r="F28" s="17">
        <v>2</v>
      </c>
      <c r="G28" s="17"/>
      <c r="H28" s="19"/>
      <c r="I28" s="17">
        <v>3</v>
      </c>
      <c r="J28" s="17">
        <v>1</v>
      </c>
      <c r="K28" s="17">
        <v>12</v>
      </c>
      <c r="M28" s="133" t="s">
        <v>50</v>
      </c>
      <c r="N28" s="134"/>
      <c r="O28" s="134"/>
      <c r="P28" s="134"/>
      <c r="Q28" s="134"/>
      <c r="R28" s="134"/>
      <c r="S28" s="134"/>
      <c r="T28" s="134"/>
      <c r="U28" s="134"/>
    </row>
    <row r="29" spans="1:21" ht="15" customHeight="1" x14ac:dyDescent="0.25">
      <c r="A29" s="29" t="s">
        <v>7</v>
      </c>
      <c r="B29" s="28">
        <v>14</v>
      </c>
      <c r="C29" s="28">
        <v>14</v>
      </c>
      <c r="D29" s="17">
        <v>3</v>
      </c>
      <c r="E29" s="17">
        <v>3</v>
      </c>
      <c r="F29" s="17">
        <v>2</v>
      </c>
      <c r="G29" s="17"/>
      <c r="H29" s="83">
        <v>4</v>
      </c>
      <c r="I29" s="17">
        <v>3</v>
      </c>
      <c r="J29" s="17">
        <v>1</v>
      </c>
      <c r="K29" s="17">
        <v>8</v>
      </c>
      <c r="M29" s="134"/>
      <c r="N29" s="134"/>
      <c r="O29" s="134"/>
      <c r="P29" s="134"/>
      <c r="Q29" s="134"/>
      <c r="R29" s="134"/>
      <c r="S29" s="134"/>
      <c r="T29" s="134"/>
      <c r="U29" s="134"/>
    </row>
    <row r="30" spans="1:21" ht="14.25" customHeight="1" x14ac:dyDescent="0.25">
      <c r="A30" s="30" t="s">
        <v>9</v>
      </c>
      <c r="B30" s="28">
        <v>14</v>
      </c>
      <c r="C30" s="28">
        <v>12</v>
      </c>
      <c r="D30" s="17">
        <v>3</v>
      </c>
      <c r="E30" s="17">
        <v>3</v>
      </c>
      <c r="F30" s="17">
        <v>2</v>
      </c>
      <c r="G30" s="17">
        <v>2</v>
      </c>
      <c r="H30" s="35"/>
      <c r="I30" s="17">
        <v>3</v>
      </c>
      <c r="J30" s="17">
        <v>1</v>
      </c>
      <c r="K30" s="17">
        <v>12</v>
      </c>
      <c r="M30" s="134"/>
      <c r="N30" s="134"/>
      <c r="O30" s="134"/>
      <c r="P30" s="134"/>
      <c r="Q30" s="134"/>
      <c r="R30" s="134"/>
      <c r="S30" s="134"/>
      <c r="T30" s="134"/>
      <c r="U30" s="134"/>
    </row>
    <row r="31" spans="1:21" ht="17.25" customHeight="1" x14ac:dyDescent="0.25">
      <c r="M31" s="134"/>
      <c r="N31" s="134"/>
      <c r="O31" s="134"/>
      <c r="P31" s="134"/>
      <c r="Q31" s="134"/>
      <c r="R31" s="134"/>
      <c r="S31" s="134"/>
      <c r="T31" s="134"/>
      <c r="U31" s="134"/>
    </row>
    <row r="32" spans="1:21" ht="16.5" customHeight="1" x14ac:dyDescent="0.25">
      <c r="A32" s="135" t="s">
        <v>51</v>
      </c>
      <c r="B32" s="136"/>
      <c r="C32" s="136"/>
      <c r="D32" s="136"/>
      <c r="E32" s="136"/>
      <c r="F32" s="136"/>
      <c r="G32" s="136"/>
      <c r="H32" s="136"/>
      <c r="I32" s="136"/>
      <c r="J32" s="136"/>
      <c r="K32" s="136"/>
      <c r="L32" s="136"/>
      <c r="M32" s="136"/>
      <c r="N32" s="136"/>
      <c r="O32" s="136"/>
      <c r="P32" s="136"/>
      <c r="Q32" s="136"/>
      <c r="R32" s="136"/>
      <c r="S32" s="136"/>
      <c r="T32" s="136"/>
      <c r="U32" s="136"/>
    </row>
    <row r="33" spans="1:21" ht="8.25" hidden="1" customHeight="1" x14ac:dyDescent="0.25">
      <c r="O33" s="6"/>
      <c r="P33" s="7" t="s">
        <v>52</v>
      </c>
      <c r="Q33" s="7" t="s">
        <v>53</v>
      </c>
      <c r="R33" s="7" t="s">
        <v>54</v>
      </c>
      <c r="S33" s="7" t="s">
        <v>55</v>
      </c>
      <c r="T33" s="7" t="s">
        <v>56</v>
      </c>
      <c r="U33" s="7"/>
    </row>
    <row r="34" spans="1:21" ht="17.25" customHeight="1" x14ac:dyDescent="0.25">
      <c r="A34" s="137" t="s">
        <v>57</v>
      </c>
      <c r="B34" s="137"/>
      <c r="C34" s="137"/>
      <c r="D34" s="137"/>
      <c r="E34" s="137"/>
      <c r="F34" s="137"/>
      <c r="G34" s="137"/>
      <c r="H34" s="137"/>
      <c r="I34" s="137"/>
      <c r="J34" s="137"/>
      <c r="K34" s="137"/>
      <c r="L34" s="137"/>
      <c r="M34" s="137"/>
      <c r="N34" s="137"/>
      <c r="O34" s="137"/>
      <c r="P34" s="137"/>
      <c r="Q34" s="137"/>
      <c r="R34" s="137"/>
      <c r="S34" s="137"/>
      <c r="T34" s="137"/>
      <c r="U34" s="137"/>
    </row>
    <row r="35" spans="1:21" ht="25.5" customHeight="1" x14ac:dyDescent="0.25">
      <c r="A35" s="143" t="s">
        <v>58</v>
      </c>
      <c r="B35" s="145" t="s">
        <v>59</v>
      </c>
      <c r="C35" s="146"/>
      <c r="D35" s="146"/>
      <c r="E35" s="146"/>
      <c r="F35" s="146"/>
      <c r="G35" s="146"/>
      <c r="H35" s="146"/>
      <c r="I35" s="147"/>
      <c r="J35" s="129" t="s">
        <v>60</v>
      </c>
      <c r="K35" s="106" t="s">
        <v>61</v>
      </c>
      <c r="L35" s="107"/>
      <c r="M35" s="107"/>
      <c r="N35" s="108"/>
      <c r="O35" s="138" t="s">
        <v>62</v>
      </c>
      <c r="P35" s="139"/>
      <c r="Q35" s="140"/>
      <c r="R35" s="138" t="s">
        <v>63</v>
      </c>
      <c r="S35" s="141"/>
      <c r="T35" s="142"/>
      <c r="U35" s="151" t="s">
        <v>64</v>
      </c>
    </row>
    <row r="36" spans="1:21" ht="13.5" customHeight="1" x14ac:dyDescent="0.25">
      <c r="A36" s="144"/>
      <c r="B36" s="148"/>
      <c r="C36" s="149"/>
      <c r="D36" s="149"/>
      <c r="E36" s="149"/>
      <c r="F36" s="149"/>
      <c r="G36" s="149"/>
      <c r="H36" s="149"/>
      <c r="I36" s="150"/>
      <c r="J36" s="130"/>
      <c r="K36" s="4" t="s">
        <v>65</v>
      </c>
      <c r="L36" s="4" t="s">
        <v>66</v>
      </c>
      <c r="M36" s="4" t="s">
        <v>67</v>
      </c>
      <c r="N36" s="4" t="s">
        <v>68</v>
      </c>
      <c r="O36" s="4" t="s">
        <v>69</v>
      </c>
      <c r="P36" s="4" t="s">
        <v>44</v>
      </c>
      <c r="Q36" s="4" t="s">
        <v>70</v>
      </c>
      <c r="R36" s="4" t="s">
        <v>71</v>
      </c>
      <c r="S36" s="4" t="s">
        <v>65</v>
      </c>
      <c r="T36" s="4" t="s">
        <v>72</v>
      </c>
      <c r="U36" s="130"/>
    </row>
    <row r="37" spans="1:21" x14ac:dyDescent="0.25">
      <c r="A37" s="36" t="s">
        <v>73</v>
      </c>
      <c r="B37" s="152" t="s">
        <v>74</v>
      </c>
      <c r="C37" s="153"/>
      <c r="D37" s="153"/>
      <c r="E37" s="153"/>
      <c r="F37" s="153"/>
      <c r="G37" s="153"/>
      <c r="H37" s="153"/>
      <c r="I37" s="154"/>
      <c r="J37" s="40">
        <v>5</v>
      </c>
      <c r="K37" s="40">
        <v>2</v>
      </c>
      <c r="L37" s="40">
        <v>2</v>
      </c>
      <c r="M37" s="40">
        <v>0</v>
      </c>
      <c r="N37" s="40">
        <v>0</v>
      </c>
      <c r="O37" s="12">
        <f t="shared" ref="O37:O43" si="0">K37+L37+M37+N37</f>
        <v>4</v>
      </c>
      <c r="P37" s="13">
        <f t="shared" ref="P37:P43" si="1">Q37-O37</f>
        <v>5</v>
      </c>
      <c r="Q37" s="13">
        <f t="shared" ref="Q37:Q43" si="2">ROUND(PRODUCT(J37,25)/14,0)</f>
        <v>9</v>
      </c>
      <c r="R37" s="42" t="s">
        <v>71</v>
      </c>
      <c r="S37" s="40"/>
      <c r="T37" s="43"/>
      <c r="U37" s="40" t="s">
        <v>52</v>
      </c>
    </row>
    <row r="38" spans="1:21" x14ac:dyDescent="0.25">
      <c r="A38" s="36" t="s">
        <v>75</v>
      </c>
      <c r="B38" s="152" t="s">
        <v>76</v>
      </c>
      <c r="C38" s="153"/>
      <c r="D38" s="153"/>
      <c r="E38" s="153"/>
      <c r="F38" s="153"/>
      <c r="G38" s="153"/>
      <c r="H38" s="153"/>
      <c r="I38" s="154"/>
      <c r="J38" s="40">
        <v>5</v>
      </c>
      <c r="K38" s="40">
        <v>2</v>
      </c>
      <c r="L38" s="40">
        <v>2</v>
      </c>
      <c r="M38" s="40">
        <v>0</v>
      </c>
      <c r="N38" s="40">
        <v>0</v>
      </c>
      <c r="O38" s="12">
        <f t="shared" si="0"/>
        <v>4</v>
      </c>
      <c r="P38" s="13">
        <f t="shared" si="1"/>
        <v>5</v>
      </c>
      <c r="Q38" s="13">
        <f t="shared" si="2"/>
        <v>9</v>
      </c>
      <c r="R38" s="42" t="s">
        <v>71</v>
      </c>
      <c r="S38" s="40"/>
      <c r="T38" s="43"/>
      <c r="U38" s="40" t="s">
        <v>52</v>
      </c>
    </row>
    <row r="39" spans="1:21" s="1" customFormat="1" ht="12.75" x14ac:dyDescent="0.2">
      <c r="A39" s="36" t="s">
        <v>77</v>
      </c>
      <c r="B39" s="152" t="s">
        <v>78</v>
      </c>
      <c r="C39" s="153"/>
      <c r="D39" s="153"/>
      <c r="E39" s="153"/>
      <c r="F39" s="153"/>
      <c r="G39" s="153"/>
      <c r="H39" s="153"/>
      <c r="I39" s="154"/>
      <c r="J39" s="40">
        <v>5</v>
      </c>
      <c r="K39" s="40">
        <v>2</v>
      </c>
      <c r="L39" s="40">
        <v>2</v>
      </c>
      <c r="M39" s="40">
        <v>0</v>
      </c>
      <c r="N39" s="40">
        <v>0</v>
      </c>
      <c r="O39" s="12">
        <f t="shared" si="0"/>
        <v>4</v>
      </c>
      <c r="P39" s="13">
        <f t="shared" si="1"/>
        <v>5</v>
      </c>
      <c r="Q39" s="13">
        <f t="shared" si="2"/>
        <v>9</v>
      </c>
      <c r="R39" s="42" t="s">
        <v>71</v>
      </c>
      <c r="S39" s="40"/>
      <c r="T39" s="43"/>
      <c r="U39" s="40" t="s">
        <v>52</v>
      </c>
    </row>
    <row r="40" spans="1:21" x14ac:dyDescent="0.25">
      <c r="A40" s="36" t="s">
        <v>79</v>
      </c>
      <c r="B40" s="152" t="s">
        <v>80</v>
      </c>
      <c r="C40" s="153"/>
      <c r="D40" s="153"/>
      <c r="E40" s="153"/>
      <c r="F40" s="153"/>
      <c r="G40" s="153"/>
      <c r="H40" s="153"/>
      <c r="I40" s="154"/>
      <c r="J40" s="40">
        <v>5</v>
      </c>
      <c r="K40" s="40">
        <v>2</v>
      </c>
      <c r="L40" s="40">
        <v>2</v>
      </c>
      <c r="M40" s="40">
        <v>0</v>
      </c>
      <c r="N40" s="40">
        <v>0</v>
      </c>
      <c r="O40" s="12">
        <f t="shared" si="0"/>
        <v>4</v>
      </c>
      <c r="P40" s="13">
        <f t="shared" si="1"/>
        <v>5</v>
      </c>
      <c r="Q40" s="13">
        <f t="shared" si="2"/>
        <v>9</v>
      </c>
      <c r="R40" s="42" t="s">
        <v>71</v>
      </c>
      <c r="S40" s="40"/>
      <c r="T40" s="43"/>
      <c r="U40" s="40" t="s">
        <v>52</v>
      </c>
    </row>
    <row r="41" spans="1:21" x14ac:dyDescent="0.25">
      <c r="A41" s="76" t="s">
        <v>257</v>
      </c>
      <c r="B41" s="155" t="s">
        <v>81</v>
      </c>
      <c r="C41" s="155"/>
      <c r="D41" s="155"/>
      <c r="E41" s="155"/>
      <c r="F41" s="155"/>
      <c r="G41" s="155"/>
      <c r="H41" s="155"/>
      <c r="I41" s="156"/>
      <c r="J41" s="40">
        <v>6</v>
      </c>
      <c r="K41" s="40">
        <v>2</v>
      </c>
      <c r="L41" s="40">
        <v>1</v>
      </c>
      <c r="M41" s="40">
        <v>1</v>
      </c>
      <c r="N41" s="40">
        <v>0</v>
      </c>
      <c r="O41" s="12">
        <f t="shared" si="0"/>
        <v>4</v>
      </c>
      <c r="P41" s="13">
        <f t="shared" si="1"/>
        <v>7</v>
      </c>
      <c r="Q41" s="13">
        <f t="shared" si="2"/>
        <v>11</v>
      </c>
      <c r="R41" s="42"/>
      <c r="S41" s="40" t="s">
        <v>65</v>
      </c>
      <c r="T41" s="43"/>
      <c r="U41" s="40" t="s">
        <v>52</v>
      </c>
    </row>
    <row r="42" spans="1:21" ht="15" customHeight="1" x14ac:dyDescent="0.25">
      <c r="A42" s="36" t="s">
        <v>82</v>
      </c>
      <c r="B42" s="152" t="s">
        <v>83</v>
      </c>
      <c r="C42" s="153"/>
      <c r="D42" s="153"/>
      <c r="E42" s="153"/>
      <c r="F42" s="153"/>
      <c r="G42" s="153"/>
      <c r="H42" s="153"/>
      <c r="I42" s="154"/>
      <c r="J42" s="40">
        <v>4</v>
      </c>
      <c r="K42" s="40">
        <v>2</v>
      </c>
      <c r="L42" s="40">
        <v>1</v>
      </c>
      <c r="M42" s="40">
        <v>0</v>
      </c>
      <c r="N42" s="41">
        <v>0</v>
      </c>
      <c r="O42" s="12">
        <f t="shared" si="0"/>
        <v>3</v>
      </c>
      <c r="P42" s="13">
        <f t="shared" si="1"/>
        <v>4</v>
      </c>
      <c r="Q42" s="13">
        <f t="shared" si="2"/>
        <v>7</v>
      </c>
      <c r="R42" s="42"/>
      <c r="S42" s="40"/>
      <c r="T42" s="43" t="s">
        <v>72</v>
      </c>
      <c r="U42" s="40" t="s">
        <v>52</v>
      </c>
    </row>
    <row r="43" spans="1:21" x14ac:dyDescent="0.25">
      <c r="A43" s="32" t="s">
        <v>84</v>
      </c>
      <c r="B43" s="157" t="s">
        <v>85</v>
      </c>
      <c r="C43" s="158"/>
      <c r="D43" s="158"/>
      <c r="E43" s="158"/>
      <c r="F43" s="158"/>
      <c r="G43" s="158"/>
      <c r="H43" s="158"/>
      <c r="I43" s="159"/>
      <c r="J43" s="32">
        <v>2</v>
      </c>
      <c r="K43" s="32">
        <v>0</v>
      </c>
      <c r="L43" s="32">
        <v>2</v>
      </c>
      <c r="M43" s="32">
        <v>0</v>
      </c>
      <c r="N43" s="32">
        <v>0</v>
      </c>
      <c r="O43" s="32">
        <f t="shared" si="0"/>
        <v>2</v>
      </c>
      <c r="P43" s="23">
        <f t="shared" si="1"/>
        <v>2</v>
      </c>
      <c r="Q43" s="23">
        <f t="shared" si="2"/>
        <v>4</v>
      </c>
      <c r="R43" s="33"/>
      <c r="S43" s="32"/>
      <c r="T43" s="34" t="s">
        <v>72</v>
      </c>
      <c r="U43" s="32" t="s">
        <v>55</v>
      </c>
    </row>
    <row r="44" spans="1:21" x14ac:dyDescent="0.25">
      <c r="A44" s="15" t="s">
        <v>86</v>
      </c>
      <c r="B44" s="160"/>
      <c r="C44" s="161"/>
      <c r="D44" s="161"/>
      <c r="E44" s="161"/>
      <c r="F44" s="161"/>
      <c r="G44" s="161"/>
      <c r="H44" s="161"/>
      <c r="I44" s="162"/>
      <c r="J44" s="15">
        <f t="shared" ref="J44:Q44" si="3">SUM(J37:J43)</f>
        <v>32</v>
      </c>
      <c r="K44" s="15">
        <f t="shared" si="3"/>
        <v>12</v>
      </c>
      <c r="L44" s="15">
        <f t="shared" si="3"/>
        <v>12</v>
      </c>
      <c r="M44" s="15">
        <f t="shared" si="3"/>
        <v>1</v>
      </c>
      <c r="N44" s="15">
        <f t="shared" si="3"/>
        <v>0</v>
      </c>
      <c r="O44" s="15">
        <f t="shared" si="3"/>
        <v>25</v>
      </c>
      <c r="P44" s="15">
        <f t="shared" si="3"/>
        <v>33</v>
      </c>
      <c r="Q44" s="15">
        <f t="shared" si="3"/>
        <v>58</v>
      </c>
      <c r="R44" s="15">
        <f>COUNTIF(R37:R43,"E")</f>
        <v>4</v>
      </c>
      <c r="S44" s="15">
        <f>COUNTIF(S37:S43,"C")</f>
        <v>1</v>
      </c>
      <c r="T44" s="15">
        <f>COUNTIF(T37:T43,"VP")</f>
        <v>2</v>
      </c>
      <c r="U44" s="12">
        <f>COUNTA(U37:U43)</f>
        <v>7</v>
      </c>
    </row>
    <row r="45" spans="1:21" ht="12" customHeight="1" x14ac:dyDescent="0.25"/>
    <row r="46" spans="1:21" ht="16.5" customHeight="1" x14ac:dyDescent="0.25">
      <c r="A46" s="137" t="s">
        <v>87</v>
      </c>
      <c r="B46" s="137"/>
      <c r="C46" s="137"/>
      <c r="D46" s="137"/>
      <c r="E46" s="137"/>
      <c r="F46" s="137"/>
      <c r="G46" s="137"/>
      <c r="H46" s="137"/>
      <c r="I46" s="137"/>
      <c r="J46" s="137"/>
      <c r="K46" s="137"/>
      <c r="L46" s="137"/>
      <c r="M46" s="137"/>
      <c r="N46" s="137"/>
      <c r="O46" s="137"/>
      <c r="P46" s="137"/>
      <c r="Q46" s="137"/>
      <c r="R46" s="137"/>
      <c r="S46" s="137"/>
      <c r="T46" s="137"/>
      <c r="U46" s="137"/>
    </row>
    <row r="47" spans="1:21" ht="26.25" customHeight="1" x14ac:dyDescent="0.25">
      <c r="A47" s="143" t="s">
        <v>58</v>
      </c>
      <c r="B47" s="145" t="s">
        <v>59</v>
      </c>
      <c r="C47" s="146"/>
      <c r="D47" s="146"/>
      <c r="E47" s="146"/>
      <c r="F47" s="146"/>
      <c r="G47" s="146"/>
      <c r="H47" s="146"/>
      <c r="I47" s="147"/>
      <c r="J47" s="129" t="s">
        <v>60</v>
      </c>
      <c r="K47" s="106" t="s">
        <v>61</v>
      </c>
      <c r="L47" s="107"/>
      <c r="M47" s="107"/>
      <c r="N47" s="108"/>
      <c r="O47" s="138" t="s">
        <v>62</v>
      </c>
      <c r="P47" s="139"/>
      <c r="Q47" s="140"/>
      <c r="R47" s="138" t="s">
        <v>63</v>
      </c>
      <c r="S47" s="141"/>
      <c r="T47" s="142"/>
      <c r="U47" s="151" t="s">
        <v>64</v>
      </c>
    </row>
    <row r="48" spans="1:21" ht="12.75" customHeight="1" x14ac:dyDescent="0.25">
      <c r="A48" s="144"/>
      <c r="B48" s="148"/>
      <c r="C48" s="149"/>
      <c r="D48" s="149"/>
      <c r="E48" s="149"/>
      <c r="F48" s="149"/>
      <c r="G48" s="149"/>
      <c r="H48" s="149"/>
      <c r="I48" s="150"/>
      <c r="J48" s="130"/>
      <c r="K48" s="4" t="s">
        <v>65</v>
      </c>
      <c r="L48" s="4" t="s">
        <v>66</v>
      </c>
      <c r="M48" s="4" t="s">
        <v>67</v>
      </c>
      <c r="N48" s="4" t="s">
        <v>68</v>
      </c>
      <c r="O48" s="4" t="s">
        <v>69</v>
      </c>
      <c r="P48" s="4" t="s">
        <v>44</v>
      </c>
      <c r="Q48" s="4" t="s">
        <v>70</v>
      </c>
      <c r="R48" s="4" t="s">
        <v>71</v>
      </c>
      <c r="S48" s="4" t="s">
        <v>65</v>
      </c>
      <c r="T48" s="4" t="s">
        <v>72</v>
      </c>
      <c r="U48" s="130"/>
    </row>
    <row r="49" spans="1:21" x14ac:dyDescent="0.25">
      <c r="A49" s="36" t="s">
        <v>88</v>
      </c>
      <c r="B49" s="152" t="s">
        <v>89</v>
      </c>
      <c r="C49" s="153"/>
      <c r="D49" s="153"/>
      <c r="E49" s="153"/>
      <c r="F49" s="153"/>
      <c r="G49" s="153"/>
      <c r="H49" s="153"/>
      <c r="I49" s="154"/>
      <c r="J49" s="40">
        <v>5</v>
      </c>
      <c r="K49" s="40">
        <v>2</v>
      </c>
      <c r="L49" s="40">
        <v>2</v>
      </c>
      <c r="M49" s="40">
        <v>0</v>
      </c>
      <c r="N49" s="41">
        <v>0</v>
      </c>
      <c r="O49" s="12">
        <f t="shared" ref="O49:O55" si="4">K49+L49+M49+N49</f>
        <v>4</v>
      </c>
      <c r="P49" s="13">
        <f t="shared" ref="P49:P55" si="5">Q49-O49</f>
        <v>5</v>
      </c>
      <c r="Q49" s="13">
        <f t="shared" ref="Q49:Q55" si="6">ROUND(PRODUCT(J49,25)/14,0)</f>
        <v>9</v>
      </c>
      <c r="R49" s="42" t="s">
        <v>71</v>
      </c>
      <c r="S49" s="40"/>
      <c r="T49" s="43"/>
      <c r="U49" s="40" t="s">
        <v>52</v>
      </c>
    </row>
    <row r="50" spans="1:21" x14ac:dyDescent="0.25">
      <c r="A50" s="36" t="s">
        <v>90</v>
      </c>
      <c r="B50" s="152" t="s">
        <v>91</v>
      </c>
      <c r="C50" s="153"/>
      <c r="D50" s="153"/>
      <c r="E50" s="153"/>
      <c r="F50" s="153"/>
      <c r="G50" s="153"/>
      <c r="H50" s="153"/>
      <c r="I50" s="154"/>
      <c r="J50" s="40">
        <v>5</v>
      </c>
      <c r="K50" s="40">
        <v>2</v>
      </c>
      <c r="L50" s="40">
        <v>2</v>
      </c>
      <c r="M50" s="40">
        <v>0</v>
      </c>
      <c r="N50" s="41">
        <v>0</v>
      </c>
      <c r="O50" s="12">
        <f t="shared" si="4"/>
        <v>4</v>
      </c>
      <c r="P50" s="13">
        <f t="shared" si="5"/>
        <v>5</v>
      </c>
      <c r="Q50" s="13">
        <f t="shared" si="6"/>
        <v>9</v>
      </c>
      <c r="R50" s="42" t="s">
        <v>71</v>
      </c>
      <c r="S50" s="40"/>
      <c r="T50" s="43"/>
      <c r="U50" s="40" t="s">
        <v>52</v>
      </c>
    </row>
    <row r="51" spans="1:21" s="1" customFormat="1" ht="12.75" x14ac:dyDescent="0.2">
      <c r="A51" s="36" t="s">
        <v>92</v>
      </c>
      <c r="B51" s="152" t="s">
        <v>93</v>
      </c>
      <c r="C51" s="153"/>
      <c r="D51" s="153"/>
      <c r="E51" s="153"/>
      <c r="F51" s="153"/>
      <c r="G51" s="153"/>
      <c r="H51" s="153"/>
      <c r="I51" s="154"/>
      <c r="J51" s="40">
        <v>5</v>
      </c>
      <c r="K51" s="40">
        <v>2</v>
      </c>
      <c r="L51" s="40">
        <v>2</v>
      </c>
      <c r="M51" s="40">
        <v>0</v>
      </c>
      <c r="N51" s="41">
        <v>0</v>
      </c>
      <c r="O51" s="12">
        <f t="shared" si="4"/>
        <v>4</v>
      </c>
      <c r="P51" s="13">
        <f t="shared" si="5"/>
        <v>5</v>
      </c>
      <c r="Q51" s="13">
        <f t="shared" si="6"/>
        <v>9</v>
      </c>
      <c r="R51" s="42"/>
      <c r="S51" s="40"/>
      <c r="T51" s="43" t="s">
        <v>72</v>
      </c>
      <c r="U51" s="40" t="s">
        <v>52</v>
      </c>
    </row>
    <row r="52" spans="1:21" ht="12.75" customHeight="1" x14ac:dyDescent="0.25">
      <c r="A52" s="36" t="s">
        <v>94</v>
      </c>
      <c r="B52" s="152" t="s">
        <v>95</v>
      </c>
      <c r="C52" s="153"/>
      <c r="D52" s="153"/>
      <c r="E52" s="153"/>
      <c r="F52" s="153"/>
      <c r="G52" s="153"/>
      <c r="H52" s="153"/>
      <c r="I52" s="154"/>
      <c r="J52" s="40">
        <v>5</v>
      </c>
      <c r="K52" s="40">
        <v>2</v>
      </c>
      <c r="L52" s="40">
        <v>2</v>
      </c>
      <c r="M52" s="40">
        <v>0</v>
      </c>
      <c r="N52" s="41">
        <v>0</v>
      </c>
      <c r="O52" s="12">
        <f t="shared" si="4"/>
        <v>4</v>
      </c>
      <c r="P52" s="13">
        <f t="shared" si="5"/>
        <v>5</v>
      </c>
      <c r="Q52" s="13">
        <f t="shared" si="6"/>
        <v>9</v>
      </c>
      <c r="R52" s="42" t="s">
        <v>71</v>
      </c>
      <c r="S52" s="40"/>
      <c r="T52" s="43"/>
      <c r="U52" s="40" t="s">
        <v>54</v>
      </c>
    </row>
    <row r="53" spans="1:21" ht="15" customHeight="1" x14ac:dyDescent="0.25">
      <c r="A53" s="36" t="s">
        <v>96</v>
      </c>
      <c r="B53" s="152" t="s">
        <v>97</v>
      </c>
      <c r="C53" s="153"/>
      <c r="D53" s="153"/>
      <c r="E53" s="153"/>
      <c r="F53" s="153"/>
      <c r="G53" s="153"/>
      <c r="H53" s="153"/>
      <c r="I53" s="154"/>
      <c r="J53" s="40">
        <v>5</v>
      </c>
      <c r="K53" s="40">
        <v>2</v>
      </c>
      <c r="L53" s="40">
        <v>1</v>
      </c>
      <c r="M53" s="40">
        <v>2</v>
      </c>
      <c r="N53" s="41">
        <v>0</v>
      </c>
      <c r="O53" s="12">
        <f t="shared" si="4"/>
        <v>5</v>
      </c>
      <c r="P53" s="13">
        <f t="shared" si="5"/>
        <v>4</v>
      </c>
      <c r="Q53" s="13">
        <f t="shared" si="6"/>
        <v>9</v>
      </c>
      <c r="R53" s="42" t="s">
        <v>71</v>
      </c>
      <c r="S53" s="40"/>
      <c r="T53" s="43"/>
      <c r="U53" s="40" t="s">
        <v>54</v>
      </c>
    </row>
    <row r="54" spans="1:21" x14ac:dyDescent="0.25">
      <c r="A54" s="36" t="s">
        <v>98</v>
      </c>
      <c r="B54" s="152" t="s">
        <v>99</v>
      </c>
      <c r="C54" s="153"/>
      <c r="D54" s="153"/>
      <c r="E54" s="153"/>
      <c r="F54" s="153"/>
      <c r="G54" s="153"/>
      <c r="H54" s="153"/>
      <c r="I54" s="154"/>
      <c r="J54" s="40">
        <v>5</v>
      </c>
      <c r="K54" s="40">
        <v>2</v>
      </c>
      <c r="L54" s="40">
        <v>1</v>
      </c>
      <c r="M54" s="40">
        <v>0</v>
      </c>
      <c r="N54" s="41">
        <v>0</v>
      </c>
      <c r="O54" s="12">
        <f t="shared" si="4"/>
        <v>3</v>
      </c>
      <c r="P54" s="13">
        <f t="shared" si="5"/>
        <v>6</v>
      </c>
      <c r="Q54" s="13">
        <f t="shared" si="6"/>
        <v>9</v>
      </c>
      <c r="R54" s="42"/>
      <c r="S54" s="40" t="s">
        <v>65</v>
      </c>
      <c r="T54" s="43"/>
      <c r="U54" s="40" t="s">
        <v>54</v>
      </c>
    </row>
    <row r="55" spans="1:21" x14ac:dyDescent="0.25">
      <c r="A55" s="14" t="s">
        <v>100</v>
      </c>
      <c r="B55" s="163" t="s">
        <v>101</v>
      </c>
      <c r="C55" s="164"/>
      <c r="D55" s="164"/>
      <c r="E55" s="164"/>
      <c r="F55" s="164"/>
      <c r="G55" s="164"/>
      <c r="H55" s="164"/>
      <c r="I55" s="165"/>
      <c r="J55" s="14">
        <v>2</v>
      </c>
      <c r="K55" s="14">
        <v>0</v>
      </c>
      <c r="L55" s="14">
        <v>2</v>
      </c>
      <c r="M55" s="14">
        <v>0</v>
      </c>
      <c r="N55" s="14">
        <v>0</v>
      </c>
      <c r="O55" s="12">
        <f t="shared" si="4"/>
        <v>2</v>
      </c>
      <c r="P55" s="13">
        <f t="shared" si="5"/>
        <v>2</v>
      </c>
      <c r="Q55" s="13">
        <f t="shared" si="6"/>
        <v>4</v>
      </c>
      <c r="R55" s="33"/>
      <c r="S55" s="32"/>
      <c r="T55" s="34" t="s">
        <v>72</v>
      </c>
      <c r="U55" s="32" t="s">
        <v>55</v>
      </c>
    </row>
    <row r="56" spans="1:21" x14ac:dyDescent="0.25">
      <c r="A56" s="15" t="s">
        <v>86</v>
      </c>
      <c r="B56" s="160"/>
      <c r="C56" s="161"/>
      <c r="D56" s="161"/>
      <c r="E56" s="161"/>
      <c r="F56" s="161"/>
      <c r="G56" s="161"/>
      <c r="H56" s="161"/>
      <c r="I56" s="162"/>
      <c r="J56" s="15">
        <f t="shared" ref="J56:Q56" si="7">SUM(J49:J55)</f>
        <v>32</v>
      </c>
      <c r="K56" s="15">
        <f t="shared" si="7"/>
        <v>12</v>
      </c>
      <c r="L56" s="15">
        <f t="shared" si="7"/>
        <v>12</v>
      </c>
      <c r="M56" s="15">
        <f t="shared" si="7"/>
        <v>2</v>
      </c>
      <c r="N56" s="15">
        <f t="shared" si="7"/>
        <v>0</v>
      </c>
      <c r="O56" s="15">
        <f t="shared" si="7"/>
        <v>26</v>
      </c>
      <c r="P56" s="15">
        <f t="shared" si="7"/>
        <v>32</v>
      </c>
      <c r="Q56" s="15">
        <f t="shared" si="7"/>
        <v>58</v>
      </c>
      <c r="R56" s="15">
        <f>COUNTIF(R49:R55,"E")</f>
        <v>4</v>
      </c>
      <c r="S56" s="15">
        <f>COUNTIF(S49:S55,"C")</f>
        <v>1</v>
      </c>
      <c r="T56" s="15">
        <f>COUNTIF(T49:T55,"VP")</f>
        <v>2</v>
      </c>
      <c r="U56" s="12">
        <f>COUNTA(U49:U55)</f>
        <v>7</v>
      </c>
    </row>
    <row r="57" spans="1:21" ht="9" customHeight="1" x14ac:dyDescent="0.25"/>
    <row r="58" spans="1:21" ht="18" customHeight="1" x14ac:dyDescent="0.25">
      <c r="A58" s="137" t="s">
        <v>102</v>
      </c>
      <c r="B58" s="137"/>
      <c r="C58" s="137"/>
      <c r="D58" s="137"/>
      <c r="E58" s="137"/>
      <c r="F58" s="137"/>
      <c r="G58" s="137"/>
      <c r="H58" s="137"/>
      <c r="I58" s="137"/>
      <c r="J58" s="137"/>
      <c r="K58" s="137"/>
      <c r="L58" s="137"/>
      <c r="M58" s="137"/>
      <c r="N58" s="137"/>
      <c r="O58" s="137"/>
      <c r="P58" s="137"/>
      <c r="Q58" s="137"/>
      <c r="R58" s="137"/>
      <c r="S58" s="137"/>
      <c r="T58" s="137"/>
      <c r="U58" s="137"/>
    </row>
    <row r="59" spans="1:21" ht="25.5" customHeight="1" x14ac:dyDescent="0.25">
      <c r="A59" s="143" t="s">
        <v>58</v>
      </c>
      <c r="B59" s="145" t="s">
        <v>59</v>
      </c>
      <c r="C59" s="146"/>
      <c r="D59" s="146"/>
      <c r="E59" s="146"/>
      <c r="F59" s="146"/>
      <c r="G59" s="146"/>
      <c r="H59" s="146"/>
      <c r="I59" s="147"/>
      <c r="J59" s="129" t="s">
        <v>60</v>
      </c>
      <c r="K59" s="106" t="s">
        <v>61</v>
      </c>
      <c r="L59" s="107"/>
      <c r="M59" s="107"/>
      <c r="N59" s="108"/>
      <c r="O59" s="138" t="s">
        <v>62</v>
      </c>
      <c r="P59" s="139"/>
      <c r="Q59" s="140"/>
      <c r="R59" s="138" t="s">
        <v>63</v>
      </c>
      <c r="S59" s="141"/>
      <c r="T59" s="142"/>
      <c r="U59" s="151" t="s">
        <v>64</v>
      </c>
    </row>
    <row r="60" spans="1:21" ht="16.5" customHeight="1" x14ac:dyDescent="0.25">
      <c r="A60" s="144"/>
      <c r="B60" s="148"/>
      <c r="C60" s="149"/>
      <c r="D60" s="149"/>
      <c r="E60" s="149"/>
      <c r="F60" s="149"/>
      <c r="G60" s="149"/>
      <c r="H60" s="149"/>
      <c r="I60" s="150"/>
      <c r="J60" s="130"/>
      <c r="K60" s="4" t="s">
        <v>65</v>
      </c>
      <c r="L60" s="4" t="s">
        <v>66</v>
      </c>
      <c r="M60" s="4" t="s">
        <v>67</v>
      </c>
      <c r="N60" s="4" t="s">
        <v>68</v>
      </c>
      <c r="O60" s="4" t="s">
        <v>69</v>
      </c>
      <c r="P60" s="4" t="s">
        <v>44</v>
      </c>
      <c r="Q60" s="4" t="s">
        <v>70</v>
      </c>
      <c r="R60" s="4" t="s">
        <v>71</v>
      </c>
      <c r="S60" s="4" t="s">
        <v>65</v>
      </c>
      <c r="T60" s="4" t="s">
        <v>72</v>
      </c>
      <c r="U60" s="130"/>
    </row>
    <row r="61" spans="1:21" x14ac:dyDescent="0.25">
      <c r="A61" s="36" t="s">
        <v>103</v>
      </c>
      <c r="B61" s="152" t="s">
        <v>104</v>
      </c>
      <c r="C61" s="153"/>
      <c r="D61" s="153"/>
      <c r="E61" s="153"/>
      <c r="F61" s="153"/>
      <c r="G61" s="153"/>
      <c r="H61" s="153"/>
      <c r="I61" s="154"/>
      <c r="J61" s="40">
        <v>6</v>
      </c>
      <c r="K61" s="40">
        <v>2</v>
      </c>
      <c r="L61" s="40">
        <v>2</v>
      </c>
      <c r="M61" s="40">
        <v>0</v>
      </c>
      <c r="N61" s="41">
        <v>0</v>
      </c>
      <c r="O61" s="12">
        <f t="shared" ref="O61:O66" si="8">K61+L61+M61+N61</f>
        <v>4</v>
      </c>
      <c r="P61" s="13">
        <f t="shared" ref="P61:P66" si="9">Q61-O61</f>
        <v>7</v>
      </c>
      <c r="Q61" s="13">
        <f t="shared" ref="Q61:Q66" si="10">ROUND(PRODUCT(J61,25)/14,0)</f>
        <v>11</v>
      </c>
      <c r="R61" s="42"/>
      <c r="S61" s="40"/>
      <c r="T61" s="43" t="s">
        <v>72</v>
      </c>
      <c r="U61" s="40" t="s">
        <v>52</v>
      </c>
    </row>
    <row r="62" spans="1:21" x14ac:dyDescent="0.25">
      <c r="A62" s="36" t="s">
        <v>105</v>
      </c>
      <c r="B62" s="152" t="s">
        <v>106</v>
      </c>
      <c r="C62" s="153"/>
      <c r="D62" s="153"/>
      <c r="E62" s="153"/>
      <c r="F62" s="153"/>
      <c r="G62" s="153"/>
      <c r="H62" s="153"/>
      <c r="I62" s="154"/>
      <c r="J62" s="40">
        <v>6</v>
      </c>
      <c r="K62" s="40">
        <v>2</v>
      </c>
      <c r="L62" s="40">
        <v>2</v>
      </c>
      <c r="M62" s="40">
        <v>0</v>
      </c>
      <c r="N62" s="41">
        <v>0</v>
      </c>
      <c r="O62" s="12">
        <f t="shared" si="8"/>
        <v>4</v>
      </c>
      <c r="P62" s="13">
        <f t="shared" si="9"/>
        <v>7</v>
      </c>
      <c r="Q62" s="13">
        <f t="shared" si="10"/>
        <v>11</v>
      </c>
      <c r="R62" s="42" t="s">
        <v>71</v>
      </c>
      <c r="S62" s="40"/>
      <c r="T62" s="43"/>
      <c r="U62" s="40" t="s">
        <v>54</v>
      </c>
    </row>
    <row r="63" spans="1:21" x14ac:dyDescent="0.25">
      <c r="A63" s="36" t="s">
        <v>107</v>
      </c>
      <c r="B63" s="152" t="s">
        <v>108</v>
      </c>
      <c r="C63" s="153"/>
      <c r="D63" s="153"/>
      <c r="E63" s="153"/>
      <c r="F63" s="153"/>
      <c r="G63" s="153"/>
      <c r="H63" s="153"/>
      <c r="I63" s="154"/>
      <c r="J63" s="40">
        <v>6</v>
      </c>
      <c r="K63" s="40">
        <v>2</v>
      </c>
      <c r="L63" s="40">
        <v>2</v>
      </c>
      <c r="M63" s="40">
        <v>1</v>
      </c>
      <c r="N63" s="41">
        <v>0</v>
      </c>
      <c r="O63" s="12">
        <f t="shared" si="8"/>
        <v>5</v>
      </c>
      <c r="P63" s="13">
        <f t="shared" si="9"/>
        <v>6</v>
      </c>
      <c r="Q63" s="13">
        <f t="shared" si="10"/>
        <v>11</v>
      </c>
      <c r="R63" s="42" t="s">
        <v>71</v>
      </c>
      <c r="S63" s="40"/>
      <c r="T63" s="43"/>
      <c r="U63" s="40" t="s">
        <v>52</v>
      </c>
    </row>
    <row r="64" spans="1:21" x14ac:dyDescent="0.25">
      <c r="A64" s="36" t="s">
        <v>109</v>
      </c>
      <c r="B64" s="152" t="s">
        <v>110</v>
      </c>
      <c r="C64" s="153"/>
      <c r="D64" s="153"/>
      <c r="E64" s="153"/>
      <c r="F64" s="153"/>
      <c r="G64" s="153"/>
      <c r="H64" s="153"/>
      <c r="I64" s="154"/>
      <c r="J64" s="40">
        <v>6</v>
      </c>
      <c r="K64" s="40">
        <v>2</v>
      </c>
      <c r="L64" s="40">
        <v>2</v>
      </c>
      <c r="M64" s="40">
        <v>0</v>
      </c>
      <c r="N64" s="41">
        <v>0</v>
      </c>
      <c r="O64" s="12">
        <f t="shared" si="8"/>
        <v>4</v>
      </c>
      <c r="P64" s="13">
        <f t="shared" si="9"/>
        <v>7</v>
      </c>
      <c r="Q64" s="13">
        <f t="shared" si="10"/>
        <v>11</v>
      </c>
      <c r="R64" s="42" t="s">
        <v>71</v>
      </c>
      <c r="S64" s="40"/>
      <c r="T64" s="43"/>
      <c r="U64" s="40" t="s">
        <v>52</v>
      </c>
    </row>
    <row r="65" spans="1:21" s="1" customFormat="1" ht="14.25" customHeight="1" x14ac:dyDescent="0.2">
      <c r="A65" s="36" t="s">
        <v>111</v>
      </c>
      <c r="B65" s="152" t="s">
        <v>112</v>
      </c>
      <c r="C65" s="153"/>
      <c r="D65" s="153"/>
      <c r="E65" s="153"/>
      <c r="F65" s="153"/>
      <c r="G65" s="153"/>
      <c r="H65" s="153"/>
      <c r="I65" s="154"/>
      <c r="J65" s="40">
        <v>6</v>
      </c>
      <c r="K65" s="40">
        <v>1</v>
      </c>
      <c r="L65" s="40">
        <v>0</v>
      </c>
      <c r="M65" s="40">
        <v>2</v>
      </c>
      <c r="N65" s="41">
        <v>0</v>
      </c>
      <c r="O65" s="12">
        <f t="shared" si="8"/>
        <v>3</v>
      </c>
      <c r="P65" s="13">
        <f t="shared" si="9"/>
        <v>8</v>
      </c>
      <c r="Q65" s="13">
        <f t="shared" si="10"/>
        <v>11</v>
      </c>
      <c r="R65" s="42" t="s">
        <v>71</v>
      </c>
      <c r="S65" s="40"/>
      <c r="T65" s="43"/>
      <c r="U65" s="40" t="s">
        <v>54</v>
      </c>
    </row>
    <row r="66" spans="1:21" ht="12.75" customHeight="1" x14ac:dyDescent="0.25">
      <c r="A66" s="36" t="s">
        <v>113</v>
      </c>
      <c r="B66" s="152" t="s">
        <v>114</v>
      </c>
      <c r="C66" s="153"/>
      <c r="D66" s="153"/>
      <c r="E66" s="153"/>
      <c r="F66" s="153"/>
      <c r="G66" s="153"/>
      <c r="H66" s="153"/>
      <c r="I66" s="154"/>
      <c r="J66" s="40">
        <v>3</v>
      </c>
      <c r="K66" s="40">
        <v>0</v>
      </c>
      <c r="L66" s="40">
        <v>2</v>
      </c>
      <c r="M66" s="40">
        <v>0</v>
      </c>
      <c r="N66" s="41">
        <v>0</v>
      </c>
      <c r="O66" s="12">
        <f t="shared" si="8"/>
        <v>2</v>
      </c>
      <c r="P66" s="13">
        <f t="shared" si="9"/>
        <v>3</v>
      </c>
      <c r="Q66" s="13">
        <f t="shared" si="10"/>
        <v>5</v>
      </c>
      <c r="R66" s="42"/>
      <c r="S66" s="40" t="s">
        <v>65</v>
      </c>
      <c r="T66" s="43"/>
      <c r="U66" s="40" t="s">
        <v>55</v>
      </c>
    </row>
    <row r="67" spans="1:21" x14ac:dyDescent="0.25">
      <c r="A67" s="15" t="s">
        <v>86</v>
      </c>
      <c r="B67" s="160"/>
      <c r="C67" s="161"/>
      <c r="D67" s="161"/>
      <c r="E67" s="161"/>
      <c r="F67" s="161"/>
      <c r="G67" s="161"/>
      <c r="H67" s="161"/>
      <c r="I67" s="162"/>
      <c r="J67" s="15">
        <f t="shared" ref="J67:Q67" si="11">SUM(J61:J66)</f>
        <v>33</v>
      </c>
      <c r="K67" s="15">
        <f t="shared" si="11"/>
        <v>9</v>
      </c>
      <c r="L67" s="15">
        <f t="shared" si="11"/>
        <v>10</v>
      </c>
      <c r="M67" s="15">
        <f t="shared" si="11"/>
        <v>3</v>
      </c>
      <c r="N67" s="15">
        <f t="shared" si="11"/>
        <v>0</v>
      </c>
      <c r="O67" s="15">
        <f t="shared" si="11"/>
        <v>22</v>
      </c>
      <c r="P67" s="15">
        <f t="shared" si="11"/>
        <v>38</v>
      </c>
      <c r="Q67" s="15">
        <f t="shared" si="11"/>
        <v>60</v>
      </c>
      <c r="R67" s="15">
        <f>COUNTIF(R61:R66,"E")</f>
        <v>4</v>
      </c>
      <c r="S67" s="15">
        <f>COUNTIF(S61:S66,"C")</f>
        <v>1</v>
      </c>
      <c r="T67" s="15">
        <f>COUNTIF(T61:T66,"VP")</f>
        <v>1</v>
      </c>
      <c r="U67" s="12">
        <f>COUNTA(U61:U66)</f>
        <v>6</v>
      </c>
    </row>
    <row r="68" spans="1:21" ht="9" customHeight="1" x14ac:dyDescent="0.25"/>
    <row r="69" spans="1:21" ht="18.75" customHeight="1" x14ac:dyDescent="0.25">
      <c r="A69" s="137" t="s">
        <v>115</v>
      </c>
      <c r="B69" s="137"/>
      <c r="C69" s="137"/>
      <c r="D69" s="137"/>
      <c r="E69" s="137"/>
      <c r="F69" s="137"/>
      <c r="G69" s="137"/>
      <c r="H69" s="137"/>
      <c r="I69" s="137"/>
      <c r="J69" s="137"/>
      <c r="K69" s="137"/>
      <c r="L69" s="137"/>
      <c r="M69" s="137"/>
      <c r="N69" s="137"/>
      <c r="O69" s="137"/>
      <c r="P69" s="137"/>
      <c r="Q69" s="137"/>
      <c r="R69" s="137"/>
      <c r="S69" s="137"/>
      <c r="T69" s="137"/>
      <c r="U69" s="137"/>
    </row>
    <row r="70" spans="1:21" ht="24.75" customHeight="1" x14ac:dyDescent="0.25">
      <c r="A70" s="143" t="s">
        <v>58</v>
      </c>
      <c r="B70" s="145" t="s">
        <v>59</v>
      </c>
      <c r="C70" s="146"/>
      <c r="D70" s="146"/>
      <c r="E70" s="146"/>
      <c r="F70" s="146"/>
      <c r="G70" s="146"/>
      <c r="H70" s="146"/>
      <c r="I70" s="147"/>
      <c r="J70" s="129" t="s">
        <v>60</v>
      </c>
      <c r="K70" s="106" t="s">
        <v>61</v>
      </c>
      <c r="L70" s="107"/>
      <c r="M70" s="107"/>
      <c r="N70" s="108"/>
      <c r="O70" s="138" t="s">
        <v>62</v>
      </c>
      <c r="P70" s="139"/>
      <c r="Q70" s="140"/>
      <c r="R70" s="138" t="s">
        <v>63</v>
      </c>
      <c r="S70" s="141"/>
      <c r="T70" s="142"/>
      <c r="U70" s="151" t="s">
        <v>64</v>
      </c>
    </row>
    <row r="71" spans="1:21" x14ac:dyDescent="0.25">
      <c r="A71" s="144"/>
      <c r="B71" s="148"/>
      <c r="C71" s="149"/>
      <c r="D71" s="149"/>
      <c r="E71" s="149"/>
      <c r="F71" s="149"/>
      <c r="G71" s="149"/>
      <c r="H71" s="149"/>
      <c r="I71" s="150"/>
      <c r="J71" s="130"/>
      <c r="K71" s="4" t="s">
        <v>65</v>
      </c>
      <c r="L71" s="4" t="s">
        <v>66</v>
      </c>
      <c r="M71" s="4" t="s">
        <v>67</v>
      </c>
      <c r="N71" s="4" t="s">
        <v>68</v>
      </c>
      <c r="O71" s="4" t="s">
        <v>69</v>
      </c>
      <c r="P71" s="4" t="s">
        <v>44</v>
      </c>
      <c r="Q71" s="4" t="s">
        <v>70</v>
      </c>
      <c r="R71" s="4" t="s">
        <v>71</v>
      </c>
      <c r="S71" s="4" t="s">
        <v>65</v>
      </c>
      <c r="T71" s="4" t="s">
        <v>72</v>
      </c>
      <c r="U71" s="130"/>
    </row>
    <row r="72" spans="1:21" x14ac:dyDescent="0.25">
      <c r="A72" s="36" t="s">
        <v>116</v>
      </c>
      <c r="B72" s="152" t="s">
        <v>117</v>
      </c>
      <c r="C72" s="153"/>
      <c r="D72" s="153"/>
      <c r="E72" s="153"/>
      <c r="F72" s="153"/>
      <c r="G72" s="153"/>
      <c r="H72" s="153"/>
      <c r="I72" s="154"/>
      <c r="J72" s="40">
        <v>5</v>
      </c>
      <c r="K72" s="40">
        <v>2</v>
      </c>
      <c r="L72" s="40">
        <v>1</v>
      </c>
      <c r="M72" s="40">
        <v>2</v>
      </c>
      <c r="N72" s="41">
        <v>0</v>
      </c>
      <c r="O72" s="12">
        <f t="shared" ref="O72:O78" si="12">K72+L72+M72+N72</f>
        <v>5</v>
      </c>
      <c r="P72" s="13">
        <f t="shared" ref="P72:P78" si="13">Q72-O72</f>
        <v>4</v>
      </c>
      <c r="Q72" s="13">
        <f t="shared" ref="Q72:Q78" si="14">ROUND(PRODUCT(J72,25)/14,0)</f>
        <v>9</v>
      </c>
      <c r="R72" s="42" t="s">
        <v>71</v>
      </c>
      <c r="S72" s="40"/>
      <c r="T72" s="43"/>
      <c r="U72" s="40" t="s">
        <v>54</v>
      </c>
    </row>
    <row r="73" spans="1:21" x14ac:dyDescent="0.25">
      <c r="A73" s="36" t="s">
        <v>118</v>
      </c>
      <c r="B73" s="152" t="s">
        <v>119</v>
      </c>
      <c r="C73" s="153"/>
      <c r="D73" s="153"/>
      <c r="E73" s="153"/>
      <c r="F73" s="153"/>
      <c r="G73" s="153"/>
      <c r="H73" s="153"/>
      <c r="I73" s="154"/>
      <c r="J73" s="40">
        <v>5</v>
      </c>
      <c r="K73" s="40">
        <v>2</v>
      </c>
      <c r="L73" s="40">
        <v>2</v>
      </c>
      <c r="M73" s="40">
        <v>0</v>
      </c>
      <c r="N73" s="41">
        <v>0</v>
      </c>
      <c r="O73" s="12">
        <f t="shared" si="12"/>
        <v>4</v>
      </c>
      <c r="P73" s="13">
        <f t="shared" si="13"/>
        <v>5</v>
      </c>
      <c r="Q73" s="13">
        <f t="shared" si="14"/>
        <v>9</v>
      </c>
      <c r="R73" s="42" t="s">
        <v>71</v>
      </c>
      <c r="S73" s="40"/>
      <c r="T73" s="43"/>
      <c r="U73" s="40" t="s">
        <v>52</v>
      </c>
    </row>
    <row r="74" spans="1:21" x14ac:dyDescent="0.25">
      <c r="A74" s="36" t="s">
        <v>120</v>
      </c>
      <c r="B74" s="152" t="s">
        <v>121</v>
      </c>
      <c r="C74" s="153"/>
      <c r="D74" s="153"/>
      <c r="E74" s="153"/>
      <c r="F74" s="153"/>
      <c r="G74" s="153"/>
      <c r="H74" s="153"/>
      <c r="I74" s="154"/>
      <c r="J74" s="40">
        <v>5</v>
      </c>
      <c r="K74" s="40">
        <v>2</v>
      </c>
      <c r="L74" s="40">
        <v>2</v>
      </c>
      <c r="M74" s="40">
        <v>0</v>
      </c>
      <c r="N74" s="41">
        <v>0</v>
      </c>
      <c r="O74" s="12">
        <f t="shared" si="12"/>
        <v>4</v>
      </c>
      <c r="P74" s="13">
        <f t="shared" si="13"/>
        <v>5</v>
      </c>
      <c r="Q74" s="13">
        <f t="shared" si="14"/>
        <v>9</v>
      </c>
      <c r="R74" s="42" t="s">
        <v>71</v>
      </c>
      <c r="S74" s="40"/>
      <c r="T74" s="43"/>
      <c r="U74" s="40" t="s">
        <v>52</v>
      </c>
    </row>
    <row r="75" spans="1:21" x14ac:dyDescent="0.25">
      <c r="A75" s="36" t="s">
        <v>122</v>
      </c>
      <c r="B75" s="152" t="s">
        <v>123</v>
      </c>
      <c r="C75" s="153"/>
      <c r="D75" s="153"/>
      <c r="E75" s="153"/>
      <c r="F75" s="153"/>
      <c r="G75" s="153"/>
      <c r="H75" s="153"/>
      <c r="I75" s="154"/>
      <c r="J75" s="40">
        <v>5</v>
      </c>
      <c r="K75" s="40">
        <v>2</v>
      </c>
      <c r="L75" s="40">
        <v>2</v>
      </c>
      <c r="M75" s="40">
        <v>0</v>
      </c>
      <c r="N75" s="41">
        <v>0</v>
      </c>
      <c r="O75" s="12">
        <f t="shared" si="12"/>
        <v>4</v>
      </c>
      <c r="P75" s="13">
        <f t="shared" si="13"/>
        <v>5</v>
      </c>
      <c r="Q75" s="13">
        <f t="shared" si="14"/>
        <v>9</v>
      </c>
      <c r="R75" s="42" t="s">
        <v>71</v>
      </c>
      <c r="S75" s="40"/>
      <c r="T75" s="43"/>
      <c r="U75" s="40" t="s">
        <v>52</v>
      </c>
    </row>
    <row r="76" spans="1:21" x14ac:dyDescent="0.25">
      <c r="A76" s="36" t="s">
        <v>124</v>
      </c>
      <c r="B76" s="152" t="s">
        <v>125</v>
      </c>
      <c r="C76" s="153"/>
      <c r="D76" s="153"/>
      <c r="E76" s="153"/>
      <c r="F76" s="153"/>
      <c r="G76" s="153"/>
      <c r="H76" s="153"/>
      <c r="I76" s="154"/>
      <c r="J76" s="40">
        <v>5</v>
      </c>
      <c r="K76" s="40">
        <v>2</v>
      </c>
      <c r="L76" s="40">
        <v>2</v>
      </c>
      <c r="M76" s="40">
        <v>0</v>
      </c>
      <c r="N76" s="41">
        <v>0</v>
      </c>
      <c r="O76" s="12">
        <f t="shared" si="12"/>
        <v>4</v>
      </c>
      <c r="P76" s="13">
        <f t="shared" si="13"/>
        <v>5</v>
      </c>
      <c r="Q76" s="13">
        <f t="shared" si="14"/>
        <v>9</v>
      </c>
      <c r="R76" s="42"/>
      <c r="S76" s="40" t="s">
        <v>65</v>
      </c>
      <c r="T76" s="43"/>
      <c r="U76" s="40" t="s">
        <v>54</v>
      </c>
    </row>
    <row r="77" spans="1:21" s="1" customFormat="1" ht="12.75" x14ac:dyDescent="0.2">
      <c r="A77" s="36" t="s">
        <v>126</v>
      </c>
      <c r="B77" s="152" t="s">
        <v>127</v>
      </c>
      <c r="C77" s="153"/>
      <c r="D77" s="153"/>
      <c r="E77" s="153"/>
      <c r="F77" s="153"/>
      <c r="G77" s="153"/>
      <c r="H77" s="153"/>
      <c r="I77" s="154"/>
      <c r="J77" s="40">
        <v>5</v>
      </c>
      <c r="K77" s="40">
        <v>2</v>
      </c>
      <c r="L77" s="40">
        <v>1</v>
      </c>
      <c r="M77" s="40">
        <v>0</v>
      </c>
      <c r="N77" s="41">
        <v>0</v>
      </c>
      <c r="O77" s="12">
        <f t="shared" si="12"/>
        <v>3</v>
      </c>
      <c r="P77" s="13">
        <f t="shared" si="13"/>
        <v>6</v>
      </c>
      <c r="Q77" s="13">
        <f t="shared" si="14"/>
        <v>9</v>
      </c>
      <c r="R77" s="42"/>
      <c r="S77" s="40"/>
      <c r="T77" s="43" t="s">
        <v>72</v>
      </c>
      <c r="U77" s="40" t="s">
        <v>54</v>
      </c>
    </row>
    <row r="78" spans="1:21" x14ac:dyDescent="0.25">
      <c r="A78" s="36" t="s">
        <v>128</v>
      </c>
      <c r="B78" s="152" t="s">
        <v>129</v>
      </c>
      <c r="C78" s="153"/>
      <c r="D78" s="153"/>
      <c r="E78" s="153"/>
      <c r="F78" s="153"/>
      <c r="G78" s="153"/>
      <c r="H78" s="153"/>
      <c r="I78" s="154"/>
      <c r="J78" s="40">
        <v>3</v>
      </c>
      <c r="K78" s="40">
        <v>0</v>
      </c>
      <c r="L78" s="40">
        <v>2</v>
      </c>
      <c r="M78" s="40">
        <v>0</v>
      </c>
      <c r="N78" s="41">
        <v>0</v>
      </c>
      <c r="O78" s="12">
        <f t="shared" si="12"/>
        <v>2</v>
      </c>
      <c r="P78" s="13">
        <f t="shared" si="13"/>
        <v>3</v>
      </c>
      <c r="Q78" s="13">
        <f t="shared" si="14"/>
        <v>5</v>
      </c>
      <c r="R78" s="42"/>
      <c r="S78" s="40" t="s">
        <v>65</v>
      </c>
      <c r="T78" s="43"/>
      <c r="U78" s="40" t="s">
        <v>55</v>
      </c>
    </row>
    <row r="79" spans="1:21" x14ac:dyDescent="0.25">
      <c r="A79" s="15" t="s">
        <v>86</v>
      </c>
      <c r="B79" s="160"/>
      <c r="C79" s="161"/>
      <c r="D79" s="161"/>
      <c r="E79" s="161"/>
      <c r="F79" s="161"/>
      <c r="G79" s="161"/>
      <c r="H79" s="161"/>
      <c r="I79" s="162"/>
      <c r="J79" s="15">
        <f t="shared" ref="J79:Q79" si="15">SUM(J72:J78)</f>
        <v>33</v>
      </c>
      <c r="K79" s="15">
        <f t="shared" si="15"/>
        <v>12</v>
      </c>
      <c r="L79" s="15">
        <f t="shared" si="15"/>
        <v>12</v>
      </c>
      <c r="M79" s="15">
        <f t="shared" si="15"/>
        <v>2</v>
      </c>
      <c r="N79" s="15">
        <f t="shared" si="15"/>
        <v>0</v>
      </c>
      <c r="O79" s="15">
        <f t="shared" si="15"/>
        <v>26</v>
      </c>
      <c r="P79" s="15">
        <f t="shared" si="15"/>
        <v>33</v>
      </c>
      <c r="Q79" s="15">
        <f t="shared" si="15"/>
        <v>59</v>
      </c>
      <c r="R79" s="15">
        <f>COUNTIF(R72:R78,"E")</f>
        <v>4</v>
      </c>
      <c r="S79" s="15">
        <f>COUNTIF(S72:S78,"C")</f>
        <v>2</v>
      </c>
      <c r="T79" s="15">
        <f>COUNTIF(T72:T78,"VP")</f>
        <v>1</v>
      </c>
      <c r="U79" s="12">
        <f>COUNTA(U72:U78)</f>
        <v>7</v>
      </c>
    </row>
    <row r="80" spans="1:21" ht="10.5" customHeight="1" x14ac:dyDescent="0.25"/>
    <row r="81" spans="1:21" ht="18" customHeight="1" x14ac:dyDescent="0.25">
      <c r="A81" s="166" t="s">
        <v>130</v>
      </c>
      <c r="B81" s="167"/>
      <c r="C81" s="167"/>
      <c r="D81" s="167"/>
      <c r="E81" s="167"/>
      <c r="F81" s="167"/>
      <c r="G81" s="167"/>
      <c r="H81" s="167"/>
      <c r="I81" s="167"/>
      <c r="J81" s="167"/>
      <c r="K81" s="167"/>
      <c r="L81" s="167"/>
      <c r="M81" s="167"/>
      <c r="N81" s="167"/>
      <c r="O81" s="167"/>
      <c r="P81" s="167"/>
      <c r="Q81" s="167"/>
      <c r="R81" s="167"/>
      <c r="S81" s="167"/>
      <c r="T81" s="167"/>
      <c r="U81" s="168"/>
    </row>
    <row r="82" spans="1:21" ht="25.5" customHeight="1" x14ac:dyDescent="0.25">
      <c r="A82" s="143" t="s">
        <v>58</v>
      </c>
      <c r="B82" s="145" t="s">
        <v>59</v>
      </c>
      <c r="C82" s="146"/>
      <c r="D82" s="146"/>
      <c r="E82" s="146"/>
      <c r="F82" s="146"/>
      <c r="G82" s="146"/>
      <c r="H82" s="146"/>
      <c r="I82" s="147"/>
      <c r="J82" s="129" t="s">
        <v>60</v>
      </c>
      <c r="K82" s="106" t="s">
        <v>61</v>
      </c>
      <c r="L82" s="107"/>
      <c r="M82" s="107"/>
      <c r="N82" s="108"/>
      <c r="O82" s="106" t="s">
        <v>62</v>
      </c>
      <c r="P82" s="107"/>
      <c r="Q82" s="108"/>
      <c r="R82" s="106" t="s">
        <v>63</v>
      </c>
      <c r="S82" s="107"/>
      <c r="T82" s="108"/>
      <c r="U82" s="129" t="s">
        <v>64</v>
      </c>
    </row>
    <row r="83" spans="1:21" x14ac:dyDescent="0.25">
      <c r="A83" s="144"/>
      <c r="B83" s="148"/>
      <c r="C83" s="149"/>
      <c r="D83" s="149"/>
      <c r="E83" s="149"/>
      <c r="F83" s="149"/>
      <c r="G83" s="149"/>
      <c r="H83" s="149"/>
      <c r="I83" s="150"/>
      <c r="J83" s="130"/>
      <c r="K83" s="4" t="s">
        <v>65</v>
      </c>
      <c r="L83" s="4" t="s">
        <v>66</v>
      </c>
      <c r="M83" s="4" t="s">
        <v>67</v>
      </c>
      <c r="N83" s="4" t="s">
        <v>68</v>
      </c>
      <c r="O83" s="4" t="s">
        <v>69</v>
      </c>
      <c r="P83" s="4" t="s">
        <v>44</v>
      </c>
      <c r="Q83" s="4" t="s">
        <v>70</v>
      </c>
      <c r="R83" s="4" t="s">
        <v>71</v>
      </c>
      <c r="S83" s="4" t="s">
        <v>65</v>
      </c>
      <c r="T83" s="4" t="s">
        <v>72</v>
      </c>
      <c r="U83" s="130"/>
    </row>
    <row r="84" spans="1:21" x14ac:dyDescent="0.25">
      <c r="A84" s="36" t="s">
        <v>131</v>
      </c>
      <c r="B84" s="152" t="s">
        <v>132</v>
      </c>
      <c r="C84" s="153"/>
      <c r="D84" s="153"/>
      <c r="E84" s="153"/>
      <c r="F84" s="153"/>
      <c r="G84" s="153"/>
      <c r="H84" s="153"/>
      <c r="I84" s="154"/>
      <c r="J84" s="40">
        <v>6</v>
      </c>
      <c r="K84" s="40">
        <v>2</v>
      </c>
      <c r="L84" s="40">
        <v>2</v>
      </c>
      <c r="M84" s="40">
        <v>1</v>
      </c>
      <c r="N84" s="41">
        <v>0</v>
      </c>
      <c r="O84" s="12">
        <f t="shared" ref="O84:O89" si="16">K84+L84+M84+N84</f>
        <v>5</v>
      </c>
      <c r="P84" s="13">
        <f t="shared" ref="P84:P89" si="17">Q84-O84</f>
        <v>6</v>
      </c>
      <c r="Q84" s="13">
        <f t="shared" ref="Q84:Q89" si="18">ROUND(PRODUCT(J84,25)/14,0)</f>
        <v>11</v>
      </c>
      <c r="R84" s="42" t="s">
        <v>71</v>
      </c>
      <c r="S84" s="40"/>
      <c r="T84" s="43"/>
      <c r="U84" s="40" t="s">
        <v>54</v>
      </c>
    </row>
    <row r="85" spans="1:21" x14ac:dyDescent="0.25">
      <c r="A85" s="36" t="s">
        <v>133</v>
      </c>
      <c r="B85" s="152" t="s">
        <v>134</v>
      </c>
      <c r="C85" s="153"/>
      <c r="D85" s="153"/>
      <c r="E85" s="153"/>
      <c r="F85" s="153"/>
      <c r="G85" s="153"/>
      <c r="H85" s="153"/>
      <c r="I85" s="154"/>
      <c r="J85" s="40">
        <v>5</v>
      </c>
      <c r="K85" s="40">
        <v>2</v>
      </c>
      <c r="L85" s="40">
        <v>2</v>
      </c>
      <c r="M85" s="40">
        <v>0</v>
      </c>
      <c r="N85" s="41">
        <v>0</v>
      </c>
      <c r="O85" s="12">
        <f t="shared" si="16"/>
        <v>4</v>
      </c>
      <c r="P85" s="13">
        <f t="shared" si="17"/>
        <v>5</v>
      </c>
      <c r="Q85" s="13">
        <f t="shared" si="18"/>
        <v>9</v>
      </c>
      <c r="R85" s="42" t="s">
        <v>71</v>
      </c>
      <c r="S85" s="40"/>
      <c r="T85" s="43"/>
      <c r="U85" s="40" t="s">
        <v>54</v>
      </c>
    </row>
    <row r="86" spans="1:21" x14ac:dyDescent="0.25">
      <c r="A86" s="36" t="s">
        <v>135</v>
      </c>
      <c r="B86" s="169" t="s">
        <v>136</v>
      </c>
      <c r="C86" s="170"/>
      <c r="D86" s="170"/>
      <c r="E86" s="170"/>
      <c r="F86" s="170"/>
      <c r="G86" s="170"/>
      <c r="H86" s="170"/>
      <c r="I86" s="171"/>
      <c r="J86" s="40">
        <v>6</v>
      </c>
      <c r="K86" s="40">
        <v>2</v>
      </c>
      <c r="L86" s="40">
        <v>2</v>
      </c>
      <c r="M86" s="40">
        <v>1</v>
      </c>
      <c r="N86" s="41">
        <v>0</v>
      </c>
      <c r="O86" s="12">
        <f t="shared" si="16"/>
        <v>5</v>
      </c>
      <c r="P86" s="13">
        <f t="shared" si="17"/>
        <v>6</v>
      </c>
      <c r="Q86" s="13">
        <f t="shared" si="18"/>
        <v>11</v>
      </c>
      <c r="R86" s="42"/>
      <c r="S86" s="46" t="s">
        <v>65</v>
      </c>
      <c r="T86" s="43"/>
      <c r="U86" s="40" t="s">
        <v>54</v>
      </c>
    </row>
    <row r="87" spans="1:21" x14ac:dyDescent="0.25">
      <c r="A87" s="44" t="s">
        <v>137</v>
      </c>
      <c r="B87" s="172" t="s">
        <v>138</v>
      </c>
      <c r="C87" s="173"/>
      <c r="D87" s="173"/>
      <c r="E87" s="173"/>
      <c r="F87" s="173"/>
      <c r="G87" s="173"/>
      <c r="H87" s="173"/>
      <c r="I87" s="174"/>
      <c r="J87" s="45">
        <v>3</v>
      </c>
      <c r="K87" s="45">
        <v>0</v>
      </c>
      <c r="L87" s="45">
        <v>0</v>
      </c>
      <c r="M87" s="45">
        <v>1</v>
      </c>
      <c r="N87" s="45">
        <v>0</v>
      </c>
      <c r="O87" s="12">
        <f t="shared" si="16"/>
        <v>1</v>
      </c>
      <c r="P87" s="13">
        <f t="shared" si="17"/>
        <v>4</v>
      </c>
      <c r="Q87" s="13">
        <f t="shared" si="18"/>
        <v>5</v>
      </c>
      <c r="R87" s="46"/>
      <c r="S87" s="46" t="s">
        <v>65</v>
      </c>
      <c r="T87" s="46"/>
      <c r="U87" s="47" t="s">
        <v>54</v>
      </c>
    </row>
    <row r="88" spans="1:21" x14ac:dyDescent="0.25">
      <c r="A88" s="36" t="s">
        <v>139</v>
      </c>
      <c r="B88" s="152" t="s">
        <v>140</v>
      </c>
      <c r="C88" s="153"/>
      <c r="D88" s="153"/>
      <c r="E88" s="153"/>
      <c r="F88" s="153"/>
      <c r="G88" s="153"/>
      <c r="H88" s="153"/>
      <c r="I88" s="154"/>
      <c r="J88" s="40">
        <v>6</v>
      </c>
      <c r="K88" s="40">
        <v>2</v>
      </c>
      <c r="L88" s="40">
        <v>2</v>
      </c>
      <c r="M88" s="40">
        <v>1</v>
      </c>
      <c r="N88" s="41">
        <v>0</v>
      </c>
      <c r="O88" s="12">
        <f t="shared" si="16"/>
        <v>5</v>
      </c>
      <c r="P88" s="13">
        <f t="shared" si="17"/>
        <v>6</v>
      </c>
      <c r="Q88" s="13">
        <f t="shared" si="18"/>
        <v>11</v>
      </c>
      <c r="R88" s="42" t="s">
        <v>71</v>
      </c>
      <c r="S88" s="40"/>
      <c r="T88" s="43"/>
      <c r="U88" s="40" t="s">
        <v>54</v>
      </c>
    </row>
    <row r="89" spans="1:21" x14ac:dyDescent="0.25">
      <c r="A89" s="36" t="s">
        <v>141</v>
      </c>
      <c r="B89" s="152" t="s">
        <v>142</v>
      </c>
      <c r="C89" s="153"/>
      <c r="D89" s="153"/>
      <c r="E89" s="153"/>
      <c r="F89" s="153"/>
      <c r="G89" s="153"/>
      <c r="H89" s="153"/>
      <c r="I89" s="154"/>
      <c r="J89" s="40">
        <v>4</v>
      </c>
      <c r="K89" s="40">
        <v>2</v>
      </c>
      <c r="L89" s="40">
        <v>1</v>
      </c>
      <c r="M89" s="40">
        <v>0</v>
      </c>
      <c r="N89" s="41">
        <v>0</v>
      </c>
      <c r="O89" s="12">
        <f t="shared" si="16"/>
        <v>3</v>
      </c>
      <c r="P89" s="13">
        <f t="shared" si="17"/>
        <v>4</v>
      </c>
      <c r="Q89" s="13">
        <f t="shared" si="18"/>
        <v>7</v>
      </c>
      <c r="R89" s="42"/>
      <c r="S89" s="40"/>
      <c r="T89" s="43" t="s">
        <v>72</v>
      </c>
      <c r="U89" s="40" t="s">
        <v>54</v>
      </c>
    </row>
    <row r="90" spans="1:21" x14ac:dyDescent="0.25">
      <c r="A90" s="15" t="s">
        <v>86</v>
      </c>
      <c r="B90" s="160"/>
      <c r="C90" s="161"/>
      <c r="D90" s="161"/>
      <c r="E90" s="161"/>
      <c r="F90" s="161"/>
      <c r="G90" s="161"/>
      <c r="H90" s="161"/>
      <c r="I90" s="162"/>
      <c r="J90" s="15">
        <f t="shared" ref="J90:Q90" si="19">SUM(J84:J89)</f>
        <v>30</v>
      </c>
      <c r="K90" s="15">
        <f t="shared" si="19"/>
        <v>10</v>
      </c>
      <c r="L90" s="15">
        <f t="shared" si="19"/>
        <v>9</v>
      </c>
      <c r="M90" s="15">
        <f t="shared" si="19"/>
        <v>4</v>
      </c>
      <c r="N90" s="15">
        <f t="shared" si="19"/>
        <v>0</v>
      </c>
      <c r="O90" s="15">
        <f t="shared" si="19"/>
        <v>23</v>
      </c>
      <c r="P90" s="15">
        <f t="shared" si="19"/>
        <v>31</v>
      </c>
      <c r="Q90" s="15">
        <f t="shared" si="19"/>
        <v>54</v>
      </c>
      <c r="R90" s="15">
        <f>COUNTIF(R84:R89,"E")</f>
        <v>3</v>
      </c>
      <c r="S90" s="15">
        <f>COUNTIF(S84:S89,"C")</f>
        <v>2</v>
      </c>
      <c r="T90" s="15">
        <f>COUNTIF(T84:T89,"VP")</f>
        <v>1</v>
      </c>
      <c r="U90" s="12">
        <f>COUNTA(U84:U89)</f>
        <v>6</v>
      </c>
    </row>
    <row r="91" spans="1:21" ht="12.75" customHeight="1" x14ac:dyDescent="0.25"/>
    <row r="92" spans="1:21" ht="19.5" customHeight="1" x14ac:dyDescent="0.25">
      <c r="A92" s="166" t="s">
        <v>143</v>
      </c>
      <c r="B92" s="167"/>
      <c r="C92" s="167"/>
      <c r="D92" s="167"/>
      <c r="E92" s="167"/>
      <c r="F92" s="167"/>
      <c r="G92" s="167"/>
      <c r="H92" s="167"/>
      <c r="I92" s="167"/>
      <c r="J92" s="167"/>
      <c r="K92" s="167"/>
      <c r="L92" s="167"/>
      <c r="M92" s="167"/>
      <c r="N92" s="167"/>
      <c r="O92" s="167"/>
      <c r="P92" s="167"/>
      <c r="Q92" s="167"/>
      <c r="R92" s="167"/>
      <c r="S92" s="167"/>
      <c r="T92" s="167"/>
      <c r="U92" s="168"/>
    </row>
    <row r="93" spans="1:21" ht="25.5" customHeight="1" x14ac:dyDescent="0.25">
      <c r="A93" s="143" t="s">
        <v>58</v>
      </c>
      <c r="B93" s="145" t="s">
        <v>59</v>
      </c>
      <c r="C93" s="146"/>
      <c r="D93" s="146"/>
      <c r="E93" s="146"/>
      <c r="F93" s="146"/>
      <c r="G93" s="146"/>
      <c r="H93" s="146"/>
      <c r="I93" s="147"/>
      <c r="J93" s="129" t="s">
        <v>60</v>
      </c>
      <c r="K93" s="106" t="s">
        <v>61</v>
      </c>
      <c r="L93" s="107"/>
      <c r="M93" s="107"/>
      <c r="N93" s="108"/>
      <c r="O93" s="106" t="s">
        <v>62</v>
      </c>
      <c r="P93" s="107"/>
      <c r="Q93" s="108"/>
      <c r="R93" s="106" t="s">
        <v>63</v>
      </c>
      <c r="S93" s="107"/>
      <c r="T93" s="108"/>
      <c r="U93" s="129" t="s">
        <v>64</v>
      </c>
    </row>
    <row r="94" spans="1:21" x14ac:dyDescent="0.25">
      <c r="A94" s="144"/>
      <c r="B94" s="148"/>
      <c r="C94" s="149"/>
      <c r="D94" s="149"/>
      <c r="E94" s="149"/>
      <c r="F94" s="149"/>
      <c r="G94" s="149"/>
      <c r="H94" s="149"/>
      <c r="I94" s="150"/>
      <c r="J94" s="130"/>
      <c r="K94" s="4" t="s">
        <v>65</v>
      </c>
      <c r="L94" s="4" t="s">
        <v>66</v>
      </c>
      <c r="M94" s="4" t="s">
        <v>67</v>
      </c>
      <c r="N94" s="4" t="s">
        <v>68</v>
      </c>
      <c r="O94" s="4" t="s">
        <v>69</v>
      </c>
      <c r="P94" s="4" t="s">
        <v>44</v>
      </c>
      <c r="Q94" s="4" t="s">
        <v>70</v>
      </c>
      <c r="R94" s="4" t="s">
        <v>71</v>
      </c>
      <c r="S94" s="4" t="s">
        <v>65</v>
      </c>
      <c r="T94" s="4" t="s">
        <v>72</v>
      </c>
      <c r="U94" s="130"/>
    </row>
    <row r="95" spans="1:21" x14ac:dyDescent="0.25">
      <c r="A95" s="36" t="s">
        <v>144</v>
      </c>
      <c r="B95" s="152" t="s">
        <v>145</v>
      </c>
      <c r="C95" s="153"/>
      <c r="D95" s="153"/>
      <c r="E95" s="153"/>
      <c r="F95" s="153"/>
      <c r="G95" s="153"/>
      <c r="H95" s="153"/>
      <c r="I95" s="154"/>
      <c r="J95" s="40">
        <v>4</v>
      </c>
      <c r="K95" s="40">
        <v>2</v>
      </c>
      <c r="L95" s="40">
        <v>1</v>
      </c>
      <c r="M95" s="40">
        <v>0</v>
      </c>
      <c r="N95" s="41">
        <v>0</v>
      </c>
      <c r="O95" s="12">
        <f t="shared" ref="O95:O100" si="20">K95+L95+M95+N95</f>
        <v>3</v>
      </c>
      <c r="P95" s="13">
        <f t="shared" ref="P95:P100" si="21">Q95-O95</f>
        <v>5</v>
      </c>
      <c r="Q95" s="13">
        <f t="shared" ref="Q95:Q100" si="22">ROUND(PRODUCT(J95,25)/12,0)</f>
        <v>8</v>
      </c>
      <c r="R95" s="42" t="s">
        <v>71</v>
      </c>
      <c r="S95" s="40"/>
      <c r="T95" s="43"/>
      <c r="U95" s="40" t="s">
        <v>54</v>
      </c>
    </row>
    <row r="96" spans="1:21" x14ac:dyDescent="0.25">
      <c r="A96" s="86" t="s">
        <v>146</v>
      </c>
      <c r="B96" s="175" t="s">
        <v>147</v>
      </c>
      <c r="C96" s="176"/>
      <c r="D96" s="176"/>
      <c r="E96" s="176"/>
      <c r="F96" s="176"/>
      <c r="G96" s="176"/>
      <c r="H96" s="176"/>
      <c r="I96" s="177"/>
      <c r="J96" s="87">
        <v>6</v>
      </c>
      <c r="K96" s="87">
        <v>2</v>
      </c>
      <c r="L96" s="87">
        <v>2</v>
      </c>
      <c r="M96" s="87">
        <v>0</v>
      </c>
      <c r="N96" s="88">
        <v>2</v>
      </c>
      <c r="O96" s="12">
        <f t="shared" si="20"/>
        <v>6</v>
      </c>
      <c r="P96" s="13">
        <f t="shared" si="21"/>
        <v>7</v>
      </c>
      <c r="Q96" s="13">
        <f t="shared" si="22"/>
        <v>13</v>
      </c>
      <c r="R96" s="42" t="s">
        <v>71</v>
      </c>
      <c r="S96" s="87"/>
      <c r="T96" s="89"/>
      <c r="U96" s="87" t="s">
        <v>54</v>
      </c>
    </row>
    <row r="97" spans="1:21" x14ac:dyDescent="0.25">
      <c r="A97" s="36" t="s">
        <v>148</v>
      </c>
      <c r="B97" s="152" t="s">
        <v>149</v>
      </c>
      <c r="C97" s="153"/>
      <c r="D97" s="153"/>
      <c r="E97" s="153"/>
      <c r="F97" s="153"/>
      <c r="G97" s="153"/>
      <c r="H97" s="153"/>
      <c r="I97" s="154"/>
      <c r="J97" s="40">
        <v>6</v>
      </c>
      <c r="K97" s="40">
        <v>0</v>
      </c>
      <c r="L97" s="40">
        <v>0</v>
      </c>
      <c r="M97" s="40">
        <v>0</v>
      </c>
      <c r="N97" s="41">
        <v>2</v>
      </c>
      <c r="O97" s="12">
        <f t="shared" si="20"/>
        <v>2</v>
      </c>
      <c r="P97" s="13">
        <f t="shared" si="21"/>
        <v>11</v>
      </c>
      <c r="Q97" s="13">
        <f t="shared" si="22"/>
        <v>13</v>
      </c>
      <c r="R97" s="42"/>
      <c r="S97" s="49" t="s">
        <v>65</v>
      </c>
      <c r="T97" s="43"/>
      <c r="U97" s="40" t="s">
        <v>54</v>
      </c>
    </row>
    <row r="98" spans="1:21" s="1" customFormat="1" ht="12.75" x14ac:dyDescent="0.2">
      <c r="A98" s="36" t="s">
        <v>150</v>
      </c>
      <c r="B98" s="152" t="s">
        <v>151</v>
      </c>
      <c r="C98" s="153"/>
      <c r="D98" s="153"/>
      <c r="E98" s="153"/>
      <c r="F98" s="153"/>
      <c r="G98" s="153"/>
      <c r="H98" s="153"/>
      <c r="I98" s="154"/>
      <c r="J98" s="40">
        <v>6</v>
      </c>
      <c r="K98" s="40">
        <v>2</v>
      </c>
      <c r="L98" s="40">
        <v>1</v>
      </c>
      <c r="M98" s="40">
        <v>0</v>
      </c>
      <c r="N98" s="41">
        <v>2</v>
      </c>
      <c r="O98" s="12">
        <f t="shared" si="20"/>
        <v>5</v>
      </c>
      <c r="P98" s="13">
        <f t="shared" si="21"/>
        <v>8</v>
      </c>
      <c r="Q98" s="13">
        <f t="shared" si="22"/>
        <v>13</v>
      </c>
      <c r="R98" s="42" t="s">
        <v>71</v>
      </c>
      <c r="S98" s="40"/>
      <c r="T98" s="43"/>
      <c r="U98" s="40" t="s">
        <v>54</v>
      </c>
    </row>
    <row r="99" spans="1:21" s="1" customFormat="1" ht="12.75" x14ac:dyDescent="0.2">
      <c r="A99" s="48" t="s">
        <v>152</v>
      </c>
      <c r="B99" s="178" t="s">
        <v>153</v>
      </c>
      <c r="C99" s="179"/>
      <c r="D99" s="179"/>
      <c r="E99" s="179"/>
      <c r="F99" s="179"/>
      <c r="G99" s="179"/>
      <c r="H99" s="179"/>
      <c r="I99" s="180"/>
      <c r="J99" s="40">
        <v>3</v>
      </c>
      <c r="K99" s="40">
        <v>2</v>
      </c>
      <c r="L99" s="40">
        <v>0</v>
      </c>
      <c r="M99" s="40">
        <v>0</v>
      </c>
      <c r="N99" s="41">
        <v>0</v>
      </c>
      <c r="O99" s="12">
        <f t="shared" si="20"/>
        <v>2</v>
      </c>
      <c r="P99" s="13">
        <f t="shared" si="21"/>
        <v>4</v>
      </c>
      <c r="Q99" s="13">
        <f t="shared" si="22"/>
        <v>6</v>
      </c>
      <c r="R99" s="42"/>
      <c r="S99" s="40"/>
      <c r="T99" s="51" t="s">
        <v>72</v>
      </c>
      <c r="U99" s="40" t="s">
        <v>55</v>
      </c>
    </row>
    <row r="100" spans="1:21" x14ac:dyDescent="0.25">
      <c r="A100" s="36" t="s">
        <v>154</v>
      </c>
      <c r="B100" s="152" t="s">
        <v>155</v>
      </c>
      <c r="C100" s="153"/>
      <c r="D100" s="153"/>
      <c r="E100" s="153"/>
      <c r="F100" s="153"/>
      <c r="G100" s="153"/>
      <c r="H100" s="153"/>
      <c r="I100" s="154"/>
      <c r="J100" s="40">
        <v>5</v>
      </c>
      <c r="K100" s="49">
        <v>2</v>
      </c>
      <c r="L100" s="49">
        <v>1</v>
      </c>
      <c r="M100" s="49">
        <v>0</v>
      </c>
      <c r="N100" s="50">
        <v>1</v>
      </c>
      <c r="O100" s="12">
        <f t="shared" si="20"/>
        <v>4</v>
      </c>
      <c r="P100" s="13">
        <f t="shared" si="21"/>
        <v>6</v>
      </c>
      <c r="Q100" s="13">
        <f t="shared" si="22"/>
        <v>10</v>
      </c>
      <c r="R100" s="49"/>
      <c r="S100" s="49" t="s">
        <v>65</v>
      </c>
      <c r="T100" s="51"/>
      <c r="U100" s="40" t="s">
        <v>55</v>
      </c>
    </row>
    <row r="101" spans="1:21" x14ac:dyDescent="0.25">
      <c r="A101" s="15" t="s">
        <v>86</v>
      </c>
      <c r="B101" s="160"/>
      <c r="C101" s="161"/>
      <c r="D101" s="161"/>
      <c r="E101" s="161"/>
      <c r="F101" s="161"/>
      <c r="G101" s="161"/>
      <c r="H101" s="161"/>
      <c r="I101" s="162"/>
      <c r="J101" s="15">
        <f t="shared" ref="J101:Q101" si="23">SUM(J95:J100)</f>
        <v>30</v>
      </c>
      <c r="K101" s="15">
        <f t="shared" si="23"/>
        <v>10</v>
      </c>
      <c r="L101" s="15">
        <f t="shared" si="23"/>
        <v>5</v>
      </c>
      <c r="M101" s="15">
        <f t="shared" si="23"/>
        <v>0</v>
      </c>
      <c r="N101" s="15">
        <f t="shared" si="23"/>
        <v>7</v>
      </c>
      <c r="O101" s="15">
        <f t="shared" si="23"/>
        <v>22</v>
      </c>
      <c r="P101" s="15">
        <f t="shared" si="23"/>
        <v>41</v>
      </c>
      <c r="Q101" s="15">
        <f t="shared" si="23"/>
        <v>63</v>
      </c>
      <c r="R101" s="15">
        <f>COUNTIF(R95:R100,"E")</f>
        <v>3</v>
      </c>
      <c r="S101" s="15">
        <f>COUNTIF(S95:S100,"C")</f>
        <v>2</v>
      </c>
      <c r="T101" s="15">
        <f>COUNTIF(T95:T100,"VP")</f>
        <v>1</v>
      </c>
      <c r="U101" s="12">
        <f>COUNTA(U95:U100)</f>
        <v>6</v>
      </c>
    </row>
    <row r="103" spans="1:21" ht="21.75" customHeight="1" x14ac:dyDescent="0.25"/>
    <row r="104" spans="1:21" ht="17.25" customHeight="1" x14ac:dyDescent="0.25">
      <c r="A104" s="137" t="s">
        <v>156</v>
      </c>
      <c r="B104" s="137"/>
      <c r="C104" s="137"/>
      <c r="D104" s="137"/>
      <c r="E104" s="137"/>
      <c r="F104" s="137"/>
      <c r="G104" s="137"/>
      <c r="H104" s="137"/>
      <c r="I104" s="137"/>
      <c r="J104" s="137"/>
      <c r="K104" s="137"/>
      <c r="L104" s="137"/>
      <c r="M104" s="137"/>
      <c r="N104" s="137"/>
      <c r="O104" s="137"/>
      <c r="P104" s="137"/>
      <c r="Q104" s="137"/>
      <c r="R104" s="137"/>
      <c r="S104" s="137"/>
      <c r="T104" s="137"/>
      <c r="U104" s="137"/>
    </row>
    <row r="105" spans="1:21" ht="18" customHeight="1" x14ac:dyDescent="0.25">
      <c r="A105" s="166" t="s">
        <v>157</v>
      </c>
      <c r="B105" s="167"/>
      <c r="C105" s="167"/>
      <c r="D105" s="167"/>
      <c r="E105" s="167"/>
      <c r="F105" s="167"/>
      <c r="G105" s="167"/>
      <c r="H105" s="167"/>
      <c r="I105" s="167"/>
      <c r="J105" s="167"/>
      <c r="K105" s="167"/>
      <c r="L105" s="167"/>
      <c r="M105" s="167"/>
      <c r="N105" s="167"/>
      <c r="O105" s="167"/>
      <c r="P105" s="167"/>
      <c r="Q105" s="167"/>
      <c r="R105" s="167"/>
      <c r="S105" s="167"/>
      <c r="T105" s="167"/>
      <c r="U105" s="168"/>
    </row>
    <row r="106" spans="1:21" ht="12.75" customHeight="1" x14ac:dyDescent="0.25">
      <c r="A106" s="52" t="s">
        <v>158</v>
      </c>
      <c r="B106" s="181" t="s">
        <v>159</v>
      </c>
      <c r="C106" s="182"/>
      <c r="D106" s="182"/>
      <c r="E106" s="182"/>
      <c r="F106" s="182"/>
      <c r="G106" s="182"/>
      <c r="H106" s="182"/>
      <c r="I106" s="183"/>
      <c r="J106" s="49">
        <v>4</v>
      </c>
      <c r="K106" s="49">
        <v>2</v>
      </c>
      <c r="L106" s="49">
        <v>1</v>
      </c>
      <c r="M106" s="49">
        <v>0</v>
      </c>
      <c r="N106" s="40">
        <v>0</v>
      </c>
      <c r="O106" s="56">
        <f>K106+L106+M106+N106</f>
        <v>3</v>
      </c>
      <c r="P106" s="57">
        <f>Q106-O106</f>
        <v>4</v>
      </c>
      <c r="Q106" s="57">
        <f>ROUND(PRODUCT(J106,25)/14,0)</f>
        <v>7</v>
      </c>
      <c r="R106" s="49"/>
      <c r="S106" s="49"/>
      <c r="T106" s="51" t="s">
        <v>72</v>
      </c>
      <c r="U106" s="40" t="s">
        <v>52</v>
      </c>
    </row>
    <row r="107" spans="1:21" s="1" customFormat="1" ht="12.75" customHeight="1" x14ac:dyDescent="0.2">
      <c r="A107" s="52" t="s">
        <v>258</v>
      </c>
      <c r="B107" s="54" t="s">
        <v>160</v>
      </c>
      <c r="C107" s="54"/>
      <c r="D107" s="54"/>
      <c r="E107" s="54"/>
      <c r="F107" s="54"/>
      <c r="G107" s="54"/>
      <c r="H107" s="54"/>
      <c r="I107" s="55"/>
      <c r="J107" s="49">
        <v>4</v>
      </c>
      <c r="K107" s="49">
        <v>2</v>
      </c>
      <c r="L107" s="49">
        <v>1</v>
      </c>
      <c r="M107" s="49">
        <v>0</v>
      </c>
      <c r="N107" s="40">
        <v>0</v>
      </c>
      <c r="O107" s="56">
        <f>K107+L107+M107+N107</f>
        <v>3</v>
      </c>
      <c r="P107" s="57">
        <f>Q107-O107</f>
        <v>4</v>
      </c>
      <c r="Q107" s="57">
        <f>ROUND(PRODUCT(J107,25)/14,0)</f>
        <v>7</v>
      </c>
      <c r="R107" s="49"/>
      <c r="S107" s="49"/>
      <c r="T107" s="51" t="s">
        <v>72</v>
      </c>
      <c r="U107" s="40" t="s">
        <v>52</v>
      </c>
    </row>
    <row r="108" spans="1:21" x14ac:dyDescent="0.25">
      <c r="A108" s="76" t="s">
        <v>161</v>
      </c>
      <c r="B108" s="155" t="s">
        <v>162</v>
      </c>
      <c r="C108" s="155"/>
      <c r="D108" s="155"/>
      <c r="E108" s="155"/>
      <c r="F108" s="155"/>
      <c r="G108" s="155"/>
      <c r="H108" s="155"/>
      <c r="I108" s="156"/>
      <c r="J108" s="49">
        <v>4</v>
      </c>
      <c r="K108" s="49">
        <v>2</v>
      </c>
      <c r="L108" s="49">
        <v>0</v>
      </c>
      <c r="M108" s="49">
        <v>1</v>
      </c>
      <c r="N108" s="41">
        <v>0</v>
      </c>
      <c r="O108" s="56">
        <f>K108+L108+M108+N108</f>
        <v>3</v>
      </c>
      <c r="P108" s="57">
        <f>Q108-O108</f>
        <v>4</v>
      </c>
      <c r="Q108" s="57">
        <f>ROUND(PRODUCT(J108,25)/14,0)</f>
        <v>7</v>
      </c>
      <c r="R108" s="49"/>
      <c r="S108" s="49"/>
      <c r="T108" s="51" t="s">
        <v>72</v>
      </c>
      <c r="U108" s="40" t="s">
        <v>52</v>
      </c>
    </row>
    <row r="109" spans="1:21" x14ac:dyDescent="0.25">
      <c r="A109" s="166" t="s">
        <v>163</v>
      </c>
      <c r="B109" s="167"/>
      <c r="C109" s="167"/>
      <c r="D109" s="167"/>
      <c r="E109" s="167"/>
      <c r="F109" s="167"/>
      <c r="G109" s="167"/>
      <c r="H109" s="167"/>
      <c r="I109" s="167"/>
      <c r="J109" s="167"/>
      <c r="K109" s="167"/>
      <c r="L109" s="167"/>
      <c r="M109" s="167"/>
      <c r="N109" s="167"/>
      <c r="O109" s="167"/>
      <c r="P109" s="167"/>
      <c r="Q109" s="167"/>
      <c r="R109" s="167"/>
      <c r="S109" s="167"/>
      <c r="T109" s="167"/>
      <c r="U109" s="168"/>
    </row>
    <row r="110" spans="1:21" s="1" customFormat="1" ht="12.75" x14ac:dyDescent="0.2">
      <c r="A110" s="52" t="s">
        <v>164</v>
      </c>
      <c r="B110" s="181" t="s">
        <v>165</v>
      </c>
      <c r="C110" s="182"/>
      <c r="D110" s="182"/>
      <c r="E110" s="182"/>
      <c r="F110" s="182"/>
      <c r="G110" s="182"/>
      <c r="H110" s="182"/>
      <c r="I110" s="183"/>
      <c r="J110" s="49">
        <v>5</v>
      </c>
      <c r="K110" s="49">
        <v>2</v>
      </c>
      <c r="L110" s="49">
        <v>2</v>
      </c>
      <c r="M110" s="49">
        <v>0</v>
      </c>
      <c r="N110" s="58">
        <v>0</v>
      </c>
      <c r="O110" s="57">
        <f>K110+L110+M110+N110</f>
        <v>4</v>
      </c>
      <c r="P110" s="57">
        <f>Q110-O110</f>
        <v>5</v>
      </c>
      <c r="Q110" s="57">
        <f>ROUND(PRODUCT(J110,25)/14,0)</f>
        <v>9</v>
      </c>
      <c r="R110" s="49"/>
      <c r="S110" s="40" t="s">
        <v>65</v>
      </c>
      <c r="T110" s="51"/>
      <c r="U110" s="40" t="s">
        <v>54</v>
      </c>
    </row>
    <row r="111" spans="1:21" s="1" customFormat="1" ht="12.75" x14ac:dyDescent="0.2">
      <c r="A111" s="52" t="s">
        <v>166</v>
      </c>
      <c r="B111" s="184" t="s">
        <v>167</v>
      </c>
      <c r="C111" s="185"/>
      <c r="D111" s="185"/>
      <c r="E111" s="185"/>
      <c r="F111" s="185"/>
      <c r="G111" s="185"/>
      <c r="H111" s="185"/>
      <c r="I111" s="186"/>
      <c r="J111" s="49">
        <v>5</v>
      </c>
      <c r="K111" s="49">
        <v>2</v>
      </c>
      <c r="L111" s="49">
        <v>2</v>
      </c>
      <c r="M111" s="49">
        <v>0</v>
      </c>
      <c r="N111" s="61">
        <v>0</v>
      </c>
      <c r="O111" s="57">
        <f>K111+L111+M111+N111</f>
        <v>4</v>
      </c>
      <c r="P111" s="57">
        <f>Q111-O111</f>
        <v>5</v>
      </c>
      <c r="Q111" s="57">
        <f>ROUND(PRODUCT(J111,25)/14,0)</f>
        <v>9</v>
      </c>
      <c r="R111" s="42"/>
      <c r="S111" s="40" t="s">
        <v>65</v>
      </c>
      <c r="T111" s="51"/>
      <c r="U111" s="40" t="s">
        <v>54</v>
      </c>
    </row>
    <row r="112" spans="1:21" ht="12.75" customHeight="1" x14ac:dyDescent="0.25">
      <c r="A112" s="166" t="s">
        <v>168</v>
      </c>
      <c r="B112" s="167"/>
      <c r="C112" s="167"/>
      <c r="D112" s="167"/>
      <c r="E112" s="167"/>
      <c r="F112" s="167"/>
      <c r="G112" s="167"/>
      <c r="H112" s="167"/>
      <c r="I112" s="167"/>
      <c r="J112" s="167"/>
      <c r="K112" s="167"/>
      <c r="L112" s="167"/>
      <c r="M112" s="167"/>
      <c r="N112" s="167"/>
      <c r="O112" s="167"/>
      <c r="P112" s="167"/>
      <c r="Q112" s="167"/>
      <c r="R112" s="167"/>
      <c r="S112" s="167"/>
      <c r="T112" s="167"/>
      <c r="U112" s="168"/>
    </row>
    <row r="113" spans="1:21" x14ac:dyDescent="0.25">
      <c r="A113" s="52" t="s">
        <v>260</v>
      </c>
      <c r="B113" s="181" t="s">
        <v>169</v>
      </c>
      <c r="C113" s="182"/>
      <c r="D113" s="182"/>
      <c r="E113" s="182"/>
      <c r="F113" s="182"/>
      <c r="G113" s="182"/>
      <c r="H113" s="182"/>
      <c r="I113" s="183"/>
      <c r="J113" s="49">
        <v>5</v>
      </c>
      <c r="K113" s="49">
        <v>2</v>
      </c>
      <c r="L113" s="49">
        <v>1</v>
      </c>
      <c r="M113" s="49">
        <v>0</v>
      </c>
      <c r="N113" s="61">
        <v>0</v>
      </c>
      <c r="O113" s="56">
        <f>K113+L113+M113+N113</f>
        <v>3</v>
      </c>
      <c r="P113" s="57">
        <f>Q113-O113</f>
        <v>6</v>
      </c>
      <c r="Q113" s="57">
        <f>ROUND(PRODUCT(J113,25)/14,0)</f>
        <v>9</v>
      </c>
      <c r="R113" s="49"/>
      <c r="S113" s="49"/>
      <c r="T113" s="51" t="s">
        <v>72</v>
      </c>
      <c r="U113" s="40" t="s">
        <v>54</v>
      </c>
    </row>
    <row r="114" spans="1:21" x14ac:dyDescent="0.25">
      <c r="A114" s="52" t="s">
        <v>261</v>
      </c>
      <c r="B114" s="181" t="s">
        <v>170</v>
      </c>
      <c r="C114" s="182"/>
      <c r="D114" s="182"/>
      <c r="E114" s="182"/>
      <c r="F114" s="182"/>
      <c r="G114" s="182"/>
      <c r="H114" s="182"/>
      <c r="I114" s="183"/>
      <c r="J114" s="49">
        <v>5</v>
      </c>
      <c r="K114" s="49">
        <v>2</v>
      </c>
      <c r="L114" s="49">
        <v>1</v>
      </c>
      <c r="M114" s="49">
        <v>0</v>
      </c>
      <c r="N114" s="61">
        <v>0</v>
      </c>
      <c r="O114" s="56">
        <f>K114+L114+M114+N114</f>
        <v>3</v>
      </c>
      <c r="P114" s="57">
        <f>Q114-O114</f>
        <v>6</v>
      </c>
      <c r="Q114" s="57">
        <f>ROUND(PRODUCT(J114,25)/14,0)</f>
        <v>9</v>
      </c>
      <c r="R114" s="49"/>
      <c r="S114" s="49"/>
      <c r="T114" s="51" t="s">
        <v>72</v>
      </c>
      <c r="U114" s="40" t="s">
        <v>54</v>
      </c>
    </row>
    <row r="115" spans="1:21" s="1" customFormat="1" ht="12.75" x14ac:dyDescent="0.2">
      <c r="A115" s="84" t="s">
        <v>171</v>
      </c>
      <c r="B115" s="187" t="s">
        <v>172</v>
      </c>
      <c r="C115" s="188"/>
      <c r="D115" s="188"/>
      <c r="E115" s="188"/>
      <c r="F115" s="188"/>
      <c r="G115" s="188"/>
      <c r="H115" s="188"/>
      <c r="I115" s="189"/>
      <c r="J115" s="85">
        <v>5</v>
      </c>
      <c r="K115" s="85">
        <v>2</v>
      </c>
      <c r="L115" s="85">
        <v>1</v>
      </c>
      <c r="M115" s="85">
        <v>0</v>
      </c>
      <c r="N115" s="85">
        <v>0</v>
      </c>
      <c r="O115" s="56">
        <f>K115+L115+M115+N115</f>
        <v>3</v>
      </c>
      <c r="P115" s="57">
        <f>Q115-O115</f>
        <v>6</v>
      </c>
      <c r="Q115" s="57">
        <f>ROUND(PRODUCT(J115,25)/14,0)</f>
        <v>9</v>
      </c>
      <c r="R115" s="49"/>
      <c r="S115" s="49"/>
      <c r="T115" s="51" t="s">
        <v>72</v>
      </c>
      <c r="U115" s="40" t="s">
        <v>54</v>
      </c>
    </row>
    <row r="116" spans="1:21" x14ac:dyDescent="0.25">
      <c r="A116" s="52" t="s">
        <v>173</v>
      </c>
      <c r="B116" s="181" t="s">
        <v>174</v>
      </c>
      <c r="C116" s="182"/>
      <c r="D116" s="182"/>
      <c r="E116" s="182"/>
      <c r="F116" s="182"/>
      <c r="G116" s="182"/>
      <c r="H116" s="182"/>
      <c r="I116" s="183"/>
      <c r="J116" s="49">
        <v>5</v>
      </c>
      <c r="K116" s="49">
        <v>2</v>
      </c>
      <c r="L116" s="49">
        <v>1</v>
      </c>
      <c r="M116" s="49">
        <v>0</v>
      </c>
      <c r="N116" s="61">
        <v>0</v>
      </c>
      <c r="O116" s="56">
        <f>K116+L116+M116+N116</f>
        <v>3</v>
      </c>
      <c r="P116" s="57">
        <f>Q116-O116</f>
        <v>6</v>
      </c>
      <c r="Q116" s="57">
        <f>ROUND(PRODUCT(J116,25)/14,0)</f>
        <v>9</v>
      </c>
      <c r="R116" s="49"/>
      <c r="S116" s="49"/>
      <c r="T116" s="51" t="s">
        <v>72</v>
      </c>
      <c r="U116" s="40" t="s">
        <v>54</v>
      </c>
    </row>
    <row r="117" spans="1:21" x14ac:dyDescent="0.25">
      <c r="A117" s="190" t="s">
        <v>175</v>
      </c>
      <c r="B117" s="191"/>
      <c r="C117" s="191"/>
      <c r="D117" s="191"/>
      <c r="E117" s="191"/>
      <c r="F117" s="191"/>
      <c r="G117" s="191"/>
      <c r="H117" s="191"/>
      <c r="I117" s="191"/>
      <c r="J117" s="191"/>
      <c r="K117" s="191"/>
      <c r="L117" s="191"/>
      <c r="M117" s="191"/>
      <c r="N117" s="191"/>
      <c r="O117" s="191"/>
      <c r="P117" s="191"/>
      <c r="Q117" s="191"/>
      <c r="R117" s="191"/>
      <c r="S117" s="191"/>
      <c r="T117" s="191"/>
      <c r="U117" s="192"/>
    </row>
    <row r="118" spans="1:21" s="1" customFormat="1" ht="12.75" x14ac:dyDescent="0.2">
      <c r="A118" s="52" t="s">
        <v>176</v>
      </c>
      <c r="B118" s="181" t="s">
        <v>177</v>
      </c>
      <c r="C118" s="182"/>
      <c r="D118" s="182"/>
      <c r="E118" s="182"/>
      <c r="F118" s="182"/>
      <c r="G118" s="182"/>
      <c r="H118" s="182"/>
      <c r="I118" s="183"/>
      <c r="J118" s="49">
        <v>4</v>
      </c>
      <c r="K118" s="49">
        <v>2</v>
      </c>
      <c r="L118" s="49">
        <v>1</v>
      </c>
      <c r="M118" s="49">
        <v>0</v>
      </c>
      <c r="N118" s="61">
        <v>0</v>
      </c>
      <c r="O118" s="56">
        <f>K118+L118+M118+N118</f>
        <v>3</v>
      </c>
      <c r="P118" s="57">
        <f>Q118-O118</f>
        <v>4</v>
      </c>
      <c r="Q118" s="57">
        <f>ROUND(PRODUCT(J118,25)/14,0)</f>
        <v>7</v>
      </c>
      <c r="R118" s="49"/>
      <c r="S118" s="49" t="s">
        <v>65</v>
      </c>
      <c r="T118" s="51"/>
      <c r="U118" s="40" t="s">
        <v>54</v>
      </c>
    </row>
    <row r="119" spans="1:21" s="1" customFormat="1" ht="12.75" x14ac:dyDescent="0.2">
      <c r="A119" s="52" t="s">
        <v>263</v>
      </c>
      <c r="B119" s="53" t="s">
        <v>178</v>
      </c>
      <c r="C119" s="54"/>
      <c r="D119" s="54"/>
      <c r="E119" s="54"/>
      <c r="F119" s="54"/>
      <c r="G119" s="54"/>
      <c r="H119" s="54"/>
      <c r="I119" s="55"/>
      <c r="J119" s="49">
        <v>4</v>
      </c>
      <c r="K119" s="49">
        <v>2</v>
      </c>
      <c r="L119" s="49">
        <v>1</v>
      </c>
      <c r="M119" s="49">
        <v>0</v>
      </c>
      <c r="N119" s="61">
        <v>0</v>
      </c>
      <c r="O119" s="56">
        <f>K119+L119+M119+N119</f>
        <v>3</v>
      </c>
      <c r="P119" s="57">
        <f>Q119-O119</f>
        <v>4</v>
      </c>
      <c r="Q119" s="57">
        <f>ROUND(PRODUCT(J119,25)/14,0)</f>
        <v>7</v>
      </c>
      <c r="R119" s="49"/>
      <c r="S119" s="49" t="s">
        <v>65</v>
      </c>
      <c r="T119" s="51"/>
      <c r="U119" s="40" t="s">
        <v>54</v>
      </c>
    </row>
    <row r="120" spans="1:21" s="1" customFormat="1" ht="12.75" x14ac:dyDescent="0.2">
      <c r="A120" s="52" t="s">
        <v>135</v>
      </c>
      <c r="B120" s="181" t="s">
        <v>136</v>
      </c>
      <c r="C120" s="182"/>
      <c r="D120" s="182"/>
      <c r="E120" s="182"/>
      <c r="F120" s="182"/>
      <c r="G120" s="182"/>
      <c r="H120" s="182"/>
      <c r="I120" s="183"/>
      <c r="J120" s="49">
        <v>4</v>
      </c>
      <c r="K120" s="49">
        <v>2</v>
      </c>
      <c r="L120" s="49">
        <v>1</v>
      </c>
      <c r="M120" s="49">
        <v>0</v>
      </c>
      <c r="N120" s="61">
        <v>0</v>
      </c>
      <c r="O120" s="56">
        <f>K120+L120+M120+N120</f>
        <v>3</v>
      </c>
      <c r="P120" s="57">
        <f>Q120-O120</f>
        <v>4</v>
      </c>
      <c r="Q120" s="57">
        <f>ROUND(PRODUCT(J120,25)/14,0)</f>
        <v>7</v>
      </c>
      <c r="R120" s="49"/>
      <c r="S120" s="49" t="s">
        <v>65</v>
      </c>
      <c r="T120" s="51"/>
      <c r="U120" s="40" t="s">
        <v>54</v>
      </c>
    </row>
    <row r="121" spans="1:21" s="1" customFormat="1" ht="12.75" x14ac:dyDescent="0.2">
      <c r="A121" s="190" t="s">
        <v>179</v>
      </c>
      <c r="B121" s="191"/>
      <c r="C121" s="191"/>
      <c r="D121" s="191"/>
      <c r="E121" s="191"/>
      <c r="F121" s="191"/>
      <c r="G121" s="191"/>
      <c r="H121" s="191"/>
      <c r="I121" s="191"/>
      <c r="J121" s="191"/>
      <c r="K121" s="191"/>
      <c r="L121" s="191"/>
      <c r="M121" s="191"/>
      <c r="N121" s="191"/>
      <c r="O121" s="191"/>
      <c r="P121" s="191"/>
      <c r="Q121" s="191"/>
      <c r="R121" s="191"/>
      <c r="S121" s="191"/>
      <c r="T121" s="191"/>
      <c r="U121" s="192"/>
    </row>
    <row r="122" spans="1:21" s="1" customFormat="1" ht="12.75" x14ac:dyDescent="0.2">
      <c r="A122" s="52" t="s">
        <v>180</v>
      </c>
      <c r="B122" s="53" t="s">
        <v>181</v>
      </c>
      <c r="C122" s="54"/>
      <c r="D122" s="54"/>
      <c r="E122" s="54"/>
      <c r="F122" s="54"/>
      <c r="G122" s="54"/>
      <c r="H122" s="54"/>
      <c r="I122" s="55"/>
      <c r="J122" s="49">
        <v>6</v>
      </c>
      <c r="K122" s="49">
        <v>2</v>
      </c>
      <c r="L122" s="49">
        <v>2</v>
      </c>
      <c r="M122" s="49">
        <v>0</v>
      </c>
      <c r="N122" s="61">
        <v>2</v>
      </c>
      <c r="O122" s="56">
        <f>K122+L122+M122+N122</f>
        <v>6</v>
      </c>
      <c r="P122" s="57">
        <f>Q122-O122</f>
        <v>7</v>
      </c>
      <c r="Q122" s="57">
        <f>ROUND(PRODUCT(J122,25)/12,0)</f>
        <v>13</v>
      </c>
      <c r="R122" s="42" t="s">
        <v>71</v>
      </c>
      <c r="S122" s="49"/>
      <c r="T122" s="51"/>
      <c r="U122" s="40" t="s">
        <v>54</v>
      </c>
    </row>
    <row r="123" spans="1:21" s="1" customFormat="1" ht="12.75" x14ac:dyDescent="0.2">
      <c r="A123" s="52" t="s">
        <v>265</v>
      </c>
      <c r="B123" s="53" t="s">
        <v>182</v>
      </c>
      <c r="C123" s="54"/>
      <c r="D123" s="54"/>
      <c r="E123" s="54"/>
      <c r="F123" s="54"/>
      <c r="G123" s="54"/>
      <c r="H123" s="54"/>
      <c r="I123" s="55"/>
      <c r="J123" s="49">
        <v>6</v>
      </c>
      <c r="K123" s="49">
        <v>2</v>
      </c>
      <c r="L123" s="49">
        <v>2</v>
      </c>
      <c r="M123" s="49">
        <v>0</v>
      </c>
      <c r="N123" s="61">
        <v>2</v>
      </c>
      <c r="O123" s="56">
        <f>K123+L123+M123+N123</f>
        <v>6</v>
      </c>
      <c r="P123" s="57">
        <f>Q123-O123</f>
        <v>7</v>
      </c>
      <c r="Q123" s="57">
        <f>ROUND(PRODUCT(J123,25)/12,0)</f>
        <v>13</v>
      </c>
      <c r="R123" s="42" t="s">
        <v>71</v>
      </c>
      <c r="S123" s="49"/>
      <c r="T123" s="51"/>
      <c r="U123" s="40" t="s">
        <v>54</v>
      </c>
    </row>
    <row r="124" spans="1:21" x14ac:dyDescent="0.25">
      <c r="A124" s="190" t="s">
        <v>183</v>
      </c>
      <c r="B124" s="191"/>
      <c r="C124" s="191"/>
      <c r="D124" s="191"/>
      <c r="E124" s="191"/>
      <c r="F124" s="191"/>
      <c r="G124" s="191"/>
      <c r="H124" s="191"/>
      <c r="I124" s="191"/>
      <c r="J124" s="191"/>
      <c r="K124" s="191"/>
      <c r="L124" s="191"/>
      <c r="M124" s="191"/>
      <c r="N124" s="191"/>
      <c r="O124" s="191"/>
      <c r="P124" s="191"/>
      <c r="Q124" s="191"/>
      <c r="R124" s="191"/>
      <c r="S124" s="191"/>
      <c r="T124" s="191"/>
      <c r="U124" s="192"/>
    </row>
    <row r="125" spans="1:21" x14ac:dyDescent="0.25">
      <c r="A125" s="52" t="s">
        <v>184</v>
      </c>
      <c r="B125" s="181" t="s">
        <v>185</v>
      </c>
      <c r="C125" s="182"/>
      <c r="D125" s="182"/>
      <c r="E125" s="182"/>
      <c r="F125" s="182"/>
      <c r="G125" s="182"/>
      <c r="H125" s="182"/>
      <c r="I125" s="183"/>
      <c r="J125" s="49">
        <v>6</v>
      </c>
      <c r="K125" s="49">
        <v>2</v>
      </c>
      <c r="L125" s="49">
        <v>1</v>
      </c>
      <c r="M125" s="49">
        <v>0</v>
      </c>
      <c r="N125" s="61">
        <v>0</v>
      </c>
      <c r="O125" s="56">
        <f>K125+L125+M125+N125</f>
        <v>3</v>
      </c>
      <c r="P125" s="57">
        <f>Q125-O125</f>
        <v>10</v>
      </c>
      <c r="Q125" s="57">
        <f>ROUND(PRODUCT(J125,25)/12,0)</f>
        <v>13</v>
      </c>
      <c r="R125" s="42" t="s">
        <v>71</v>
      </c>
      <c r="S125" s="49"/>
      <c r="T125" s="51"/>
      <c r="U125" s="40" t="s">
        <v>54</v>
      </c>
    </row>
    <row r="126" spans="1:21" s="1" customFormat="1" ht="12.75" x14ac:dyDescent="0.2">
      <c r="A126" s="52" t="s">
        <v>268</v>
      </c>
      <c r="B126" s="53" t="s">
        <v>186</v>
      </c>
      <c r="C126" s="54"/>
      <c r="D126" s="54"/>
      <c r="E126" s="54"/>
      <c r="F126" s="54"/>
      <c r="G126" s="54"/>
      <c r="H126" s="54"/>
      <c r="I126" s="55"/>
      <c r="J126" s="49">
        <v>6</v>
      </c>
      <c r="K126" s="49">
        <v>2</v>
      </c>
      <c r="L126" s="49">
        <v>1</v>
      </c>
      <c r="M126" s="49">
        <v>0</v>
      </c>
      <c r="N126" s="61">
        <v>0</v>
      </c>
      <c r="O126" s="56">
        <f>K126+L126+M126+N126</f>
        <v>3</v>
      </c>
      <c r="P126" s="57">
        <f>Q126-O126</f>
        <v>10</v>
      </c>
      <c r="Q126" s="57">
        <f>ROUND(PRODUCT(J126,25)/12,0)</f>
        <v>13</v>
      </c>
      <c r="R126" s="42" t="s">
        <v>71</v>
      </c>
      <c r="S126" s="49"/>
      <c r="T126" s="51"/>
      <c r="U126" s="40" t="s">
        <v>54</v>
      </c>
    </row>
    <row r="127" spans="1:21" s="91" customFormat="1" ht="12.75" x14ac:dyDescent="0.2">
      <c r="A127" s="93" t="s">
        <v>255</v>
      </c>
      <c r="B127" s="196" t="s">
        <v>256</v>
      </c>
      <c r="C127" s="197"/>
      <c r="D127" s="197"/>
      <c r="E127" s="197"/>
      <c r="F127" s="197"/>
      <c r="G127" s="197"/>
      <c r="H127" s="197"/>
      <c r="I127" s="198"/>
      <c r="J127" s="94">
        <v>7</v>
      </c>
      <c r="K127" s="94">
        <v>2</v>
      </c>
      <c r="L127" s="94">
        <v>1</v>
      </c>
      <c r="M127" s="94">
        <v>0</v>
      </c>
      <c r="N127" s="94">
        <v>2</v>
      </c>
      <c r="O127" s="92">
        <v>5</v>
      </c>
      <c r="P127" s="92">
        <v>10</v>
      </c>
      <c r="Q127" s="92">
        <v>15</v>
      </c>
      <c r="R127" s="94" t="s">
        <v>71</v>
      </c>
      <c r="S127" s="94"/>
      <c r="T127" s="95"/>
      <c r="U127" s="40" t="s">
        <v>54</v>
      </c>
    </row>
    <row r="128" spans="1:21" x14ac:dyDescent="0.25">
      <c r="A128" s="52" t="s">
        <v>187</v>
      </c>
      <c r="B128" s="184" t="s">
        <v>188</v>
      </c>
      <c r="C128" s="185"/>
      <c r="D128" s="185"/>
      <c r="E128" s="185"/>
      <c r="F128" s="185"/>
      <c r="G128" s="185"/>
      <c r="H128" s="185"/>
      <c r="I128" s="186"/>
      <c r="J128" s="49">
        <v>6</v>
      </c>
      <c r="K128" s="49">
        <v>2</v>
      </c>
      <c r="L128" s="49">
        <v>1</v>
      </c>
      <c r="M128" s="49">
        <v>0</v>
      </c>
      <c r="N128" s="62">
        <v>0</v>
      </c>
      <c r="O128" s="57">
        <f>K128+L128+M128+N128</f>
        <v>3</v>
      </c>
      <c r="P128" s="57">
        <f>Q128-O128</f>
        <v>10</v>
      </c>
      <c r="Q128" s="57">
        <f>ROUND(PRODUCT(J128,25)/12,0)</f>
        <v>13</v>
      </c>
      <c r="R128" s="42" t="s">
        <v>71</v>
      </c>
      <c r="S128" s="49"/>
      <c r="T128" s="51"/>
      <c r="U128" s="40" t="s">
        <v>54</v>
      </c>
    </row>
    <row r="129" spans="1:21" x14ac:dyDescent="0.25">
      <c r="A129" s="190" t="s">
        <v>189</v>
      </c>
      <c r="B129" s="191"/>
      <c r="C129" s="191"/>
      <c r="D129" s="191"/>
      <c r="E129" s="191"/>
      <c r="F129" s="191"/>
      <c r="G129" s="191"/>
      <c r="H129" s="191"/>
      <c r="I129" s="191"/>
      <c r="J129" s="191"/>
      <c r="K129" s="191"/>
      <c r="L129" s="191"/>
      <c r="M129" s="191"/>
      <c r="N129" s="191"/>
      <c r="O129" s="191"/>
      <c r="P129" s="191"/>
      <c r="Q129" s="191"/>
      <c r="R129" s="191"/>
      <c r="S129" s="191"/>
      <c r="T129" s="191"/>
      <c r="U129" s="192"/>
    </row>
    <row r="130" spans="1:21" x14ac:dyDescent="0.25">
      <c r="A130" s="52" t="s">
        <v>190</v>
      </c>
      <c r="B130" s="184" t="s">
        <v>191</v>
      </c>
      <c r="C130" s="185"/>
      <c r="D130" s="185"/>
      <c r="E130" s="185"/>
      <c r="F130" s="185"/>
      <c r="G130" s="185"/>
      <c r="H130" s="185"/>
      <c r="I130" s="186"/>
      <c r="J130" s="49">
        <v>3</v>
      </c>
      <c r="K130" s="49">
        <v>2</v>
      </c>
      <c r="L130" s="49">
        <v>0</v>
      </c>
      <c r="M130" s="49">
        <v>0</v>
      </c>
      <c r="N130" s="61">
        <v>2</v>
      </c>
      <c r="O130" s="56">
        <f>K130+L130+M130+N130</f>
        <v>4</v>
      </c>
      <c r="P130" s="57">
        <f>Q130-O130</f>
        <v>2</v>
      </c>
      <c r="Q130" s="57">
        <f>ROUND(PRODUCT(J130,25)/12,0)</f>
        <v>6</v>
      </c>
      <c r="R130" s="49"/>
      <c r="S130" s="49"/>
      <c r="T130" s="51" t="s">
        <v>72</v>
      </c>
      <c r="U130" s="40" t="s">
        <v>55</v>
      </c>
    </row>
    <row r="131" spans="1:21" ht="15" customHeight="1" x14ac:dyDescent="0.25">
      <c r="A131" s="52" t="s">
        <v>192</v>
      </c>
      <c r="B131" s="184" t="s">
        <v>193</v>
      </c>
      <c r="C131" s="185"/>
      <c r="D131" s="185"/>
      <c r="E131" s="185"/>
      <c r="F131" s="185"/>
      <c r="G131" s="185"/>
      <c r="H131" s="185"/>
      <c r="I131" s="186"/>
      <c r="J131" s="49">
        <v>3</v>
      </c>
      <c r="K131" s="49">
        <v>2</v>
      </c>
      <c r="L131" s="49">
        <v>0</v>
      </c>
      <c r="M131" s="49">
        <v>0</v>
      </c>
      <c r="N131" s="61">
        <v>2</v>
      </c>
      <c r="O131" s="56">
        <f>K131+L131+M131+N131</f>
        <v>4</v>
      </c>
      <c r="P131" s="57">
        <f>Q131-O131</f>
        <v>2</v>
      </c>
      <c r="Q131" s="57">
        <f>ROUND(PRODUCT(J131,25)/12,0)</f>
        <v>6</v>
      </c>
      <c r="R131" s="49"/>
      <c r="S131" s="49"/>
      <c r="T131" s="51" t="s">
        <v>72</v>
      </c>
      <c r="U131" s="40" t="s">
        <v>55</v>
      </c>
    </row>
    <row r="132" spans="1:21" x14ac:dyDescent="0.25">
      <c r="A132" s="190" t="s">
        <v>194</v>
      </c>
      <c r="B132" s="191"/>
      <c r="C132" s="191"/>
      <c r="D132" s="191"/>
      <c r="E132" s="191"/>
      <c r="F132" s="191"/>
      <c r="G132" s="191"/>
      <c r="H132" s="191"/>
      <c r="I132" s="191"/>
      <c r="J132" s="191"/>
      <c r="K132" s="191"/>
      <c r="L132" s="191"/>
      <c r="M132" s="191"/>
      <c r="N132" s="191"/>
      <c r="O132" s="191"/>
      <c r="P132" s="191"/>
      <c r="Q132" s="191"/>
      <c r="R132" s="191"/>
      <c r="S132" s="191"/>
      <c r="T132" s="191"/>
      <c r="U132" s="192"/>
    </row>
    <row r="133" spans="1:21" x14ac:dyDescent="0.25">
      <c r="A133" s="52" t="s">
        <v>195</v>
      </c>
      <c r="B133" s="184" t="s">
        <v>196</v>
      </c>
      <c r="C133" s="185"/>
      <c r="D133" s="185"/>
      <c r="E133" s="185"/>
      <c r="F133" s="185"/>
      <c r="G133" s="185"/>
      <c r="H133" s="185"/>
      <c r="I133" s="186"/>
      <c r="J133" s="49">
        <v>5</v>
      </c>
      <c r="K133" s="49">
        <v>2</v>
      </c>
      <c r="L133" s="49">
        <v>1</v>
      </c>
      <c r="M133" s="49">
        <v>0</v>
      </c>
      <c r="N133" s="61">
        <v>2</v>
      </c>
      <c r="O133" s="56">
        <f>K133+L133+M133+N133</f>
        <v>5</v>
      </c>
      <c r="P133" s="57">
        <f>Q133-O133</f>
        <v>5</v>
      </c>
      <c r="Q133" s="57">
        <f>ROUND(PRODUCT(J133,25)/12,0)</f>
        <v>10</v>
      </c>
      <c r="R133" s="49"/>
      <c r="S133" s="49" t="s">
        <v>65</v>
      </c>
      <c r="T133" s="51"/>
      <c r="U133" s="40" t="s">
        <v>55</v>
      </c>
    </row>
    <row r="134" spans="1:21" x14ac:dyDescent="0.25">
      <c r="A134" s="60" t="s">
        <v>197</v>
      </c>
      <c r="B134" s="181" t="s">
        <v>198</v>
      </c>
      <c r="C134" s="182"/>
      <c r="D134" s="182"/>
      <c r="E134" s="182"/>
      <c r="F134" s="182"/>
      <c r="G134" s="182"/>
      <c r="H134" s="182"/>
      <c r="I134" s="183"/>
      <c r="J134" s="41">
        <v>5</v>
      </c>
      <c r="K134" s="49">
        <v>2</v>
      </c>
      <c r="L134" s="49">
        <v>1</v>
      </c>
      <c r="M134" s="49">
        <v>0</v>
      </c>
      <c r="N134" s="61">
        <v>2</v>
      </c>
      <c r="O134" s="56">
        <f>K134+L134+M134+N134</f>
        <v>5</v>
      </c>
      <c r="P134" s="57">
        <f>Q134-O134</f>
        <v>5</v>
      </c>
      <c r="Q134" s="57">
        <f>ROUND(PRODUCT(J134,25)/12,0)</f>
        <v>10</v>
      </c>
      <c r="R134" s="49"/>
      <c r="S134" s="49" t="s">
        <v>65</v>
      </c>
      <c r="T134" s="51"/>
      <c r="U134" s="40" t="s">
        <v>55</v>
      </c>
    </row>
    <row r="135" spans="1:21" ht="27.75" customHeight="1" x14ac:dyDescent="0.25">
      <c r="A135" s="193" t="s">
        <v>199</v>
      </c>
      <c r="B135" s="194"/>
      <c r="C135" s="194"/>
      <c r="D135" s="194"/>
      <c r="E135" s="194"/>
      <c r="F135" s="194"/>
      <c r="G135" s="194"/>
      <c r="H135" s="194"/>
      <c r="I135" s="195"/>
      <c r="J135" s="16">
        <f t="shared" ref="J135:Q135" si="24">SUM(J106,J113,J125,J118,J122,J130,J133,J110)</f>
        <v>38</v>
      </c>
      <c r="K135" s="16">
        <f t="shared" si="24"/>
        <v>16</v>
      </c>
      <c r="L135" s="16">
        <f t="shared" si="24"/>
        <v>9</v>
      </c>
      <c r="M135" s="16">
        <f t="shared" si="24"/>
        <v>0</v>
      </c>
      <c r="N135" s="16">
        <f t="shared" si="24"/>
        <v>6</v>
      </c>
      <c r="O135" s="16">
        <f t="shared" si="24"/>
        <v>31</v>
      </c>
      <c r="P135" s="16">
        <f t="shared" si="24"/>
        <v>43</v>
      </c>
      <c r="Q135" s="16">
        <f t="shared" si="24"/>
        <v>74</v>
      </c>
      <c r="R135" s="16">
        <f>COUNTIF(R108,"E")+COUNTIF(R110,"E")+COUNTIF(R113,"E")+COUNTIF(R118,"E")+COUNTIF(R122,"E")+COUNTIF(R125,"E")+COUNTIF(R130,"E")+COUNTIF(R133,"E")</f>
        <v>2</v>
      </c>
      <c r="S135" s="16">
        <f>COUNTIF(S108,"C")+COUNTIF(S110,"C")+COUNTIF(S113,"C")+COUNTIF(S118,"C")+COUNTIF(S122,"C")+COUNTIF(S125,"C")+COUNTIF(S130,"C")+COUNTIF(S133,"C")</f>
        <v>3</v>
      </c>
      <c r="T135" s="16">
        <f>COUNTIF(T108,"VP")+COUNTIF(T110,"VP")+COUNTIF(T113,"VP")+COUNTIF(T118,"VP")+COUNTIF(T122,"VP")+COUNTIF(T125,"VP")+COUNTIF(T130,"VP")+COUNTIF(T133,"VP")</f>
        <v>3</v>
      </c>
      <c r="U135" s="16">
        <v>8</v>
      </c>
    </row>
    <row r="136" spans="1:21" ht="16.5" customHeight="1" x14ac:dyDescent="0.25">
      <c r="A136" s="199" t="s">
        <v>200</v>
      </c>
      <c r="B136" s="200"/>
      <c r="C136" s="200"/>
      <c r="D136" s="200"/>
      <c r="E136" s="200"/>
      <c r="F136" s="200"/>
      <c r="G136" s="200"/>
      <c r="H136" s="200"/>
      <c r="I136" s="200"/>
      <c r="J136" s="201"/>
      <c r="K136" s="16">
        <f t="shared" ref="K136:Q136" si="25">SUM(K108,K110,K113,K118)*14+SUM(K122,K133,K125,K130)*12</f>
        <v>208</v>
      </c>
      <c r="L136" s="16">
        <f t="shared" si="25"/>
        <v>104</v>
      </c>
      <c r="M136" s="16">
        <f t="shared" si="25"/>
        <v>14</v>
      </c>
      <c r="N136" s="16">
        <f t="shared" si="25"/>
        <v>72</v>
      </c>
      <c r="O136" s="16">
        <f t="shared" si="25"/>
        <v>398</v>
      </c>
      <c r="P136" s="16">
        <f t="shared" si="25"/>
        <v>554</v>
      </c>
      <c r="Q136" s="16">
        <f t="shared" si="25"/>
        <v>952</v>
      </c>
      <c r="R136" s="205"/>
      <c r="S136" s="206"/>
      <c r="T136" s="206"/>
      <c r="U136" s="207"/>
    </row>
    <row r="137" spans="1:21" ht="16.5" customHeight="1" x14ac:dyDescent="0.25">
      <c r="A137" s="202"/>
      <c r="B137" s="203"/>
      <c r="C137" s="203"/>
      <c r="D137" s="203"/>
      <c r="E137" s="203"/>
      <c r="F137" s="203"/>
      <c r="G137" s="203"/>
      <c r="H137" s="203"/>
      <c r="I137" s="203"/>
      <c r="J137" s="204"/>
      <c r="K137" s="211">
        <f>SUM(K136:N136)</f>
        <v>398</v>
      </c>
      <c r="L137" s="212"/>
      <c r="M137" s="212"/>
      <c r="N137" s="213"/>
      <c r="O137" s="211">
        <f>SUM(O136:P136)</f>
        <v>952</v>
      </c>
      <c r="P137" s="212"/>
      <c r="Q137" s="213"/>
      <c r="R137" s="208"/>
      <c r="S137" s="209"/>
      <c r="T137" s="209"/>
      <c r="U137" s="210"/>
    </row>
    <row r="138" spans="1:21" ht="21" customHeight="1" x14ac:dyDescent="0.25">
      <c r="A138" s="109" t="s">
        <v>201</v>
      </c>
      <c r="B138" s="110"/>
      <c r="C138" s="110"/>
      <c r="D138" s="110"/>
      <c r="E138" s="110"/>
      <c r="F138" s="110"/>
      <c r="G138" s="110"/>
      <c r="H138" s="110"/>
      <c r="I138" s="110"/>
      <c r="J138" s="111"/>
      <c r="K138" s="214">
        <f>U135/SUM(U44,U56,U67,U79,U90,U101)</f>
        <v>0.20512820512820512</v>
      </c>
      <c r="L138" s="215"/>
      <c r="M138" s="215"/>
      <c r="N138" s="215"/>
      <c r="O138" s="215"/>
      <c r="P138" s="215"/>
      <c r="Q138" s="215"/>
      <c r="R138" s="215"/>
      <c r="S138" s="215"/>
      <c r="T138" s="215"/>
      <c r="U138" s="216"/>
    </row>
    <row r="139" spans="1:21" ht="24" customHeight="1" x14ac:dyDescent="0.25">
      <c r="A139" s="217" t="s">
        <v>202</v>
      </c>
      <c r="B139" s="218"/>
      <c r="C139" s="218"/>
      <c r="D139" s="218"/>
      <c r="E139" s="218"/>
      <c r="F139" s="218"/>
      <c r="G139" s="218"/>
      <c r="H139" s="218"/>
      <c r="I139" s="218"/>
      <c r="J139" s="219"/>
      <c r="K139" s="214">
        <f>K137/(SUM(O44,O56,O67,O79,O90)*14+O101*12)</f>
        <v>0.20182555780933062</v>
      </c>
      <c r="L139" s="215"/>
      <c r="M139" s="215"/>
      <c r="N139" s="215"/>
      <c r="O139" s="215"/>
      <c r="P139" s="215"/>
      <c r="Q139" s="215"/>
      <c r="R139" s="215"/>
      <c r="S139" s="215"/>
      <c r="T139" s="215"/>
      <c r="U139" s="216"/>
    </row>
    <row r="140" spans="1:21" ht="48.75" customHeight="1" x14ac:dyDescent="0.25">
      <c r="B140" s="5"/>
      <c r="C140" s="5"/>
      <c r="D140" s="5"/>
      <c r="E140" s="5"/>
      <c r="F140" s="5"/>
      <c r="G140" s="5"/>
      <c r="M140" s="5"/>
      <c r="N140" s="5"/>
      <c r="O140" s="5"/>
      <c r="P140" s="5"/>
      <c r="Q140" s="5"/>
      <c r="R140" s="5"/>
      <c r="S140" s="5"/>
      <c r="T140" s="5"/>
    </row>
    <row r="141" spans="1:21" ht="19.5" customHeight="1" x14ac:dyDescent="0.25">
      <c r="A141" s="137" t="s">
        <v>203</v>
      </c>
      <c r="B141" s="137"/>
      <c r="C141" s="137"/>
      <c r="D141" s="137"/>
      <c r="E141" s="137"/>
      <c r="F141" s="137"/>
      <c r="G141" s="137"/>
      <c r="H141" s="137"/>
      <c r="I141" s="137"/>
      <c r="J141" s="137"/>
      <c r="K141" s="137"/>
      <c r="L141" s="137"/>
      <c r="M141" s="137"/>
      <c r="N141" s="137"/>
      <c r="O141" s="137"/>
      <c r="P141" s="137"/>
      <c r="Q141" s="137"/>
      <c r="R141" s="137"/>
      <c r="S141" s="137"/>
      <c r="T141" s="137"/>
      <c r="U141" s="137"/>
    </row>
    <row r="142" spans="1:21" ht="22.5" customHeight="1" x14ac:dyDescent="0.25">
      <c r="A142" s="143" t="s">
        <v>58</v>
      </c>
      <c r="B142" s="145" t="s">
        <v>59</v>
      </c>
      <c r="C142" s="146"/>
      <c r="D142" s="146"/>
      <c r="E142" s="146"/>
      <c r="F142" s="146"/>
      <c r="G142" s="146"/>
      <c r="H142" s="146"/>
      <c r="I142" s="147"/>
      <c r="J142" s="129" t="s">
        <v>60</v>
      </c>
      <c r="K142" s="106" t="s">
        <v>61</v>
      </c>
      <c r="L142" s="107"/>
      <c r="M142" s="107"/>
      <c r="N142" s="108"/>
      <c r="O142" s="220" t="s">
        <v>62</v>
      </c>
      <c r="P142" s="221"/>
      <c r="Q142" s="221"/>
      <c r="R142" s="220" t="s">
        <v>63</v>
      </c>
      <c r="S142" s="220"/>
      <c r="T142" s="220"/>
      <c r="U142" s="220" t="s">
        <v>64</v>
      </c>
    </row>
    <row r="143" spans="1:21" ht="16.5" customHeight="1" x14ac:dyDescent="0.25">
      <c r="A143" s="144"/>
      <c r="B143" s="148"/>
      <c r="C143" s="149"/>
      <c r="D143" s="149"/>
      <c r="E143" s="149"/>
      <c r="F143" s="149"/>
      <c r="G143" s="149"/>
      <c r="H143" s="149"/>
      <c r="I143" s="150"/>
      <c r="J143" s="130"/>
      <c r="K143" s="4" t="s">
        <v>65</v>
      </c>
      <c r="L143" s="4" t="s">
        <v>66</v>
      </c>
      <c r="M143" s="4" t="s">
        <v>67</v>
      </c>
      <c r="N143" s="4" t="s">
        <v>68</v>
      </c>
      <c r="O143" s="4" t="s">
        <v>69</v>
      </c>
      <c r="P143" s="4" t="s">
        <v>44</v>
      </c>
      <c r="Q143" s="4" t="s">
        <v>70</v>
      </c>
      <c r="R143" s="4" t="s">
        <v>71</v>
      </c>
      <c r="S143" s="4" t="s">
        <v>65</v>
      </c>
      <c r="T143" s="4" t="s">
        <v>72</v>
      </c>
      <c r="U143" s="220"/>
    </row>
    <row r="144" spans="1:21" ht="15.75" customHeight="1" x14ac:dyDescent="0.25">
      <c r="A144" s="190" t="s">
        <v>204</v>
      </c>
      <c r="B144" s="191"/>
      <c r="C144" s="191"/>
      <c r="D144" s="191"/>
      <c r="E144" s="191"/>
      <c r="F144" s="191"/>
      <c r="G144" s="191"/>
      <c r="H144" s="191"/>
      <c r="I144" s="191"/>
      <c r="J144" s="191"/>
      <c r="K144" s="191"/>
      <c r="L144" s="191"/>
      <c r="M144" s="191"/>
      <c r="N144" s="191"/>
      <c r="O144" s="191"/>
      <c r="P144" s="191"/>
      <c r="Q144" s="191"/>
      <c r="R144" s="191"/>
      <c r="S144" s="191"/>
      <c r="T144" s="191"/>
      <c r="U144" s="192"/>
    </row>
    <row r="145" spans="1:21" ht="12.75" customHeight="1" x14ac:dyDescent="0.25">
      <c r="A145" s="52" t="s">
        <v>205</v>
      </c>
      <c r="B145" s="181" t="s">
        <v>206</v>
      </c>
      <c r="C145" s="182"/>
      <c r="D145" s="182"/>
      <c r="E145" s="182"/>
      <c r="F145" s="182"/>
      <c r="G145" s="182"/>
      <c r="H145" s="182"/>
      <c r="I145" s="183"/>
      <c r="J145" s="49">
        <v>3</v>
      </c>
      <c r="K145" s="49">
        <v>0</v>
      </c>
      <c r="L145" s="49">
        <v>2</v>
      </c>
      <c r="M145" s="49">
        <v>0</v>
      </c>
      <c r="N145" s="41">
        <v>1</v>
      </c>
      <c r="O145" s="56">
        <f>K145+L145+M145+N145</f>
        <v>3</v>
      </c>
      <c r="P145" s="57">
        <f>Q145-O145</f>
        <v>2</v>
      </c>
      <c r="Q145" s="57">
        <f>ROUND(PRODUCT(J145,25)/14,0)</f>
        <v>5</v>
      </c>
      <c r="R145" s="49"/>
      <c r="S145" s="49" t="s">
        <v>65</v>
      </c>
      <c r="T145" s="51"/>
      <c r="U145" s="40" t="s">
        <v>55</v>
      </c>
    </row>
    <row r="146" spans="1:21" ht="12.75" customHeight="1" x14ac:dyDescent="0.25">
      <c r="A146" s="52" t="s">
        <v>207</v>
      </c>
      <c r="B146" s="181" t="s">
        <v>208</v>
      </c>
      <c r="C146" s="182"/>
      <c r="D146" s="182"/>
      <c r="E146" s="182"/>
      <c r="F146" s="182"/>
      <c r="G146" s="182"/>
      <c r="H146" s="182"/>
      <c r="I146" s="183"/>
      <c r="J146" s="49">
        <v>3</v>
      </c>
      <c r="K146" s="49">
        <v>0</v>
      </c>
      <c r="L146" s="49">
        <v>0</v>
      </c>
      <c r="M146" s="49">
        <v>2</v>
      </c>
      <c r="N146" s="41">
        <v>0</v>
      </c>
      <c r="O146" s="56">
        <f>K146+L146+M146+N146</f>
        <v>2</v>
      </c>
      <c r="P146" s="57">
        <f>Q146-O146</f>
        <v>3</v>
      </c>
      <c r="Q146" s="57">
        <f>ROUND(PRODUCT(J146,25)/14,0)</f>
        <v>5</v>
      </c>
      <c r="R146" s="49"/>
      <c r="S146" s="49" t="s">
        <v>65</v>
      </c>
      <c r="T146" s="51"/>
      <c r="U146" s="40" t="s">
        <v>52</v>
      </c>
    </row>
    <row r="147" spans="1:21" ht="36" customHeight="1" x14ac:dyDescent="0.25">
      <c r="A147" s="193" t="s">
        <v>199</v>
      </c>
      <c r="B147" s="194"/>
      <c r="C147" s="194"/>
      <c r="D147" s="194"/>
      <c r="E147" s="194"/>
      <c r="F147" s="194"/>
      <c r="G147" s="194"/>
      <c r="H147" s="194"/>
      <c r="I147" s="195"/>
      <c r="J147" s="16">
        <f t="shared" ref="J147:Q147" si="26">SUM(J145:J146)</f>
        <v>6</v>
      </c>
      <c r="K147" s="16">
        <f t="shared" si="26"/>
        <v>0</v>
      </c>
      <c r="L147" s="16">
        <f t="shared" si="26"/>
        <v>2</v>
      </c>
      <c r="M147" s="16">
        <f t="shared" si="26"/>
        <v>2</v>
      </c>
      <c r="N147" s="16">
        <f t="shared" si="26"/>
        <v>1</v>
      </c>
      <c r="O147" s="16">
        <f t="shared" si="26"/>
        <v>5</v>
      </c>
      <c r="P147" s="16">
        <f t="shared" si="26"/>
        <v>5</v>
      </c>
      <c r="Q147" s="16">
        <f t="shared" si="26"/>
        <v>10</v>
      </c>
      <c r="R147" s="16">
        <f>COUNTIF(R145:R146,"E")</f>
        <v>0</v>
      </c>
      <c r="S147" s="16">
        <f>COUNTIF(S145:S146,"C")</f>
        <v>2</v>
      </c>
      <c r="T147" s="16">
        <f>COUNTIF(T145:T146,"VP")</f>
        <v>0</v>
      </c>
      <c r="U147" s="31">
        <f>COUNTA(U145:U146)</f>
        <v>2</v>
      </c>
    </row>
    <row r="148" spans="1:21" ht="16.5" customHeight="1" x14ac:dyDescent="0.25">
      <c r="A148" s="199" t="s">
        <v>200</v>
      </c>
      <c r="B148" s="200"/>
      <c r="C148" s="200"/>
      <c r="D148" s="200"/>
      <c r="E148" s="200"/>
      <c r="F148" s="200"/>
      <c r="G148" s="200"/>
      <c r="H148" s="200"/>
      <c r="I148" s="200"/>
      <c r="J148" s="201"/>
      <c r="K148" s="16">
        <f t="shared" ref="K148:Q148" si="27">SUM(K145:K146)*14</f>
        <v>0</v>
      </c>
      <c r="L148" s="16">
        <f t="shared" si="27"/>
        <v>28</v>
      </c>
      <c r="M148" s="16">
        <f t="shared" si="27"/>
        <v>28</v>
      </c>
      <c r="N148" s="16">
        <f t="shared" si="27"/>
        <v>14</v>
      </c>
      <c r="O148" s="16">
        <f t="shared" si="27"/>
        <v>70</v>
      </c>
      <c r="P148" s="16">
        <f t="shared" si="27"/>
        <v>70</v>
      </c>
      <c r="Q148" s="16">
        <f t="shared" si="27"/>
        <v>140</v>
      </c>
      <c r="R148" s="205"/>
      <c r="S148" s="206"/>
      <c r="T148" s="206"/>
      <c r="U148" s="207"/>
    </row>
    <row r="149" spans="1:21" ht="15" customHeight="1" x14ac:dyDescent="0.25">
      <c r="A149" s="202"/>
      <c r="B149" s="203"/>
      <c r="C149" s="203"/>
      <c r="D149" s="203"/>
      <c r="E149" s="203"/>
      <c r="F149" s="203"/>
      <c r="G149" s="203"/>
      <c r="H149" s="203"/>
      <c r="I149" s="203"/>
      <c r="J149" s="204"/>
      <c r="K149" s="211">
        <f>SUM(K148:N148)</f>
        <v>70</v>
      </c>
      <c r="L149" s="212"/>
      <c r="M149" s="212"/>
      <c r="N149" s="213"/>
      <c r="O149" s="211">
        <f>SUM(O148:P148)</f>
        <v>140</v>
      </c>
      <c r="P149" s="212"/>
      <c r="Q149" s="213"/>
      <c r="R149" s="208"/>
      <c r="S149" s="209"/>
      <c r="T149" s="209"/>
      <c r="U149" s="210"/>
    </row>
    <row r="150" spans="1:21" ht="19.5" customHeight="1" x14ac:dyDescent="0.25">
      <c r="A150" s="109" t="s">
        <v>201</v>
      </c>
      <c r="B150" s="110"/>
      <c r="C150" s="110"/>
      <c r="D150" s="110"/>
      <c r="E150" s="110"/>
      <c r="F150" s="110"/>
      <c r="G150" s="110"/>
      <c r="H150" s="110"/>
      <c r="I150" s="110"/>
      <c r="J150" s="111"/>
      <c r="K150" s="214">
        <f>U147/SUM(U44,U56,U67,U79,U90,U101)</f>
        <v>5.128205128205128E-2</v>
      </c>
      <c r="L150" s="215"/>
      <c r="M150" s="215"/>
      <c r="N150" s="215"/>
      <c r="O150" s="215"/>
      <c r="P150" s="215"/>
      <c r="Q150" s="215"/>
      <c r="R150" s="215"/>
      <c r="S150" s="215"/>
      <c r="T150" s="215"/>
      <c r="U150" s="216"/>
    </row>
    <row r="151" spans="1:21" ht="18.75" customHeight="1" x14ac:dyDescent="0.25">
      <c r="A151" s="217" t="s">
        <v>202</v>
      </c>
      <c r="B151" s="218"/>
      <c r="C151" s="218"/>
      <c r="D151" s="218"/>
      <c r="E151" s="218"/>
      <c r="F151" s="218"/>
      <c r="G151" s="218"/>
      <c r="H151" s="218"/>
      <c r="I151" s="218"/>
      <c r="J151" s="219"/>
      <c r="K151" s="214">
        <f>K149/(SUM(O44,O56,O67,O79,O90)*14+O101*12)</f>
        <v>3.5496957403651115E-2</v>
      </c>
      <c r="L151" s="215"/>
      <c r="M151" s="215"/>
      <c r="N151" s="215"/>
      <c r="O151" s="215"/>
      <c r="P151" s="215"/>
      <c r="Q151" s="215"/>
      <c r="R151" s="215"/>
      <c r="S151" s="215"/>
      <c r="T151" s="215"/>
      <c r="U151" s="216"/>
    </row>
    <row r="152" spans="1:21" s="1" customFormat="1" ht="21" customHeight="1" x14ac:dyDescent="0.2">
      <c r="A152" s="8"/>
      <c r="B152" s="8"/>
      <c r="C152" s="8"/>
      <c r="D152" s="8"/>
      <c r="E152" s="8"/>
      <c r="F152" s="8"/>
      <c r="G152" s="8"/>
      <c r="H152" s="8"/>
      <c r="I152" s="8"/>
      <c r="J152" s="8"/>
      <c r="K152" s="9"/>
      <c r="L152" s="9"/>
      <c r="M152" s="9"/>
      <c r="N152" s="9"/>
      <c r="O152" s="10"/>
      <c r="P152" s="10"/>
      <c r="Q152" s="10"/>
      <c r="R152" s="10"/>
      <c r="S152" s="10"/>
      <c r="T152" s="10"/>
      <c r="U152" s="10"/>
    </row>
    <row r="153" spans="1:21" ht="24" customHeight="1" x14ac:dyDescent="0.25">
      <c r="A153" s="136" t="s">
        <v>209</v>
      </c>
      <c r="B153" s="222"/>
      <c r="C153" s="222"/>
      <c r="D153" s="222"/>
      <c r="E153" s="222"/>
      <c r="F153" s="222"/>
      <c r="G153" s="222"/>
      <c r="H153" s="222"/>
      <c r="I153" s="222"/>
      <c r="J153" s="222"/>
      <c r="K153" s="222"/>
      <c r="L153" s="222"/>
      <c r="M153" s="222"/>
      <c r="N153" s="222"/>
      <c r="O153" s="222"/>
      <c r="P153" s="222"/>
      <c r="Q153" s="222"/>
      <c r="R153" s="222"/>
      <c r="S153" s="222"/>
      <c r="T153" s="222"/>
      <c r="U153" s="222"/>
    </row>
    <row r="154" spans="1:21" ht="16.5" customHeight="1" x14ac:dyDescent="0.25">
      <c r="A154" s="223" t="s">
        <v>210</v>
      </c>
      <c r="B154" s="224"/>
      <c r="C154" s="224"/>
      <c r="D154" s="224"/>
      <c r="E154" s="224"/>
      <c r="F154" s="224"/>
      <c r="G154" s="224"/>
      <c r="H154" s="224"/>
      <c r="I154" s="224"/>
      <c r="J154" s="224"/>
      <c r="K154" s="224"/>
      <c r="L154" s="224"/>
      <c r="M154" s="224"/>
      <c r="N154" s="224"/>
      <c r="O154" s="224"/>
      <c r="P154" s="224"/>
      <c r="Q154" s="224"/>
      <c r="R154" s="224"/>
      <c r="S154" s="224"/>
      <c r="T154" s="224"/>
      <c r="U154" s="224"/>
    </row>
    <row r="155" spans="1:21" ht="27.75" customHeight="1" x14ac:dyDescent="0.25">
      <c r="A155" s="223" t="s">
        <v>58</v>
      </c>
      <c r="B155" s="223" t="s">
        <v>59</v>
      </c>
      <c r="C155" s="223"/>
      <c r="D155" s="223"/>
      <c r="E155" s="223"/>
      <c r="F155" s="223"/>
      <c r="G155" s="223"/>
      <c r="H155" s="223"/>
      <c r="I155" s="223"/>
      <c r="J155" s="228" t="s">
        <v>60</v>
      </c>
      <c r="K155" s="225" t="s">
        <v>61</v>
      </c>
      <c r="L155" s="226"/>
      <c r="M155" s="226"/>
      <c r="N155" s="227"/>
      <c r="O155" s="228" t="s">
        <v>62</v>
      </c>
      <c r="P155" s="228"/>
      <c r="Q155" s="228"/>
      <c r="R155" s="228" t="s">
        <v>63</v>
      </c>
      <c r="S155" s="228"/>
      <c r="T155" s="228"/>
      <c r="U155" s="228" t="s">
        <v>64</v>
      </c>
    </row>
    <row r="156" spans="1:21" x14ac:dyDescent="0.25">
      <c r="A156" s="223"/>
      <c r="B156" s="223"/>
      <c r="C156" s="223"/>
      <c r="D156" s="223"/>
      <c r="E156" s="223"/>
      <c r="F156" s="223"/>
      <c r="G156" s="223"/>
      <c r="H156" s="223"/>
      <c r="I156" s="223"/>
      <c r="J156" s="228"/>
      <c r="K156" s="18" t="s">
        <v>65</v>
      </c>
      <c r="L156" s="18" t="s">
        <v>66</v>
      </c>
      <c r="M156" s="18" t="s">
        <v>67</v>
      </c>
      <c r="N156" s="18" t="s">
        <v>68</v>
      </c>
      <c r="O156" s="18" t="s">
        <v>69</v>
      </c>
      <c r="P156" s="18" t="s">
        <v>44</v>
      </c>
      <c r="Q156" s="18" t="s">
        <v>70</v>
      </c>
      <c r="R156" s="18" t="s">
        <v>71</v>
      </c>
      <c r="S156" s="18" t="s">
        <v>65</v>
      </c>
      <c r="T156" s="18" t="s">
        <v>72</v>
      </c>
      <c r="U156" s="228"/>
    </row>
    <row r="157" spans="1:21" ht="17.25" customHeight="1" x14ac:dyDescent="0.25">
      <c r="A157" s="160" t="s">
        <v>211</v>
      </c>
      <c r="B157" s="161"/>
      <c r="C157" s="161"/>
      <c r="D157" s="161"/>
      <c r="E157" s="161"/>
      <c r="F157" s="161"/>
      <c r="G157" s="161"/>
      <c r="H157" s="161"/>
      <c r="I157" s="161"/>
      <c r="J157" s="161"/>
      <c r="K157" s="161"/>
      <c r="L157" s="161"/>
      <c r="M157" s="161"/>
      <c r="N157" s="161"/>
      <c r="O157" s="161"/>
      <c r="P157" s="161"/>
      <c r="Q157" s="161"/>
      <c r="R157" s="161"/>
      <c r="S157" s="161"/>
      <c r="T157" s="161"/>
      <c r="U157" s="162"/>
    </row>
    <row r="158" spans="1:21" x14ac:dyDescent="0.25">
      <c r="A158" s="63" t="str">
        <f>IF(ISNA(INDEX($A$35:$T$173,MATCH($B158,$B$35:$B$173,0),1)),"",INDEX($A$35:$T$173,MATCH($B158,$B$35:$B$173,0),1))</f>
        <v>MLM0019</v>
      </c>
      <c r="B158" s="152" t="s">
        <v>74</v>
      </c>
      <c r="C158" s="153"/>
      <c r="D158" s="153"/>
      <c r="E158" s="153"/>
      <c r="F158" s="153"/>
      <c r="G158" s="153"/>
      <c r="H158" s="153"/>
      <c r="I158" s="154"/>
      <c r="J158" s="57">
        <f>IF(ISNA(INDEX($A$35:$T$173,MATCH($B158,$B$35:$B$173,0),10)),"",INDEX($A$35:$T$173,MATCH($B158,$B$35:$B$173,0),10))</f>
        <v>5</v>
      </c>
      <c r="K158" s="57">
        <f>IF(ISNA(INDEX($A$35:$T$173,MATCH($B158,$B$35:$B$173,0),11)),"",INDEX($A$35:$T$173,MATCH($B158,$B$35:$B$173,0),11))</f>
        <v>2</v>
      </c>
      <c r="L158" s="57">
        <f>IF(ISNA(INDEX($A$35:$T$173,MATCH($B158,$B$35:$B$173,0),12)),"",INDEX($A$35:$T$173,MATCH($B158,$B$35:$B$173,0),12))</f>
        <v>2</v>
      </c>
      <c r="M158" s="57">
        <f>IF(ISNA(INDEX($A$35:$T$173,MATCH($B158,$B$35:$B$173,0),13)),"",INDEX($A$35:$T$173,MATCH($B158,$B$35:$B$173,0),13))</f>
        <v>0</v>
      </c>
      <c r="N158" s="57">
        <f>IF(ISNA(INDEX($A$34:$U$158,MATCH($B158,$B$34:$B$158,0),14)),"",INDEX($A$34:$U$158,MATCH($B158,$B$34:$B$158,0),14))</f>
        <v>0</v>
      </c>
      <c r="O158" s="57">
        <f t="shared" ref="O158:O172" si="28">K158+L158+M158+N158</f>
        <v>4</v>
      </c>
      <c r="P158" s="69">
        <f t="shared" ref="P158:P172" si="29">Q158-O158</f>
        <v>5</v>
      </c>
      <c r="Q158" s="69">
        <f t="shared" ref="Q158:Q172" si="30">ROUND(PRODUCT(J158,25)/14,0)</f>
        <v>9</v>
      </c>
      <c r="R158" s="64" t="str">
        <f>IF(ISNA(INDEX($A$34:$U$158,MATCH($B158,$B$34:$B$158,0),18)),"",INDEX($A$34:$U$158,MATCH($B158,$B$34:$B$158,0),18))</f>
        <v>E</v>
      </c>
      <c r="S158" s="64">
        <f>IF(ISNA(INDEX($A$34:$U$158,MATCH($B158,$B$34:$B$158,0),19)),"",INDEX($A$34:$U$158,MATCH($B158,$B$34:$B$158,0),19))</f>
        <v>0</v>
      </c>
      <c r="T158" s="64">
        <f>IF(ISNA(INDEX($A$34:$U$158,MATCH($B158,$B$34:$B$158,0),20)),"",INDEX($A$34:$U$158,MATCH($B158,$B$34:$B$158,0),20))</f>
        <v>0</v>
      </c>
      <c r="U158" s="56" t="s">
        <v>52</v>
      </c>
    </row>
    <row r="159" spans="1:21" ht="15" customHeight="1" x14ac:dyDescent="0.25">
      <c r="A159" s="80" t="s">
        <v>82</v>
      </c>
      <c r="B159" s="152" t="s">
        <v>83</v>
      </c>
      <c r="C159" s="153"/>
      <c r="D159" s="153"/>
      <c r="E159" s="153"/>
      <c r="F159" s="153"/>
      <c r="G159" s="153"/>
      <c r="H159" s="153"/>
      <c r="I159" s="154"/>
      <c r="J159" s="66">
        <v>5</v>
      </c>
      <c r="K159" s="66">
        <v>2</v>
      </c>
      <c r="L159" s="66">
        <v>2</v>
      </c>
      <c r="M159" s="66">
        <v>0</v>
      </c>
      <c r="N159" s="67">
        <v>0</v>
      </c>
      <c r="O159" s="57">
        <f t="shared" si="28"/>
        <v>4</v>
      </c>
      <c r="P159" s="69">
        <f t="shared" si="29"/>
        <v>5</v>
      </c>
      <c r="Q159" s="69">
        <f t="shared" si="30"/>
        <v>9</v>
      </c>
      <c r="R159" s="70"/>
      <c r="S159" s="66"/>
      <c r="T159" s="71" t="s">
        <v>72</v>
      </c>
      <c r="U159" s="66" t="s">
        <v>52</v>
      </c>
    </row>
    <row r="160" spans="1:21" x14ac:dyDescent="0.25">
      <c r="A160" s="63" t="str">
        <f t="shared" ref="A160:A166" si="31">IF(ISNA(INDEX($A$35:$T$173,MATCH($B160,$B$35:$B$173,0),1)),"",INDEX($A$35:$T$173,MATCH($B160,$B$35:$B$173,0),1))</f>
        <v>MLM0001</v>
      </c>
      <c r="B160" s="152" t="s">
        <v>78</v>
      </c>
      <c r="C160" s="153"/>
      <c r="D160" s="153"/>
      <c r="E160" s="153"/>
      <c r="F160" s="153"/>
      <c r="G160" s="153"/>
      <c r="H160" s="153"/>
      <c r="I160" s="154"/>
      <c r="J160" s="57">
        <f t="shared" ref="J160:J167" si="32">IF(ISNA(INDEX($A$35:$T$173,MATCH($B160,$B$35:$B$173,0),10)),"",INDEX($A$35:$T$173,MATCH($B160,$B$35:$B$173,0),10))</f>
        <v>5</v>
      </c>
      <c r="K160" s="57">
        <f t="shared" ref="K160:K166" si="33">IF(ISNA(INDEX($A$35:$T$173,MATCH($B160,$B$35:$B$173,0),11)),"",INDEX($A$35:$T$173,MATCH($B160,$B$35:$B$173,0),11))</f>
        <v>2</v>
      </c>
      <c r="L160" s="57">
        <f t="shared" ref="L160:L166" si="34">IF(ISNA(INDEX($A$35:$T$173,MATCH($B160,$B$35:$B$173,0),12)),"",INDEX($A$35:$T$173,MATCH($B160,$B$35:$B$173,0),12))</f>
        <v>2</v>
      </c>
      <c r="M160" s="57">
        <f t="shared" ref="M160:M166" si="35">IF(ISNA(INDEX($A$35:$T$173,MATCH($B160,$B$35:$B$173,0),13)),"",INDEX($A$35:$T$173,MATCH($B160,$B$35:$B$173,0),13))</f>
        <v>0</v>
      </c>
      <c r="N160" s="57">
        <f t="shared" ref="N160:N166" si="36">IF(ISNA(INDEX($A$34:$U$158,MATCH($B160,$B$34:$B$158,0),14)),"",INDEX($A$34:$U$158,MATCH($B160,$B$34:$B$158,0),14))</f>
        <v>0</v>
      </c>
      <c r="O160" s="57">
        <f t="shared" si="28"/>
        <v>4</v>
      </c>
      <c r="P160" s="69">
        <f t="shared" si="29"/>
        <v>5</v>
      </c>
      <c r="Q160" s="69">
        <f t="shared" si="30"/>
        <v>9</v>
      </c>
      <c r="R160" s="64" t="str">
        <f t="shared" ref="R160:R166" si="37">IF(ISNA(INDEX($A$34:$U$158,MATCH($B160,$B$34:$B$158,0),18)),"",INDEX($A$34:$U$158,MATCH($B160,$B$34:$B$158,0),18))</f>
        <v>E</v>
      </c>
      <c r="S160" s="64">
        <f t="shared" ref="S160:S166" si="38">IF(ISNA(INDEX($A$34:$U$158,MATCH($B160,$B$34:$B$158,0),19)),"",INDEX($A$34:$U$158,MATCH($B160,$B$34:$B$158,0),19))</f>
        <v>0</v>
      </c>
      <c r="T160" s="64">
        <f t="shared" ref="T160:T166" si="39">IF(ISNA(INDEX($A$34:$U$158,MATCH($B160,$B$34:$B$158,0),20)),"",INDEX($A$34:$U$158,MATCH($B160,$B$34:$B$158,0),20))</f>
        <v>0</v>
      </c>
      <c r="U160" s="56" t="s">
        <v>52</v>
      </c>
    </row>
    <row r="161" spans="1:21" x14ac:dyDescent="0.25">
      <c r="A161" s="63" t="str">
        <f t="shared" si="31"/>
        <v>MLM0013</v>
      </c>
      <c r="B161" s="152" t="s">
        <v>80</v>
      </c>
      <c r="C161" s="153"/>
      <c r="D161" s="153"/>
      <c r="E161" s="153"/>
      <c r="F161" s="153"/>
      <c r="G161" s="153"/>
      <c r="H161" s="153"/>
      <c r="I161" s="154"/>
      <c r="J161" s="57">
        <f t="shared" si="32"/>
        <v>5</v>
      </c>
      <c r="K161" s="57">
        <f t="shared" si="33"/>
        <v>2</v>
      </c>
      <c r="L161" s="57">
        <f t="shared" si="34"/>
        <v>2</v>
      </c>
      <c r="M161" s="57">
        <f t="shared" si="35"/>
        <v>0</v>
      </c>
      <c r="N161" s="57">
        <f t="shared" si="36"/>
        <v>0</v>
      </c>
      <c r="O161" s="57">
        <f t="shared" si="28"/>
        <v>4</v>
      </c>
      <c r="P161" s="69">
        <f t="shared" si="29"/>
        <v>5</v>
      </c>
      <c r="Q161" s="69">
        <f t="shared" si="30"/>
        <v>9</v>
      </c>
      <c r="R161" s="64" t="str">
        <f t="shared" si="37"/>
        <v>E</v>
      </c>
      <c r="S161" s="64">
        <f t="shared" si="38"/>
        <v>0</v>
      </c>
      <c r="T161" s="64">
        <f t="shared" si="39"/>
        <v>0</v>
      </c>
      <c r="U161" s="56" t="s">
        <v>52</v>
      </c>
    </row>
    <row r="162" spans="1:21" s="1" customFormat="1" ht="12.75" x14ac:dyDescent="0.2">
      <c r="A162" s="63" t="str">
        <f t="shared" si="31"/>
        <v>MLM0021</v>
      </c>
      <c r="B162" s="152" t="s">
        <v>89</v>
      </c>
      <c r="C162" s="153"/>
      <c r="D162" s="153"/>
      <c r="E162" s="153"/>
      <c r="F162" s="153"/>
      <c r="G162" s="153"/>
      <c r="H162" s="153"/>
      <c r="I162" s="154"/>
      <c r="J162" s="57">
        <f t="shared" si="32"/>
        <v>5</v>
      </c>
      <c r="K162" s="57">
        <f t="shared" si="33"/>
        <v>2</v>
      </c>
      <c r="L162" s="57">
        <f t="shared" si="34"/>
        <v>2</v>
      </c>
      <c r="M162" s="57">
        <f t="shared" si="35"/>
        <v>0</v>
      </c>
      <c r="N162" s="57">
        <f t="shared" si="36"/>
        <v>0</v>
      </c>
      <c r="O162" s="57">
        <f t="shared" si="28"/>
        <v>4</v>
      </c>
      <c r="P162" s="69">
        <f t="shared" si="29"/>
        <v>5</v>
      </c>
      <c r="Q162" s="69">
        <f t="shared" si="30"/>
        <v>9</v>
      </c>
      <c r="R162" s="64" t="str">
        <f t="shared" si="37"/>
        <v>E</v>
      </c>
      <c r="S162" s="64">
        <f t="shared" si="38"/>
        <v>0</v>
      </c>
      <c r="T162" s="64">
        <f t="shared" si="39"/>
        <v>0</v>
      </c>
      <c r="U162" s="56" t="s">
        <v>52</v>
      </c>
    </row>
    <row r="163" spans="1:21" x14ac:dyDescent="0.25">
      <c r="A163" s="63" t="str">
        <f t="shared" si="31"/>
        <v>MLM0006</v>
      </c>
      <c r="B163" s="152" t="s">
        <v>91</v>
      </c>
      <c r="C163" s="153"/>
      <c r="D163" s="153"/>
      <c r="E163" s="153"/>
      <c r="F163" s="153"/>
      <c r="G163" s="153"/>
      <c r="H163" s="153"/>
      <c r="I163" s="154"/>
      <c r="J163" s="57">
        <f t="shared" si="32"/>
        <v>5</v>
      </c>
      <c r="K163" s="57">
        <f t="shared" si="33"/>
        <v>2</v>
      </c>
      <c r="L163" s="57">
        <f t="shared" si="34"/>
        <v>2</v>
      </c>
      <c r="M163" s="57">
        <f t="shared" si="35"/>
        <v>0</v>
      </c>
      <c r="N163" s="57">
        <f t="shared" si="36"/>
        <v>0</v>
      </c>
      <c r="O163" s="57">
        <f t="shared" si="28"/>
        <v>4</v>
      </c>
      <c r="P163" s="69">
        <f t="shared" si="29"/>
        <v>5</v>
      </c>
      <c r="Q163" s="69">
        <f t="shared" si="30"/>
        <v>9</v>
      </c>
      <c r="R163" s="64" t="str">
        <f t="shared" si="37"/>
        <v>E</v>
      </c>
      <c r="S163" s="64">
        <f t="shared" si="38"/>
        <v>0</v>
      </c>
      <c r="T163" s="64">
        <f t="shared" si="39"/>
        <v>0</v>
      </c>
      <c r="U163" s="56" t="s">
        <v>52</v>
      </c>
    </row>
    <row r="164" spans="1:21" x14ac:dyDescent="0.25">
      <c r="A164" s="63" t="str">
        <f t="shared" si="31"/>
        <v>MLM0015</v>
      </c>
      <c r="B164" s="152" t="s">
        <v>93</v>
      </c>
      <c r="C164" s="153"/>
      <c r="D164" s="153"/>
      <c r="E164" s="153"/>
      <c r="F164" s="153"/>
      <c r="G164" s="153"/>
      <c r="H164" s="153"/>
      <c r="I164" s="154"/>
      <c r="J164" s="57">
        <f t="shared" si="32"/>
        <v>5</v>
      </c>
      <c r="K164" s="57">
        <f t="shared" si="33"/>
        <v>2</v>
      </c>
      <c r="L164" s="57">
        <f t="shared" si="34"/>
        <v>2</v>
      </c>
      <c r="M164" s="57">
        <f t="shared" si="35"/>
        <v>0</v>
      </c>
      <c r="N164" s="57">
        <f t="shared" si="36"/>
        <v>0</v>
      </c>
      <c r="O164" s="57">
        <f t="shared" si="28"/>
        <v>4</v>
      </c>
      <c r="P164" s="69">
        <f t="shared" si="29"/>
        <v>5</v>
      </c>
      <c r="Q164" s="69">
        <f t="shared" si="30"/>
        <v>9</v>
      </c>
      <c r="R164" s="64">
        <f t="shared" si="37"/>
        <v>0</v>
      </c>
      <c r="S164" s="64">
        <f t="shared" si="38"/>
        <v>0</v>
      </c>
      <c r="T164" s="64" t="str">
        <f t="shared" si="39"/>
        <v>VP</v>
      </c>
      <c r="U164" s="56" t="s">
        <v>52</v>
      </c>
    </row>
    <row r="165" spans="1:21" x14ac:dyDescent="0.25">
      <c r="A165" s="63" t="str">
        <f t="shared" si="31"/>
        <v>MLM0009</v>
      </c>
      <c r="B165" s="152" t="s">
        <v>108</v>
      </c>
      <c r="C165" s="153"/>
      <c r="D165" s="153"/>
      <c r="E165" s="153"/>
      <c r="F165" s="153"/>
      <c r="G165" s="153"/>
      <c r="H165" s="153"/>
      <c r="I165" s="154"/>
      <c r="J165" s="57">
        <f t="shared" si="32"/>
        <v>6</v>
      </c>
      <c r="K165" s="57">
        <f t="shared" si="33"/>
        <v>2</v>
      </c>
      <c r="L165" s="57">
        <f t="shared" si="34"/>
        <v>2</v>
      </c>
      <c r="M165" s="57">
        <f t="shared" si="35"/>
        <v>1</v>
      </c>
      <c r="N165" s="57">
        <f t="shared" si="36"/>
        <v>0</v>
      </c>
      <c r="O165" s="57">
        <f t="shared" si="28"/>
        <v>5</v>
      </c>
      <c r="P165" s="69">
        <f t="shared" si="29"/>
        <v>6</v>
      </c>
      <c r="Q165" s="69">
        <f t="shared" si="30"/>
        <v>11</v>
      </c>
      <c r="R165" s="64" t="str">
        <f t="shared" si="37"/>
        <v>E</v>
      </c>
      <c r="S165" s="64">
        <f t="shared" si="38"/>
        <v>0</v>
      </c>
      <c r="T165" s="64">
        <f t="shared" si="39"/>
        <v>0</v>
      </c>
      <c r="U165" s="56" t="s">
        <v>52</v>
      </c>
    </row>
    <row r="166" spans="1:21" s="1" customFormat="1" ht="12.75" x14ac:dyDescent="0.2">
      <c r="A166" s="63" t="str">
        <f t="shared" si="31"/>
        <v>MLM0007</v>
      </c>
      <c r="B166" s="152" t="s">
        <v>104</v>
      </c>
      <c r="C166" s="153"/>
      <c r="D166" s="153"/>
      <c r="E166" s="153"/>
      <c r="F166" s="153"/>
      <c r="G166" s="153"/>
      <c r="H166" s="153"/>
      <c r="I166" s="154"/>
      <c r="J166" s="57">
        <f t="shared" si="32"/>
        <v>6</v>
      </c>
      <c r="K166" s="57">
        <f t="shared" si="33"/>
        <v>2</v>
      </c>
      <c r="L166" s="57">
        <f t="shared" si="34"/>
        <v>2</v>
      </c>
      <c r="M166" s="57">
        <f t="shared" si="35"/>
        <v>0</v>
      </c>
      <c r="N166" s="57">
        <f t="shared" si="36"/>
        <v>0</v>
      </c>
      <c r="O166" s="57">
        <f t="shared" si="28"/>
        <v>4</v>
      </c>
      <c r="P166" s="69">
        <f t="shared" si="29"/>
        <v>7</v>
      </c>
      <c r="Q166" s="69">
        <f t="shared" si="30"/>
        <v>11</v>
      </c>
      <c r="R166" s="64">
        <f t="shared" si="37"/>
        <v>0</v>
      </c>
      <c r="S166" s="64">
        <f t="shared" si="38"/>
        <v>0</v>
      </c>
      <c r="T166" s="64" t="str">
        <f t="shared" si="39"/>
        <v>VP</v>
      </c>
      <c r="U166" s="56" t="s">
        <v>52</v>
      </c>
    </row>
    <row r="167" spans="1:21" s="1" customFormat="1" ht="12.75" x14ac:dyDescent="0.2">
      <c r="A167" s="80" t="s">
        <v>75</v>
      </c>
      <c r="B167" s="152" t="s">
        <v>76</v>
      </c>
      <c r="C167" s="153"/>
      <c r="D167" s="153"/>
      <c r="E167" s="153"/>
      <c r="F167" s="153"/>
      <c r="G167" s="153"/>
      <c r="H167" s="153"/>
      <c r="I167" s="154"/>
      <c r="J167" s="57">
        <f t="shared" si="32"/>
        <v>5</v>
      </c>
      <c r="K167" s="66">
        <v>2</v>
      </c>
      <c r="L167" s="66">
        <v>2</v>
      </c>
      <c r="M167" s="66">
        <v>0</v>
      </c>
      <c r="N167" s="66">
        <v>0</v>
      </c>
      <c r="O167" s="57">
        <f t="shared" si="28"/>
        <v>4</v>
      </c>
      <c r="P167" s="69">
        <f t="shared" si="29"/>
        <v>5</v>
      </c>
      <c r="Q167" s="69">
        <f t="shared" si="30"/>
        <v>9</v>
      </c>
      <c r="R167" s="70"/>
      <c r="S167" s="66"/>
      <c r="T167" s="71" t="s">
        <v>72</v>
      </c>
      <c r="U167" s="66" t="s">
        <v>52</v>
      </c>
    </row>
    <row r="168" spans="1:21" s="1" customFormat="1" ht="12.75" x14ac:dyDescent="0.2">
      <c r="A168" s="90" t="s">
        <v>257</v>
      </c>
      <c r="B168" s="155" t="s">
        <v>81</v>
      </c>
      <c r="C168" s="155"/>
      <c r="D168" s="155"/>
      <c r="E168" s="155"/>
      <c r="F168" s="155"/>
      <c r="G168" s="155"/>
      <c r="H168" s="155"/>
      <c r="I168" s="156"/>
      <c r="J168" s="77">
        <v>6</v>
      </c>
      <c r="K168" s="77">
        <v>2</v>
      </c>
      <c r="L168" s="77">
        <v>1</v>
      </c>
      <c r="M168" s="77">
        <v>1</v>
      </c>
      <c r="N168" s="77">
        <v>0</v>
      </c>
      <c r="O168" s="14">
        <f t="shared" si="28"/>
        <v>4</v>
      </c>
      <c r="P168" s="57">
        <f t="shared" si="29"/>
        <v>7</v>
      </c>
      <c r="Q168" s="57">
        <f t="shared" si="30"/>
        <v>11</v>
      </c>
      <c r="R168" s="78"/>
      <c r="S168" s="77" t="s">
        <v>65</v>
      </c>
      <c r="T168" s="79"/>
      <c r="U168" s="77" t="s">
        <v>52</v>
      </c>
    </row>
    <row r="169" spans="1:21" s="1" customFormat="1" ht="12.75" x14ac:dyDescent="0.2">
      <c r="A169" s="63" t="s">
        <v>118</v>
      </c>
      <c r="B169" s="152" t="s">
        <v>119</v>
      </c>
      <c r="C169" s="153"/>
      <c r="D169" s="153"/>
      <c r="E169" s="153"/>
      <c r="F169" s="153"/>
      <c r="G169" s="153"/>
      <c r="H169" s="153"/>
      <c r="I169" s="154"/>
      <c r="J169" s="57">
        <f>IF(ISNA(INDEX($A$35:$T$173,MATCH($B169,$B$35:$B$173,0),10)),"",INDEX($A$35:$T$173,MATCH($B169,$B$35:$B$173,0),10))</f>
        <v>5</v>
      </c>
      <c r="K169" s="57">
        <f>IF(ISNA(INDEX($A$35:$T$173,MATCH($B169,$B$35:$B$173,0),11)),"",INDEX($A$35:$T$173,MATCH($B169,$B$35:$B$173,0),11))</f>
        <v>2</v>
      </c>
      <c r="L169" s="57">
        <f>IF(ISNA(INDEX($A$35:$T$173,MATCH($B169,$B$35:$B$173,0),12)),"",INDEX($A$35:$T$173,MATCH($B169,$B$35:$B$173,0),12))</f>
        <v>2</v>
      </c>
      <c r="M169" s="57">
        <f>IF(ISNA(INDEX($A$35:$T$173,MATCH($B169,$B$35:$B$173,0),13)),"",INDEX($A$35:$T$173,MATCH($B169,$B$35:$B$173,0),13))</f>
        <v>0</v>
      </c>
      <c r="N169" s="57">
        <f>IF(ISNA(INDEX($A$34:$U$158,MATCH($B169,$B$34:$B$158,0),14)),"",INDEX($A$34:$U$158,MATCH($B169,$B$34:$B$158,0),14))</f>
        <v>0</v>
      </c>
      <c r="O169" s="57">
        <f t="shared" si="28"/>
        <v>4</v>
      </c>
      <c r="P169" s="69">
        <f t="shared" si="29"/>
        <v>5</v>
      </c>
      <c r="Q169" s="69">
        <f t="shared" si="30"/>
        <v>9</v>
      </c>
      <c r="R169" s="64" t="str">
        <f>IF(ISNA(INDEX($A$34:$U$158,MATCH($B169,$B$34:$B$158,0),18)),"",INDEX($A$34:$U$158,MATCH($B169,$B$34:$B$158,0),18))</f>
        <v>E</v>
      </c>
      <c r="S169" s="64">
        <f>IF(ISNA(INDEX($A$34:$U$158,MATCH($B169,$B$34:$B$158,0),19)),"",INDEX($A$34:$U$158,MATCH($B169,$B$34:$B$158,0),19))</f>
        <v>0</v>
      </c>
      <c r="T169" s="64">
        <f>IF(ISNA(INDEX($A$34:$U$158,MATCH($B169,$B$34:$B$158,0),20)),"",INDEX($A$34:$U$158,MATCH($B169,$B$34:$B$158,0),20))</f>
        <v>0</v>
      </c>
      <c r="U169" s="56" t="s">
        <v>52</v>
      </c>
    </row>
    <row r="170" spans="1:21" x14ac:dyDescent="0.25">
      <c r="A170" s="80" t="s">
        <v>109</v>
      </c>
      <c r="B170" s="37" t="s">
        <v>110</v>
      </c>
      <c r="C170" s="38"/>
      <c r="D170" s="38"/>
      <c r="E170" s="38"/>
      <c r="F170" s="38"/>
      <c r="G170" s="38"/>
      <c r="H170" s="38"/>
      <c r="I170" s="39"/>
      <c r="J170" s="77">
        <v>6</v>
      </c>
      <c r="K170" s="77">
        <v>2</v>
      </c>
      <c r="L170" s="77">
        <v>2</v>
      </c>
      <c r="M170" s="77">
        <v>0</v>
      </c>
      <c r="N170" s="59">
        <v>0</v>
      </c>
      <c r="O170" s="56">
        <f t="shared" si="28"/>
        <v>4</v>
      </c>
      <c r="P170" s="57">
        <f t="shared" si="29"/>
        <v>7</v>
      </c>
      <c r="Q170" s="57">
        <f t="shared" si="30"/>
        <v>11</v>
      </c>
      <c r="R170" s="78" t="s">
        <v>71</v>
      </c>
      <c r="S170" s="77"/>
      <c r="T170" s="79"/>
      <c r="U170" s="77" t="s">
        <v>52</v>
      </c>
    </row>
    <row r="171" spans="1:21" s="1" customFormat="1" ht="12.75" x14ac:dyDescent="0.2">
      <c r="A171" s="80" t="s">
        <v>122</v>
      </c>
      <c r="B171" s="152" t="s">
        <v>123</v>
      </c>
      <c r="C171" s="153"/>
      <c r="D171" s="153"/>
      <c r="E171" s="153"/>
      <c r="F171" s="153"/>
      <c r="G171" s="153"/>
      <c r="H171" s="153"/>
      <c r="I171" s="154"/>
      <c r="J171" s="77">
        <v>5</v>
      </c>
      <c r="K171" s="77">
        <v>2</v>
      </c>
      <c r="L171" s="77">
        <v>2</v>
      </c>
      <c r="M171" s="77">
        <v>0</v>
      </c>
      <c r="N171" s="59">
        <v>0</v>
      </c>
      <c r="O171" s="14">
        <f t="shared" si="28"/>
        <v>4</v>
      </c>
      <c r="P171" s="57">
        <f t="shared" si="29"/>
        <v>5</v>
      </c>
      <c r="Q171" s="57">
        <f t="shared" si="30"/>
        <v>9</v>
      </c>
      <c r="R171" s="78" t="s">
        <v>71</v>
      </c>
      <c r="S171" s="77"/>
      <c r="T171" s="79"/>
      <c r="U171" s="77" t="s">
        <v>52</v>
      </c>
    </row>
    <row r="172" spans="1:21" x14ac:dyDescent="0.25">
      <c r="A172" s="63" t="str">
        <f>IF(ISNA(INDEX($A$35:$T$173,MATCH($B172,$B$35:$B$173,0),1)),"",INDEX($A$35:$T$173,MATCH($B172,$B$35:$B$173,0),1))</f>
        <v>MLM0025</v>
      </c>
      <c r="B172" s="152" t="s">
        <v>121</v>
      </c>
      <c r="C172" s="153"/>
      <c r="D172" s="153"/>
      <c r="E172" s="153"/>
      <c r="F172" s="153"/>
      <c r="G172" s="153"/>
      <c r="H172" s="153"/>
      <c r="I172" s="154"/>
      <c r="J172" s="57">
        <v>5</v>
      </c>
      <c r="K172" s="57">
        <f>IF(ISNA(INDEX($A$35:$T$173,MATCH($B172,$B$35:$B$173,0),11)),"",INDEX($A$35:$T$173,MATCH($B172,$B$35:$B$173,0),11))</f>
        <v>2</v>
      </c>
      <c r="L172" s="57">
        <f>IF(ISNA(INDEX($A$35:$T$173,MATCH($B172,$B$35:$B$173,0),12)),"",INDEX($A$35:$T$173,MATCH($B172,$B$35:$B$173,0),12))</f>
        <v>2</v>
      </c>
      <c r="M172" s="57">
        <f>IF(ISNA(INDEX($A$35:$T$173,MATCH($B172,$B$35:$B$173,0),13)),"",INDEX($A$35:$T$173,MATCH($B172,$B$35:$B$173,0),13))</f>
        <v>0</v>
      </c>
      <c r="N172" s="57">
        <f>IF(ISNA(INDEX($A$34:$U$158,MATCH($B172,$B$34:$B$158,0),14)),"",INDEX($A$34:$U$158,MATCH($B172,$B$34:$B$158,0),14))</f>
        <v>0</v>
      </c>
      <c r="O172" s="68">
        <f t="shared" si="28"/>
        <v>4</v>
      </c>
      <c r="P172" s="69">
        <f t="shared" si="29"/>
        <v>5</v>
      </c>
      <c r="Q172" s="69">
        <f t="shared" si="30"/>
        <v>9</v>
      </c>
      <c r="R172" s="64" t="s">
        <v>71</v>
      </c>
      <c r="S172" s="64">
        <f>IF(ISNA(INDEX($A$34:$U$158,MATCH($B172,$B$34:$B$158,0),19)),"",INDEX($A$34:$U$158,MATCH($B172,$B$34:$B$158,0),19))</f>
        <v>0</v>
      </c>
      <c r="T172" s="64">
        <f>IF(ISNA(INDEX($A$34:$U$158,MATCH($B172,$B$34:$B$158,0),20)),"",INDEX($A$34:$U$158,MATCH($B172,$B$34:$B$158,0),20))</f>
        <v>0</v>
      </c>
      <c r="U172" s="56" t="s">
        <v>52</v>
      </c>
    </row>
    <row r="173" spans="1:21" x14ac:dyDescent="0.25">
      <c r="A173" s="15" t="s">
        <v>86</v>
      </c>
      <c r="B173" s="229"/>
      <c r="C173" s="230"/>
      <c r="D173" s="230"/>
      <c r="E173" s="230"/>
      <c r="F173" s="230"/>
      <c r="G173" s="230"/>
      <c r="H173" s="230"/>
      <c r="I173" s="231"/>
      <c r="J173" s="16">
        <f>IF(ISNA(SUM(J158:J172)),"",SUM(J158:J172))</f>
        <v>79</v>
      </c>
      <c r="K173" s="16">
        <f t="shared" ref="K173:Q173" si="40">SUM(K158:K172)</f>
        <v>30</v>
      </c>
      <c r="L173" s="16">
        <f t="shared" si="40"/>
        <v>29</v>
      </c>
      <c r="M173" s="16">
        <f t="shared" si="40"/>
        <v>2</v>
      </c>
      <c r="N173" s="16">
        <f t="shared" si="40"/>
        <v>0</v>
      </c>
      <c r="O173" s="16">
        <f t="shared" si="40"/>
        <v>61</v>
      </c>
      <c r="P173" s="16">
        <f t="shared" si="40"/>
        <v>82</v>
      </c>
      <c r="Q173" s="16">
        <f t="shared" si="40"/>
        <v>143</v>
      </c>
      <c r="R173" s="15">
        <f>COUNTIF(R158:R172,"E")</f>
        <v>10</v>
      </c>
      <c r="S173" s="15">
        <f>COUNTIF(S158:S172,"C")</f>
        <v>1</v>
      </c>
      <c r="T173" s="15">
        <f>COUNTIF(T158:T172,"VP")</f>
        <v>4</v>
      </c>
      <c r="U173" s="12">
        <f>COUNTA(U158:U172)</f>
        <v>15</v>
      </c>
    </row>
    <row r="174" spans="1:21" ht="27" customHeight="1" x14ac:dyDescent="0.25">
      <c r="A174" s="193" t="s">
        <v>199</v>
      </c>
      <c r="B174" s="194"/>
      <c r="C174" s="194"/>
      <c r="D174" s="194"/>
      <c r="E174" s="194"/>
      <c r="F174" s="194"/>
      <c r="G174" s="194"/>
      <c r="H174" s="194"/>
      <c r="I174" s="195"/>
      <c r="J174" s="16">
        <f t="shared" ref="J174:U174" si="41">J173</f>
        <v>79</v>
      </c>
      <c r="K174" s="16">
        <f t="shared" si="41"/>
        <v>30</v>
      </c>
      <c r="L174" s="16">
        <f t="shared" si="41"/>
        <v>29</v>
      </c>
      <c r="M174" s="16">
        <f t="shared" si="41"/>
        <v>2</v>
      </c>
      <c r="N174" s="16">
        <f t="shared" si="41"/>
        <v>0</v>
      </c>
      <c r="O174" s="16">
        <f t="shared" si="41"/>
        <v>61</v>
      </c>
      <c r="P174" s="16">
        <f t="shared" si="41"/>
        <v>82</v>
      </c>
      <c r="Q174" s="16">
        <f t="shared" si="41"/>
        <v>143</v>
      </c>
      <c r="R174" s="16">
        <f t="shared" si="41"/>
        <v>10</v>
      </c>
      <c r="S174" s="16">
        <f t="shared" si="41"/>
        <v>1</v>
      </c>
      <c r="T174" s="16">
        <f t="shared" si="41"/>
        <v>4</v>
      </c>
      <c r="U174" s="16">
        <f t="shared" si="41"/>
        <v>15</v>
      </c>
    </row>
    <row r="175" spans="1:21" ht="16.5" customHeight="1" x14ac:dyDescent="0.25">
      <c r="A175" s="199" t="s">
        <v>200</v>
      </c>
      <c r="B175" s="200"/>
      <c r="C175" s="200"/>
      <c r="D175" s="200"/>
      <c r="E175" s="200"/>
      <c r="F175" s="200"/>
      <c r="G175" s="200"/>
      <c r="H175" s="200"/>
      <c r="I175" s="200"/>
      <c r="J175" s="201"/>
      <c r="K175" s="16">
        <f>K174*14</f>
        <v>420</v>
      </c>
      <c r="L175" s="16">
        <f t="shared" ref="L175:Q175" si="42">L173*14</f>
        <v>406</v>
      </c>
      <c r="M175" s="16">
        <f t="shared" si="42"/>
        <v>28</v>
      </c>
      <c r="N175" s="16">
        <f t="shared" si="42"/>
        <v>0</v>
      </c>
      <c r="O175" s="16">
        <f t="shared" si="42"/>
        <v>854</v>
      </c>
      <c r="P175" s="16">
        <f t="shared" si="42"/>
        <v>1148</v>
      </c>
      <c r="Q175" s="16">
        <f t="shared" si="42"/>
        <v>2002</v>
      </c>
      <c r="R175" s="205"/>
      <c r="S175" s="206"/>
      <c r="T175" s="206"/>
      <c r="U175" s="207"/>
    </row>
    <row r="176" spans="1:21" ht="15.75" customHeight="1" x14ac:dyDescent="0.25">
      <c r="A176" s="202"/>
      <c r="B176" s="203"/>
      <c r="C176" s="203"/>
      <c r="D176" s="203"/>
      <c r="E176" s="203"/>
      <c r="F176" s="203"/>
      <c r="G176" s="203"/>
      <c r="H176" s="203"/>
      <c r="I176" s="203"/>
      <c r="J176" s="204"/>
      <c r="K176" s="190">
        <f>K175+L175+M175+N175</f>
        <v>854</v>
      </c>
      <c r="L176" s="191"/>
      <c r="M176" s="191"/>
      <c r="N176" s="192"/>
      <c r="O176" s="211">
        <f>SUM(O175:P175)</f>
        <v>2002</v>
      </c>
      <c r="P176" s="212"/>
      <c r="Q176" s="213"/>
      <c r="R176" s="208"/>
      <c r="S176" s="209"/>
      <c r="T176" s="209"/>
      <c r="U176" s="210"/>
    </row>
    <row r="177" spans="1:21" s="1" customFormat="1" ht="17.25" customHeight="1" x14ac:dyDescent="0.2">
      <c r="A177" s="109" t="s">
        <v>201</v>
      </c>
      <c r="B177" s="110"/>
      <c r="C177" s="110"/>
      <c r="D177" s="110"/>
      <c r="E177" s="110"/>
      <c r="F177" s="110"/>
      <c r="G177" s="110"/>
      <c r="H177" s="110"/>
      <c r="I177" s="110"/>
      <c r="J177" s="111"/>
      <c r="K177" s="214">
        <f>U174/SUM(U44,U56,U67,U79,U90,U101)</f>
        <v>0.38461538461538464</v>
      </c>
      <c r="L177" s="215"/>
      <c r="M177" s="215"/>
      <c r="N177" s="215"/>
      <c r="O177" s="215"/>
      <c r="P177" s="215"/>
      <c r="Q177" s="215"/>
      <c r="R177" s="215"/>
      <c r="S177" s="215"/>
      <c r="T177" s="215"/>
      <c r="U177" s="216"/>
    </row>
    <row r="178" spans="1:21" ht="20.25" customHeight="1" x14ac:dyDescent="0.25">
      <c r="A178" s="217" t="s">
        <v>202</v>
      </c>
      <c r="B178" s="218"/>
      <c r="C178" s="218"/>
      <c r="D178" s="218"/>
      <c r="E178" s="218"/>
      <c r="F178" s="218"/>
      <c r="G178" s="218"/>
      <c r="H178" s="218"/>
      <c r="I178" s="218"/>
      <c r="J178" s="219"/>
      <c r="K178" s="214">
        <f>K176/1972</f>
        <v>0.4330628803245436</v>
      </c>
      <c r="L178" s="215"/>
      <c r="M178" s="215"/>
      <c r="N178" s="215"/>
      <c r="O178" s="215"/>
      <c r="P178" s="215"/>
      <c r="Q178" s="215"/>
      <c r="R178" s="215"/>
      <c r="S178" s="215"/>
      <c r="T178" s="215"/>
      <c r="U178" s="216"/>
    </row>
    <row r="179" spans="1:21" ht="77.25" customHeight="1" x14ac:dyDescent="0.25"/>
    <row r="180" spans="1:21" ht="23.25" customHeight="1" x14ac:dyDescent="0.25">
      <c r="A180" s="223" t="s">
        <v>212</v>
      </c>
      <c r="B180" s="224"/>
      <c r="C180" s="224"/>
      <c r="D180" s="224"/>
      <c r="E180" s="224"/>
      <c r="F180" s="224"/>
      <c r="G180" s="224"/>
      <c r="H180" s="224"/>
      <c r="I180" s="224"/>
      <c r="J180" s="224"/>
      <c r="K180" s="224"/>
      <c r="L180" s="224"/>
      <c r="M180" s="224"/>
      <c r="N180" s="224"/>
      <c r="O180" s="224"/>
      <c r="P180" s="224"/>
      <c r="Q180" s="224"/>
      <c r="R180" s="224"/>
      <c r="S180" s="224"/>
      <c r="T180" s="224"/>
      <c r="U180" s="224"/>
    </row>
    <row r="181" spans="1:21" ht="21.75" customHeight="1" x14ac:dyDescent="0.25">
      <c r="A181" s="223" t="s">
        <v>58</v>
      </c>
      <c r="B181" s="223" t="s">
        <v>59</v>
      </c>
      <c r="C181" s="223"/>
      <c r="D181" s="223"/>
      <c r="E181" s="223"/>
      <c r="F181" s="223"/>
      <c r="G181" s="223"/>
      <c r="H181" s="223"/>
      <c r="I181" s="223"/>
      <c r="J181" s="228" t="s">
        <v>60</v>
      </c>
      <c r="K181" s="225" t="s">
        <v>61</v>
      </c>
      <c r="L181" s="226"/>
      <c r="M181" s="226"/>
      <c r="N181" s="227"/>
      <c r="O181" s="228" t="s">
        <v>62</v>
      </c>
      <c r="P181" s="228"/>
      <c r="Q181" s="228"/>
      <c r="R181" s="228" t="s">
        <v>63</v>
      </c>
      <c r="S181" s="228"/>
      <c r="T181" s="228"/>
      <c r="U181" s="228" t="s">
        <v>64</v>
      </c>
    </row>
    <row r="182" spans="1:21" x14ac:dyDescent="0.25">
      <c r="A182" s="223"/>
      <c r="B182" s="223"/>
      <c r="C182" s="223"/>
      <c r="D182" s="223"/>
      <c r="E182" s="223"/>
      <c r="F182" s="223"/>
      <c r="G182" s="223"/>
      <c r="H182" s="223"/>
      <c r="I182" s="223"/>
      <c r="J182" s="228"/>
      <c r="K182" s="18" t="s">
        <v>65</v>
      </c>
      <c r="L182" s="18" t="s">
        <v>66</v>
      </c>
      <c r="M182" s="18" t="s">
        <v>67</v>
      </c>
      <c r="N182" s="18" t="s">
        <v>68</v>
      </c>
      <c r="O182" s="18" t="s">
        <v>69</v>
      </c>
      <c r="P182" s="18" t="s">
        <v>44</v>
      </c>
      <c r="Q182" s="18" t="s">
        <v>70</v>
      </c>
      <c r="R182" s="18" t="s">
        <v>71</v>
      </c>
      <c r="S182" s="18" t="s">
        <v>65</v>
      </c>
      <c r="T182" s="18" t="s">
        <v>72</v>
      </c>
      <c r="U182" s="228"/>
    </row>
    <row r="183" spans="1:21" ht="18.75" customHeight="1" x14ac:dyDescent="0.25">
      <c r="A183" s="160" t="s">
        <v>211</v>
      </c>
      <c r="B183" s="161"/>
      <c r="C183" s="161"/>
      <c r="D183" s="161"/>
      <c r="E183" s="161"/>
      <c r="F183" s="161"/>
      <c r="G183" s="161"/>
      <c r="H183" s="161"/>
      <c r="I183" s="161"/>
      <c r="J183" s="161"/>
      <c r="K183" s="161"/>
      <c r="L183" s="161"/>
      <c r="M183" s="161"/>
      <c r="N183" s="161"/>
      <c r="O183" s="161"/>
      <c r="P183" s="161"/>
      <c r="Q183" s="161"/>
      <c r="R183" s="161"/>
      <c r="S183" s="161"/>
      <c r="T183" s="161"/>
      <c r="U183" s="162"/>
    </row>
    <row r="184" spans="1:21" x14ac:dyDescent="0.25">
      <c r="A184" s="80" t="s">
        <v>98</v>
      </c>
      <c r="B184" s="152" t="s">
        <v>99</v>
      </c>
      <c r="C184" s="153"/>
      <c r="D184" s="153"/>
      <c r="E184" s="153"/>
      <c r="F184" s="153"/>
      <c r="G184" s="153"/>
      <c r="H184" s="153"/>
      <c r="I184" s="154"/>
      <c r="J184" s="57">
        <v>5</v>
      </c>
      <c r="K184" s="66">
        <v>2</v>
      </c>
      <c r="L184" s="66">
        <v>1</v>
      </c>
      <c r="M184" s="66">
        <v>0</v>
      </c>
      <c r="N184" s="67">
        <v>0</v>
      </c>
      <c r="O184" s="68">
        <f t="shared" ref="O184:O197" si="43">K184+L184+M184+N184</f>
        <v>3</v>
      </c>
      <c r="P184" s="69">
        <f t="shared" ref="P184:P197" si="44">Q184-O184</f>
        <v>6</v>
      </c>
      <c r="Q184" s="69">
        <f t="shared" ref="Q184:Q197" si="45">ROUND(PRODUCT(J184,25)/14,0)</f>
        <v>9</v>
      </c>
      <c r="R184" s="70"/>
      <c r="S184" s="66" t="s">
        <v>65</v>
      </c>
      <c r="T184" s="71"/>
      <c r="U184" s="66" t="s">
        <v>54</v>
      </c>
    </row>
    <row r="185" spans="1:21" x14ac:dyDescent="0.25">
      <c r="A185" s="63" t="str">
        <f>IF(ISNA(INDEX($A$35:$T$173,MATCH($B185,$B$35:$B$173,0),1)),"",INDEX($A$35:$T$173,MATCH($B185,$B$35:$B$173,0),1))</f>
        <v>MLM0016</v>
      </c>
      <c r="B185" s="152" t="s">
        <v>106</v>
      </c>
      <c r="C185" s="153"/>
      <c r="D185" s="153"/>
      <c r="E185" s="153"/>
      <c r="F185" s="153"/>
      <c r="G185" s="153"/>
      <c r="H185" s="153"/>
      <c r="I185" s="154"/>
      <c r="J185" s="57">
        <v>6</v>
      </c>
      <c r="K185" s="57">
        <f>IF(ISNA(INDEX($A$35:$T$173,MATCH($B185,$B$35:$B$173,0),11)),"",INDEX($A$35:$T$173,MATCH($B185,$B$35:$B$173,0),11))</f>
        <v>2</v>
      </c>
      <c r="L185" s="57">
        <f>IF(ISNA(INDEX($A$35:$T$173,MATCH($B185,$B$35:$B$173,0),12)),"",INDEX($A$35:$T$173,MATCH($B185,$B$35:$B$173,0),12))</f>
        <v>2</v>
      </c>
      <c r="M185" s="57">
        <f>IF(ISNA(INDEX($A$35:$T$173,MATCH($B185,$B$35:$B$173,0),13)),"",INDEX($A$35:$T$173,MATCH($B185,$B$35:$B$173,0),13))</f>
        <v>0</v>
      </c>
      <c r="N185" s="57">
        <f>IF(ISNA(INDEX($A$34:$U$158,MATCH($B185,$B$34:$B$158,0),14)),"",INDEX($A$34:$U$158,MATCH($B185,$B$34:$B$158,0),14))</f>
        <v>0</v>
      </c>
      <c r="O185" s="68">
        <f t="shared" si="43"/>
        <v>4</v>
      </c>
      <c r="P185" s="69">
        <f t="shared" si="44"/>
        <v>7</v>
      </c>
      <c r="Q185" s="69">
        <f t="shared" si="45"/>
        <v>11</v>
      </c>
      <c r="R185" s="64" t="s">
        <v>71</v>
      </c>
      <c r="S185" s="64">
        <f>IF(ISNA(INDEX($A$34:$U$158,MATCH($B185,$B$34:$B$158,0),19)),"",INDEX($A$34:$U$158,MATCH($B185,$B$34:$B$158,0),19))</f>
        <v>0</v>
      </c>
      <c r="T185" s="64">
        <f>IF(ISNA(INDEX($A$34:$U$158,MATCH($B185,$B$34:$B$158,0),20)),"",INDEX($A$34:$U$158,MATCH($B185,$B$34:$B$158,0),20))</f>
        <v>0</v>
      </c>
      <c r="U185" s="66" t="s">
        <v>54</v>
      </c>
    </row>
    <row r="186" spans="1:21" x14ac:dyDescent="0.25">
      <c r="A186" s="63" t="s">
        <v>137</v>
      </c>
      <c r="B186" s="152" t="s">
        <v>138</v>
      </c>
      <c r="C186" s="153"/>
      <c r="D186" s="153"/>
      <c r="E186" s="153"/>
      <c r="F186" s="153"/>
      <c r="G186" s="153"/>
      <c r="H186" s="153"/>
      <c r="I186" s="154"/>
      <c r="J186" s="57">
        <v>3</v>
      </c>
      <c r="K186" s="69">
        <v>0</v>
      </c>
      <c r="L186" s="69">
        <v>0</v>
      </c>
      <c r="M186" s="69">
        <v>1</v>
      </c>
      <c r="N186" s="69">
        <v>0</v>
      </c>
      <c r="O186" s="68">
        <f t="shared" si="43"/>
        <v>1</v>
      </c>
      <c r="P186" s="69">
        <f t="shared" si="44"/>
        <v>4</v>
      </c>
      <c r="Q186" s="69">
        <f t="shared" si="45"/>
        <v>5</v>
      </c>
      <c r="R186" s="72" t="s">
        <v>213</v>
      </c>
      <c r="S186" s="72" t="s">
        <v>65</v>
      </c>
      <c r="T186" s="72"/>
      <c r="U186" s="68" t="s">
        <v>54</v>
      </c>
    </row>
    <row r="187" spans="1:21" x14ac:dyDescent="0.25">
      <c r="A187" s="63" t="str">
        <f>IF(ISNA(INDEX($A$35:$T$173,MATCH($B187,$B$35:$B$173,0),1)),"",INDEX($A$35:$T$173,MATCH($B187,$B$35:$B$173,0),1))</f>
        <v>MLM0030</v>
      </c>
      <c r="B187" s="152" t="s">
        <v>132</v>
      </c>
      <c r="C187" s="153"/>
      <c r="D187" s="153"/>
      <c r="E187" s="153"/>
      <c r="F187" s="153"/>
      <c r="G187" s="153"/>
      <c r="H187" s="153"/>
      <c r="I187" s="154"/>
      <c r="J187" s="57">
        <v>5</v>
      </c>
      <c r="K187" s="57">
        <f>IF(ISNA(INDEX($A$35:$T$173,MATCH($B187,$B$35:$B$173,0),11)),"",INDEX($A$35:$T$173,MATCH($B187,$B$35:$B$173,0),11))</f>
        <v>2</v>
      </c>
      <c r="L187" s="57">
        <f>IF(ISNA(INDEX($A$35:$T$173,MATCH($B187,$B$35:$B$173,0),12)),"",INDEX($A$35:$T$173,MATCH($B187,$B$35:$B$173,0),12))</f>
        <v>2</v>
      </c>
      <c r="M187" s="57">
        <f>IF(ISNA(INDEX($A$35:$T$173,MATCH($B187,$B$35:$B$173,0),13)),"",INDEX($A$35:$T$173,MATCH($B187,$B$35:$B$173,0),13))</f>
        <v>1</v>
      </c>
      <c r="N187" s="57">
        <f>IF(ISNA(INDEX($A$34:$U$158,MATCH($B187,$B$34:$B$158,0),14)),"",INDEX($A$34:$U$158,MATCH($B187,$B$34:$B$158,0),14))</f>
        <v>0</v>
      </c>
      <c r="O187" s="68">
        <f t="shared" si="43"/>
        <v>5</v>
      </c>
      <c r="P187" s="69">
        <f t="shared" si="44"/>
        <v>4</v>
      </c>
      <c r="Q187" s="69">
        <f t="shared" si="45"/>
        <v>9</v>
      </c>
      <c r="R187" s="64" t="s">
        <v>71</v>
      </c>
      <c r="S187" s="64">
        <f>IF(ISNA(INDEX($A$34:$U$158,MATCH($B187,$B$34:$B$158,0),19)),"",INDEX($A$34:$U$158,MATCH($B187,$B$34:$B$158,0),19))</f>
        <v>0</v>
      </c>
      <c r="T187" s="64">
        <f>IF(ISNA(INDEX($A$34:$U$158,MATCH($B187,$B$34:$B$158,0),20)),"",INDEX($A$34:$U$158,MATCH($B187,$B$34:$B$158,0),20))</f>
        <v>0</v>
      </c>
      <c r="U187" s="56" t="s">
        <v>54</v>
      </c>
    </row>
    <row r="188" spans="1:21" x14ac:dyDescent="0.25">
      <c r="A188" s="63" t="str">
        <f>IF(ISNA(INDEX($A$35:$T$173,MATCH($B188,$B$35:$B$173,0),1)),"",INDEX($A$35:$T$173,MATCH($B188,$B$35:$B$173,0),1))</f>
        <v>MLM0027</v>
      </c>
      <c r="B188" s="152" t="s">
        <v>117</v>
      </c>
      <c r="C188" s="153"/>
      <c r="D188" s="153"/>
      <c r="E188" s="153"/>
      <c r="F188" s="153"/>
      <c r="G188" s="153"/>
      <c r="H188" s="153"/>
      <c r="I188" s="154"/>
      <c r="J188" s="57">
        <v>5</v>
      </c>
      <c r="K188" s="57">
        <f>IF(ISNA(INDEX($A$35:$T$173,MATCH($B188,$B$35:$B$173,0),11)),"",INDEX($A$35:$T$173,MATCH($B188,$B$35:$B$173,0),11))</f>
        <v>2</v>
      </c>
      <c r="L188" s="57">
        <f>IF(ISNA(INDEX($A$35:$T$173,MATCH($B188,$B$35:$B$173,0),12)),"",INDEX($A$35:$T$173,MATCH($B188,$B$35:$B$173,0),12))</f>
        <v>1</v>
      </c>
      <c r="M188" s="57">
        <f>IF(ISNA(INDEX($A$35:$T$173,MATCH($B188,$B$35:$B$173,0),13)),"",INDEX($A$35:$T$173,MATCH($B188,$B$35:$B$173,0),13))</f>
        <v>2</v>
      </c>
      <c r="N188" s="57">
        <f>IF(ISNA(INDEX($A$34:$U$158,MATCH($B188,$B$34:$B$158,0),14)),"",INDEX($A$34:$U$158,MATCH($B188,$B$34:$B$158,0),14))</f>
        <v>0</v>
      </c>
      <c r="O188" s="68">
        <f t="shared" si="43"/>
        <v>5</v>
      </c>
      <c r="P188" s="69">
        <f t="shared" si="44"/>
        <v>4</v>
      </c>
      <c r="Q188" s="69">
        <f t="shared" si="45"/>
        <v>9</v>
      </c>
      <c r="R188" s="64" t="s">
        <v>71</v>
      </c>
      <c r="S188" s="64">
        <f>IF(ISNA(INDEX($A$34:$U$158,MATCH($B188,$B$34:$B$158,0),19)),"",INDEX($A$34:$U$158,MATCH($B188,$B$34:$B$158,0),19))</f>
        <v>0</v>
      </c>
      <c r="T188" s="64">
        <f>IF(ISNA(INDEX($A$34:$U$158,MATCH($B188,$B$34:$B$158,0),20)),"",INDEX($A$34:$U$158,MATCH($B188,$B$34:$B$158,0),20))</f>
        <v>0</v>
      </c>
      <c r="U188" s="56" t="s">
        <v>54</v>
      </c>
    </row>
    <row r="189" spans="1:21" s="1" customFormat="1" ht="12.75" x14ac:dyDescent="0.2">
      <c r="A189" s="63" t="str">
        <f>IF(ISNA(INDEX($A$35:$T$173,MATCH($B189,$B$35:$B$173,0),1)),"",INDEX($A$35:$T$173,MATCH($B189,$B$35:$B$173,0),1))</f>
        <v>MLM0022</v>
      </c>
      <c r="B189" s="152" t="s">
        <v>95</v>
      </c>
      <c r="C189" s="153"/>
      <c r="D189" s="153"/>
      <c r="E189" s="153"/>
      <c r="F189" s="153"/>
      <c r="G189" s="153"/>
      <c r="H189" s="153"/>
      <c r="I189" s="154"/>
      <c r="J189" s="57">
        <f>IF(ISNA(INDEX($A$35:$T$173,MATCH($B189,$B$35:$B$173,0),10)),"",INDEX($A$35:$T$173,MATCH($B189,$B$35:$B$173,0),10))</f>
        <v>5</v>
      </c>
      <c r="K189" s="57">
        <f>IF(ISNA(INDEX($A$35:$T$173,MATCH($B189,$B$35:$B$173,0),11)),"",INDEX($A$35:$T$173,MATCH($B189,$B$35:$B$173,0),11))</f>
        <v>2</v>
      </c>
      <c r="L189" s="57">
        <f>IF(ISNA(INDEX($A$35:$T$173,MATCH($B189,$B$35:$B$173,0),12)),"",INDEX($A$35:$T$173,MATCH($B189,$B$35:$B$173,0),12))</f>
        <v>2</v>
      </c>
      <c r="M189" s="57">
        <f>IF(ISNA(INDEX($A$35:$T$173,MATCH($B189,$B$35:$B$173,0),13)),"",INDEX($A$35:$T$173,MATCH($B189,$B$35:$B$173,0),13))</f>
        <v>0</v>
      </c>
      <c r="N189" s="57">
        <f>IF(ISNA(INDEX($A$34:$U$158,MATCH($B189,$B$34:$B$158,0),14)),"",INDEX($A$34:$U$158,MATCH($B189,$B$34:$B$158,0),14))</f>
        <v>0</v>
      </c>
      <c r="O189" s="57">
        <f t="shared" si="43"/>
        <v>4</v>
      </c>
      <c r="P189" s="69">
        <f t="shared" si="44"/>
        <v>5</v>
      </c>
      <c r="Q189" s="69">
        <f t="shared" si="45"/>
        <v>9</v>
      </c>
      <c r="R189" s="64" t="str">
        <f>IF(ISNA(INDEX($A$34:$U$158,MATCH($B189,$B$34:$B$158,0),18)),"",INDEX($A$34:$U$158,MATCH($B189,$B$34:$B$158,0),18))</f>
        <v>E</v>
      </c>
      <c r="S189" s="64">
        <f>IF(ISNA(INDEX($A$34:$U$158,MATCH($B189,$B$34:$B$158,0),19)),"",INDEX($A$34:$U$158,MATCH($B189,$B$34:$B$158,0),19))</f>
        <v>0</v>
      </c>
      <c r="T189" s="64">
        <f>IF(ISNA(INDEX($A$34:$U$158,MATCH($B189,$B$34:$B$158,0),20)),"",INDEX($A$34:$U$158,MATCH($B189,$B$34:$B$158,0),20))</f>
        <v>0</v>
      </c>
      <c r="U189" s="56" t="s">
        <v>54</v>
      </c>
    </row>
    <row r="190" spans="1:21" s="1" customFormat="1" ht="12.75" x14ac:dyDescent="0.2">
      <c r="A190" s="63" t="str">
        <f>IF(ISNA(INDEX($A$35:$T$173,MATCH($B190,$B$35:$B$173,0),1)),"",INDEX($A$35:$T$173,MATCH($B190,$B$35:$B$173,0),1))</f>
        <v>MLM5006</v>
      </c>
      <c r="B190" s="152" t="s">
        <v>97</v>
      </c>
      <c r="C190" s="153"/>
      <c r="D190" s="153"/>
      <c r="E190" s="153"/>
      <c r="F190" s="153"/>
      <c r="G190" s="153"/>
      <c r="H190" s="153"/>
      <c r="I190" s="154"/>
      <c r="J190" s="57">
        <f>IF(ISNA(INDEX($A$35:$T$173,MATCH($B190,$B$35:$B$173,0),10)),"",INDEX($A$35:$T$173,MATCH($B190,$B$35:$B$173,0),10))</f>
        <v>5</v>
      </c>
      <c r="K190" s="57">
        <f>IF(ISNA(INDEX($A$35:$T$173,MATCH($B190,$B$35:$B$173,0),11)),"",INDEX($A$35:$T$173,MATCH($B190,$B$35:$B$173,0),11))</f>
        <v>2</v>
      </c>
      <c r="L190" s="57">
        <f>IF(ISNA(INDEX($A$35:$T$173,MATCH($B190,$B$35:$B$173,0),12)),"",INDEX($A$35:$T$173,MATCH($B190,$B$35:$B$173,0),12))</f>
        <v>1</v>
      </c>
      <c r="M190" s="57">
        <v>2</v>
      </c>
      <c r="N190" s="57">
        <f>IF(ISNA(INDEX($A$34:$U$158,MATCH($B190,$B$34:$B$158,0),14)),"",INDEX($A$34:$U$158,MATCH($B190,$B$34:$B$158,0),14))</f>
        <v>0</v>
      </c>
      <c r="O190" s="57">
        <f t="shared" si="43"/>
        <v>5</v>
      </c>
      <c r="P190" s="69">
        <f t="shared" si="44"/>
        <v>4</v>
      </c>
      <c r="Q190" s="69">
        <f t="shared" si="45"/>
        <v>9</v>
      </c>
      <c r="R190" s="64" t="str">
        <f>IF(ISNA(INDEX($A$34:$U$158,MATCH($B190,$B$34:$B$158,0),18)),"",INDEX($A$34:$U$158,MATCH($B190,$B$34:$B$158,0),18))</f>
        <v>E</v>
      </c>
      <c r="S190" s="64">
        <f>IF(ISNA(INDEX($A$34:$U$158,MATCH($B190,$B$34:$B$158,0),19)),"",INDEX($A$34:$U$158,MATCH($B190,$B$34:$B$158,0),19))</f>
        <v>0</v>
      </c>
      <c r="T190" s="64">
        <f>IF(ISNA(INDEX($A$34:$U$158,MATCH($B190,$B$34:$B$158,0),20)),"",INDEX($A$34:$U$158,MATCH($B190,$B$34:$B$158,0),20))</f>
        <v>0</v>
      </c>
      <c r="U190" s="56" t="s">
        <v>54</v>
      </c>
    </row>
    <row r="191" spans="1:21" s="1" customFormat="1" ht="12.75" x14ac:dyDescent="0.2">
      <c r="A191" s="80" t="s">
        <v>111</v>
      </c>
      <c r="B191" s="152" t="s">
        <v>112</v>
      </c>
      <c r="C191" s="153"/>
      <c r="D191" s="153"/>
      <c r="E191" s="153"/>
      <c r="F191" s="153"/>
      <c r="G191" s="153"/>
      <c r="H191" s="153"/>
      <c r="I191" s="154"/>
      <c r="J191" s="77">
        <v>6</v>
      </c>
      <c r="K191" s="77">
        <v>1</v>
      </c>
      <c r="L191" s="77">
        <v>0</v>
      </c>
      <c r="M191" s="77">
        <v>2</v>
      </c>
      <c r="N191" s="59">
        <v>0</v>
      </c>
      <c r="O191" s="14">
        <f t="shared" si="43"/>
        <v>3</v>
      </c>
      <c r="P191" s="57">
        <f t="shared" si="44"/>
        <v>8</v>
      </c>
      <c r="Q191" s="57">
        <f t="shared" si="45"/>
        <v>11</v>
      </c>
      <c r="R191" s="78" t="s">
        <v>71</v>
      </c>
      <c r="S191" s="77"/>
      <c r="T191" s="79"/>
      <c r="U191" s="77" t="s">
        <v>54</v>
      </c>
    </row>
    <row r="192" spans="1:21" x14ac:dyDescent="0.25">
      <c r="A192" s="63" t="str">
        <f>IF(ISNA(INDEX($A$35:$T$190,MATCH($B192,$B$35:$B$190,0),1)),"",INDEX($A$35:$T$190,MATCH($B192,$B$35:$B$190,0),1))</f>
        <v>MLM0011</v>
      </c>
      <c r="B192" s="152" t="s">
        <v>140</v>
      </c>
      <c r="C192" s="153"/>
      <c r="D192" s="153"/>
      <c r="E192" s="153"/>
      <c r="F192" s="153"/>
      <c r="G192" s="153"/>
      <c r="H192" s="153"/>
      <c r="I192" s="154"/>
      <c r="J192" s="57">
        <v>6</v>
      </c>
      <c r="K192" s="57">
        <f>IF(ISNA(INDEX($A$35:$T$190,MATCH($B192,$B$35:$B$190,0),11)),"",INDEX($A$35:$T$190,MATCH($B192,$B$35:$B$190,0),11))</f>
        <v>2</v>
      </c>
      <c r="L192" s="57">
        <f>IF(ISNA(INDEX($A$35:$T$190,MATCH($B192,$B$35:$B$190,0),12)),"",INDEX($A$35:$T$190,MATCH($B192,$B$35:$B$190,0),12))</f>
        <v>2</v>
      </c>
      <c r="M192" s="57">
        <f>IF(ISNA(INDEX($A$35:$T$190,MATCH($B192,$B$35:$B$190,0),13)),"",INDEX($A$35:$T$190,MATCH($B192,$B$35:$B$190,0),13))</f>
        <v>1</v>
      </c>
      <c r="N192" s="57">
        <f>IF(ISNA(INDEX($A$34:$U$158,MATCH($B192,$B$34:$B$158,0),14)),"",INDEX($A$34:$U$158,MATCH($B192,$B$34:$B$158,0),14))</f>
        <v>0</v>
      </c>
      <c r="O192" s="68">
        <f t="shared" si="43"/>
        <v>5</v>
      </c>
      <c r="P192" s="69">
        <f t="shared" si="44"/>
        <v>6</v>
      </c>
      <c r="Q192" s="69">
        <f t="shared" si="45"/>
        <v>11</v>
      </c>
      <c r="R192" s="64" t="s">
        <v>71</v>
      </c>
      <c r="S192" s="64"/>
      <c r="T192" s="64">
        <f>IF(ISNA(INDEX($A$34:$U$158,MATCH($B192,$B$34:$B$158,0),20)),"",INDEX($A$34:$U$158,MATCH($B192,$B$34:$B$158,0),20))</f>
        <v>0</v>
      </c>
      <c r="U192" s="56" t="s">
        <v>54</v>
      </c>
    </row>
    <row r="193" spans="1:21" x14ac:dyDescent="0.25">
      <c r="A193" s="80" t="s">
        <v>124</v>
      </c>
      <c r="B193" s="152" t="s">
        <v>125</v>
      </c>
      <c r="C193" s="153"/>
      <c r="D193" s="153"/>
      <c r="E193" s="153"/>
      <c r="F193" s="153"/>
      <c r="G193" s="153"/>
      <c r="H193" s="153"/>
      <c r="I193" s="154"/>
      <c r="J193" s="66">
        <v>5</v>
      </c>
      <c r="K193" s="66">
        <v>2</v>
      </c>
      <c r="L193" s="66">
        <v>2</v>
      </c>
      <c r="M193" s="66">
        <v>0</v>
      </c>
      <c r="N193" s="67">
        <v>0</v>
      </c>
      <c r="O193" s="68">
        <f t="shared" si="43"/>
        <v>4</v>
      </c>
      <c r="P193" s="69">
        <f t="shared" si="44"/>
        <v>5</v>
      </c>
      <c r="Q193" s="69">
        <f t="shared" si="45"/>
        <v>9</v>
      </c>
      <c r="R193" s="70"/>
      <c r="S193" s="66" t="s">
        <v>65</v>
      </c>
      <c r="T193" s="71"/>
      <c r="U193" s="66" t="s">
        <v>54</v>
      </c>
    </row>
    <row r="194" spans="1:21" x14ac:dyDescent="0.25">
      <c r="A194" s="80" t="s">
        <v>126</v>
      </c>
      <c r="B194" s="152" t="s">
        <v>127</v>
      </c>
      <c r="C194" s="153"/>
      <c r="D194" s="153"/>
      <c r="E194" s="153"/>
      <c r="F194" s="153"/>
      <c r="G194" s="153"/>
      <c r="H194" s="153"/>
      <c r="I194" s="154"/>
      <c r="J194" s="66">
        <v>5</v>
      </c>
      <c r="K194" s="66">
        <v>2</v>
      </c>
      <c r="L194" s="66">
        <v>1</v>
      </c>
      <c r="M194" s="66">
        <v>0</v>
      </c>
      <c r="N194" s="67">
        <v>0</v>
      </c>
      <c r="O194" s="68">
        <f t="shared" si="43"/>
        <v>3</v>
      </c>
      <c r="P194" s="69">
        <f t="shared" si="44"/>
        <v>6</v>
      </c>
      <c r="Q194" s="69">
        <f t="shared" si="45"/>
        <v>9</v>
      </c>
      <c r="R194" s="70"/>
      <c r="S194" s="66"/>
      <c r="T194" s="71" t="s">
        <v>72</v>
      </c>
      <c r="U194" s="66" t="s">
        <v>54</v>
      </c>
    </row>
    <row r="195" spans="1:21" s="1" customFormat="1" ht="12.75" x14ac:dyDescent="0.2">
      <c r="A195" s="80" t="s">
        <v>133</v>
      </c>
      <c r="B195" s="152" t="s">
        <v>134</v>
      </c>
      <c r="C195" s="153"/>
      <c r="D195" s="153"/>
      <c r="E195" s="153"/>
      <c r="F195" s="153"/>
      <c r="G195" s="153"/>
      <c r="H195" s="153"/>
      <c r="I195" s="154"/>
      <c r="J195" s="77">
        <v>5</v>
      </c>
      <c r="K195" s="77">
        <v>2</v>
      </c>
      <c r="L195" s="77">
        <v>2</v>
      </c>
      <c r="M195" s="77">
        <v>0</v>
      </c>
      <c r="N195" s="59">
        <v>0</v>
      </c>
      <c r="O195" s="56">
        <f t="shared" si="43"/>
        <v>4</v>
      </c>
      <c r="P195" s="57">
        <f t="shared" si="44"/>
        <v>5</v>
      </c>
      <c r="Q195" s="57">
        <f t="shared" si="45"/>
        <v>9</v>
      </c>
      <c r="R195" s="78" t="s">
        <v>71</v>
      </c>
      <c r="S195" s="77"/>
      <c r="T195" s="79"/>
      <c r="U195" s="77" t="s">
        <v>54</v>
      </c>
    </row>
    <row r="196" spans="1:21" s="1" customFormat="1" ht="12.75" x14ac:dyDescent="0.2">
      <c r="A196" s="80" t="s">
        <v>135</v>
      </c>
      <c r="B196" s="169" t="s">
        <v>136</v>
      </c>
      <c r="C196" s="170"/>
      <c r="D196" s="170"/>
      <c r="E196" s="170"/>
      <c r="F196" s="170"/>
      <c r="G196" s="170"/>
      <c r="H196" s="170"/>
      <c r="I196" s="171"/>
      <c r="J196" s="77">
        <v>5</v>
      </c>
      <c r="K196" s="77">
        <v>2</v>
      </c>
      <c r="L196" s="77">
        <v>2</v>
      </c>
      <c r="M196" s="77">
        <v>1</v>
      </c>
      <c r="N196" s="59">
        <v>0</v>
      </c>
      <c r="O196" s="56">
        <f t="shared" si="43"/>
        <v>5</v>
      </c>
      <c r="P196" s="57">
        <f t="shared" si="44"/>
        <v>4</v>
      </c>
      <c r="Q196" s="57">
        <f t="shared" si="45"/>
        <v>9</v>
      </c>
      <c r="R196" s="78"/>
      <c r="S196" s="77" t="s">
        <v>65</v>
      </c>
      <c r="T196" s="79"/>
      <c r="U196" s="77" t="s">
        <v>54</v>
      </c>
    </row>
    <row r="197" spans="1:21" x14ac:dyDescent="0.25">
      <c r="A197" s="80" t="s">
        <v>141</v>
      </c>
      <c r="B197" s="152" t="s">
        <v>142</v>
      </c>
      <c r="C197" s="153"/>
      <c r="D197" s="153"/>
      <c r="E197" s="153"/>
      <c r="F197" s="153"/>
      <c r="G197" s="153"/>
      <c r="H197" s="153"/>
      <c r="I197" s="154"/>
      <c r="J197" s="66">
        <v>4</v>
      </c>
      <c r="K197" s="66">
        <v>2</v>
      </c>
      <c r="L197" s="66">
        <v>1</v>
      </c>
      <c r="M197" s="66">
        <v>0</v>
      </c>
      <c r="N197" s="67">
        <v>0</v>
      </c>
      <c r="O197" s="68">
        <f t="shared" si="43"/>
        <v>3</v>
      </c>
      <c r="P197" s="69">
        <f t="shared" si="44"/>
        <v>4</v>
      </c>
      <c r="Q197" s="69">
        <f t="shared" si="45"/>
        <v>7</v>
      </c>
      <c r="R197" s="70"/>
      <c r="S197" s="66"/>
      <c r="T197" s="71" t="s">
        <v>72</v>
      </c>
      <c r="U197" s="66" t="s">
        <v>54</v>
      </c>
    </row>
    <row r="198" spans="1:21" x14ac:dyDescent="0.25">
      <c r="A198" s="15" t="s">
        <v>86</v>
      </c>
      <c r="B198" s="229"/>
      <c r="C198" s="230"/>
      <c r="D198" s="230"/>
      <c r="E198" s="230"/>
      <c r="F198" s="230"/>
      <c r="G198" s="230"/>
      <c r="H198" s="230"/>
      <c r="I198" s="231"/>
      <c r="J198" s="16">
        <f t="shared" ref="J198:Q198" si="46">SUM(J184:J197)</f>
        <v>70</v>
      </c>
      <c r="K198" s="16">
        <f t="shared" si="46"/>
        <v>25</v>
      </c>
      <c r="L198" s="16">
        <f t="shared" si="46"/>
        <v>19</v>
      </c>
      <c r="M198" s="16">
        <f t="shared" si="46"/>
        <v>10</v>
      </c>
      <c r="N198" s="16">
        <f t="shared" si="46"/>
        <v>0</v>
      </c>
      <c r="O198" s="16">
        <f t="shared" si="46"/>
        <v>54</v>
      </c>
      <c r="P198" s="16">
        <f t="shared" si="46"/>
        <v>72</v>
      </c>
      <c r="Q198" s="16">
        <f t="shared" si="46"/>
        <v>126</v>
      </c>
      <c r="R198" s="15">
        <f>COUNTIF(R184:R197,"E")</f>
        <v>8</v>
      </c>
      <c r="S198" s="15">
        <f>COUNTIF(S184:S197,"C")</f>
        <v>4</v>
      </c>
      <c r="T198" s="15">
        <f>COUNTIF(T184:T197,"VP")</f>
        <v>2</v>
      </c>
      <c r="U198" s="12">
        <f>COUNTA(U184:U197)</f>
        <v>14</v>
      </c>
    </row>
    <row r="199" spans="1:21" ht="18" customHeight="1" x14ac:dyDescent="0.25">
      <c r="A199" s="160" t="s">
        <v>214</v>
      </c>
      <c r="B199" s="161"/>
      <c r="C199" s="161"/>
      <c r="D199" s="161"/>
      <c r="E199" s="161"/>
      <c r="F199" s="161"/>
      <c r="G199" s="161"/>
      <c r="H199" s="161"/>
      <c r="I199" s="161"/>
      <c r="J199" s="161"/>
      <c r="K199" s="161"/>
      <c r="L199" s="161"/>
      <c r="M199" s="161"/>
      <c r="N199" s="161"/>
      <c r="O199" s="161"/>
      <c r="P199" s="161"/>
      <c r="Q199" s="161"/>
      <c r="R199" s="161"/>
      <c r="S199" s="161"/>
      <c r="T199" s="161"/>
      <c r="U199" s="162"/>
    </row>
    <row r="200" spans="1:21" x14ac:dyDescent="0.25">
      <c r="A200" s="80" t="s">
        <v>146</v>
      </c>
      <c r="B200" s="152" t="s">
        <v>147</v>
      </c>
      <c r="C200" s="153"/>
      <c r="D200" s="153"/>
      <c r="E200" s="153"/>
      <c r="F200" s="153"/>
      <c r="G200" s="153"/>
      <c r="H200" s="153"/>
      <c r="I200" s="154"/>
      <c r="J200" s="66">
        <v>4</v>
      </c>
      <c r="K200" s="66">
        <v>2</v>
      </c>
      <c r="L200" s="66">
        <v>0</v>
      </c>
      <c r="M200" s="66">
        <v>1</v>
      </c>
      <c r="N200" s="67">
        <v>0</v>
      </c>
      <c r="O200" s="68">
        <f>K200+L200+M200+N200</f>
        <v>3</v>
      </c>
      <c r="P200" s="69">
        <f>Q200-O200</f>
        <v>5</v>
      </c>
      <c r="Q200" s="69">
        <f>ROUND(PRODUCT(J200,25)/12,0)</f>
        <v>8</v>
      </c>
      <c r="R200" s="70"/>
      <c r="S200" s="66"/>
      <c r="T200" s="71" t="s">
        <v>72</v>
      </c>
      <c r="U200" s="66" t="s">
        <v>54</v>
      </c>
    </row>
    <row r="201" spans="1:21" x14ac:dyDescent="0.25">
      <c r="A201" s="80" t="s">
        <v>150</v>
      </c>
      <c r="B201" s="152" t="s">
        <v>151</v>
      </c>
      <c r="C201" s="153"/>
      <c r="D201" s="153"/>
      <c r="E201" s="153"/>
      <c r="F201" s="153"/>
      <c r="G201" s="153"/>
      <c r="H201" s="153"/>
      <c r="I201" s="154"/>
      <c r="J201" s="66">
        <v>4</v>
      </c>
      <c r="K201" s="66">
        <v>2</v>
      </c>
      <c r="L201" s="66">
        <v>1</v>
      </c>
      <c r="M201" s="66">
        <v>0</v>
      </c>
      <c r="N201" s="67">
        <v>0</v>
      </c>
      <c r="O201" s="68">
        <f>K201+L201+M201+N201</f>
        <v>3</v>
      </c>
      <c r="P201" s="69">
        <f>Q201-O201</f>
        <v>5</v>
      </c>
      <c r="Q201" s="69">
        <f>ROUND(PRODUCT(J201,25)/12,0)</f>
        <v>8</v>
      </c>
      <c r="R201" s="70" t="s">
        <v>71</v>
      </c>
      <c r="S201" s="66"/>
      <c r="T201" s="71"/>
      <c r="U201" s="66" t="s">
        <v>54</v>
      </c>
    </row>
    <row r="202" spans="1:21" s="1" customFormat="1" ht="12.75" x14ac:dyDescent="0.2">
      <c r="A202" s="63" t="str">
        <f>IF(ISNA(INDEX($A$35:$T$190,MATCH($B202,$B$35:$B$190,0),1)),"",INDEX($A$35:$T$190,MATCH($B202,$B$35:$B$190,0),1))</f>
        <v>MLM0005</v>
      </c>
      <c r="B202" s="152" t="s">
        <v>145</v>
      </c>
      <c r="C202" s="153"/>
      <c r="D202" s="153"/>
      <c r="E202" s="153"/>
      <c r="F202" s="153"/>
      <c r="G202" s="153"/>
      <c r="H202" s="153"/>
      <c r="I202" s="154"/>
      <c r="J202" s="66">
        <v>4</v>
      </c>
      <c r="K202" s="57">
        <f>IF(ISNA(INDEX($A$35:$T$190,MATCH($B202,$B$35:$B$190,0),11)),"",INDEX($A$35:$T$190,MATCH($B202,$B$35:$B$190,0),11))</f>
        <v>2</v>
      </c>
      <c r="L202" s="57">
        <f>IF(ISNA(INDEX($A$35:$T$190,MATCH($B202,$B$35:$B$190,0),12)),"",INDEX($A$35:$T$190,MATCH($B202,$B$35:$B$190,0),12))</f>
        <v>1</v>
      </c>
      <c r="M202" s="57">
        <f>IF(ISNA(INDEX($A$35:$T$190,MATCH($B202,$B$35:$B$190,0),13)),"",INDEX($A$35:$T$190,MATCH($B202,$B$35:$B$190,0),13))</f>
        <v>0</v>
      </c>
      <c r="N202" s="57">
        <f>IF(ISNA(INDEX($A$34:$U$158,MATCH($B202,$B$34:$B$158,0),14)),"",INDEX($A$34:$U$158,MATCH($B202,$B$34:$B$158,0),14))</f>
        <v>0</v>
      </c>
      <c r="O202" s="68">
        <f>K202+L202+M202+N202</f>
        <v>3</v>
      </c>
      <c r="P202" s="69">
        <f>Q202-O202</f>
        <v>5</v>
      </c>
      <c r="Q202" s="69">
        <f>ROUND(PRODUCT(J202,25)/12,0)</f>
        <v>8</v>
      </c>
      <c r="R202" s="64" t="s">
        <v>71</v>
      </c>
      <c r="S202" s="64"/>
      <c r="T202" s="64">
        <f>IF(ISNA(INDEX($A$34:$U$158,MATCH($B202,$B$34:$B$158,0),20)),"",INDEX($A$34:$U$158,MATCH($B202,$B$34:$B$158,0),20))</f>
        <v>0</v>
      </c>
      <c r="U202" s="56" t="s">
        <v>54</v>
      </c>
    </row>
    <row r="203" spans="1:21" x14ac:dyDescent="0.25">
      <c r="A203" s="63" t="str">
        <f>IF(ISNA(INDEX($A$34:$U$158,MATCH($B203,$B$34:$B$158,0),1)),"",INDEX($A$34:$U$158,MATCH($B203,$B$34:$B$158,0),1))</f>
        <v>MLM2001</v>
      </c>
      <c r="B203" s="152" t="s">
        <v>149</v>
      </c>
      <c r="C203" s="153"/>
      <c r="D203" s="153"/>
      <c r="E203" s="153"/>
      <c r="F203" s="153"/>
      <c r="G203" s="153"/>
      <c r="H203" s="153"/>
      <c r="I203" s="154"/>
      <c r="J203" s="57">
        <f>IF(ISNA(INDEX($A$34:$U$158,MATCH($B203,$B$34:$B$158,0),10)),"",INDEX($A$34:$U$158,MATCH($B203,$B$34:$B$158,0),10))</f>
        <v>6</v>
      </c>
      <c r="K203" s="57">
        <f>IF(ISNA(INDEX($A$34:$U$158,MATCH($B203,$B$34:$B$158,0),11)),"",INDEX($A$34:$U$158,MATCH($B203,$B$34:$B$158,0),11))</f>
        <v>0</v>
      </c>
      <c r="L203" s="57">
        <f>IF(ISNA(INDEX($A$34:$U$158,MATCH($B203,$B$34:$B$158,0),12)),"",INDEX($A$34:$U$158,MATCH($B203,$B$34:$B$158,0),12))</f>
        <v>0</v>
      </c>
      <c r="M203" s="57">
        <f>IF(ISNA(INDEX($A$34:$U$158,MATCH($B203,$B$34:$B$158,0),13)),"",INDEX($A$34:$U$158,MATCH($B203,$B$34:$B$158,0),13))</f>
        <v>0</v>
      </c>
      <c r="N203" s="57">
        <f>IF(ISNA(INDEX($A$34:$U$158,MATCH($B203,$B$34:$B$158,0),14)),"",INDEX($A$34:$U$158,MATCH($B203,$B$34:$B$158,0),14))</f>
        <v>2</v>
      </c>
      <c r="O203" s="68">
        <f>K203+L203+M203+N203</f>
        <v>2</v>
      </c>
      <c r="P203" s="69">
        <f>Q203-O203</f>
        <v>11</v>
      </c>
      <c r="Q203" s="69">
        <f>ROUND(PRODUCT(J203,25)/12,0)</f>
        <v>13</v>
      </c>
      <c r="R203" s="64">
        <f>IF(ISNA(INDEX($A$34:$U$158,MATCH($B203,$B$34:$B$158,0),18)),"",INDEX($A$34:$U$158,MATCH($B203,$B$34:$B$158,0),18))</f>
        <v>0</v>
      </c>
      <c r="S203" s="64" t="str">
        <f>IF(ISNA(INDEX($A$34:$U$158,MATCH($B203,$B$34:$B$158,0),19)),"",INDEX($A$34:$U$158,MATCH($B203,$B$34:$B$158,0),19))</f>
        <v>C</v>
      </c>
      <c r="T203" s="64">
        <f>IF(ISNA(INDEX($A$34:$U$158,MATCH($B203,$B$34:$B$158,0),20)),"",INDEX($A$34:$U$158,MATCH($B203,$B$34:$B$158,0),20))</f>
        <v>0</v>
      </c>
      <c r="U203" s="56" t="s">
        <v>54</v>
      </c>
    </row>
    <row r="204" spans="1:21" x14ac:dyDescent="0.25">
      <c r="A204" s="15" t="s">
        <v>86</v>
      </c>
      <c r="B204" s="223"/>
      <c r="C204" s="223"/>
      <c r="D204" s="223"/>
      <c r="E204" s="223"/>
      <c r="F204" s="223"/>
      <c r="G204" s="223"/>
      <c r="H204" s="223"/>
      <c r="I204" s="223"/>
      <c r="J204" s="16">
        <f t="shared" ref="J204:Q204" si="47">SUM(J200:J203)</f>
        <v>18</v>
      </c>
      <c r="K204" s="16">
        <f t="shared" si="47"/>
        <v>6</v>
      </c>
      <c r="L204" s="16">
        <f t="shared" si="47"/>
        <v>2</v>
      </c>
      <c r="M204" s="16">
        <f t="shared" si="47"/>
        <v>1</v>
      </c>
      <c r="N204" s="16">
        <f t="shared" si="47"/>
        <v>2</v>
      </c>
      <c r="O204" s="16">
        <f t="shared" si="47"/>
        <v>11</v>
      </c>
      <c r="P204" s="16">
        <f t="shared" si="47"/>
        <v>26</v>
      </c>
      <c r="Q204" s="16">
        <f t="shared" si="47"/>
        <v>37</v>
      </c>
      <c r="R204" s="15">
        <f>COUNTIF(R200:R203,"E")</f>
        <v>2</v>
      </c>
      <c r="S204" s="15">
        <f>COUNTIF(S200:S203,"C")</f>
        <v>1</v>
      </c>
      <c r="T204" s="15">
        <f>COUNTIF(T200:T203,"VP")</f>
        <v>1</v>
      </c>
      <c r="U204" s="12">
        <f>COUNTA(U200:U203)</f>
        <v>4</v>
      </c>
    </row>
    <row r="205" spans="1:21" ht="29.25" customHeight="1" x14ac:dyDescent="0.25">
      <c r="A205" s="193" t="s">
        <v>199</v>
      </c>
      <c r="B205" s="194"/>
      <c r="C205" s="194"/>
      <c r="D205" s="194"/>
      <c r="E205" s="194"/>
      <c r="F205" s="194"/>
      <c r="G205" s="194"/>
      <c r="H205" s="194"/>
      <c r="I205" s="195"/>
      <c r="J205" s="16">
        <f t="shared" ref="J205:U205" si="48">SUM(J198,J204)</f>
        <v>88</v>
      </c>
      <c r="K205" s="16">
        <f t="shared" si="48"/>
        <v>31</v>
      </c>
      <c r="L205" s="16">
        <f t="shared" si="48"/>
        <v>21</v>
      </c>
      <c r="M205" s="16">
        <f t="shared" si="48"/>
        <v>11</v>
      </c>
      <c r="N205" s="16">
        <f t="shared" si="48"/>
        <v>2</v>
      </c>
      <c r="O205" s="16">
        <f t="shared" si="48"/>
        <v>65</v>
      </c>
      <c r="P205" s="16">
        <f t="shared" si="48"/>
        <v>98</v>
      </c>
      <c r="Q205" s="16">
        <f t="shared" si="48"/>
        <v>163</v>
      </c>
      <c r="R205" s="16">
        <f t="shared" si="48"/>
        <v>10</v>
      </c>
      <c r="S205" s="16">
        <f t="shared" si="48"/>
        <v>5</v>
      </c>
      <c r="T205" s="16">
        <f t="shared" si="48"/>
        <v>3</v>
      </c>
      <c r="U205" s="31">
        <f t="shared" si="48"/>
        <v>18</v>
      </c>
    </row>
    <row r="206" spans="1:21" ht="13.5" customHeight="1" x14ac:dyDescent="0.25">
      <c r="A206" s="199" t="s">
        <v>200</v>
      </c>
      <c r="B206" s="200"/>
      <c r="C206" s="200"/>
      <c r="D206" s="200"/>
      <c r="E206" s="200"/>
      <c r="F206" s="200"/>
      <c r="G206" s="200"/>
      <c r="H206" s="200"/>
      <c r="I206" s="200"/>
      <c r="J206" s="201"/>
      <c r="K206" s="16">
        <f t="shared" ref="K206:Q206" si="49">K198*14+K204*12</f>
        <v>422</v>
      </c>
      <c r="L206" s="16">
        <f t="shared" si="49"/>
        <v>290</v>
      </c>
      <c r="M206" s="16">
        <f t="shared" si="49"/>
        <v>152</v>
      </c>
      <c r="N206" s="16">
        <f t="shared" si="49"/>
        <v>24</v>
      </c>
      <c r="O206" s="16">
        <f t="shared" si="49"/>
        <v>888</v>
      </c>
      <c r="P206" s="16">
        <f t="shared" si="49"/>
        <v>1320</v>
      </c>
      <c r="Q206" s="16">
        <f t="shared" si="49"/>
        <v>2208</v>
      </c>
      <c r="R206" s="205"/>
      <c r="S206" s="206"/>
      <c r="T206" s="206"/>
      <c r="U206" s="207"/>
    </row>
    <row r="207" spans="1:21" ht="16.5" customHeight="1" x14ac:dyDescent="0.25">
      <c r="A207" s="202"/>
      <c r="B207" s="203"/>
      <c r="C207" s="203"/>
      <c r="D207" s="203"/>
      <c r="E207" s="203"/>
      <c r="F207" s="203"/>
      <c r="G207" s="203"/>
      <c r="H207" s="203"/>
      <c r="I207" s="203"/>
      <c r="J207" s="204"/>
      <c r="K207" s="211">
        <f>SUM(K206:N206)</f>
        <v>888</v>
      </c>
      <c r="L207" s="212"/>
      <c r="M207" s="212"/>
      <c r="N207" s="213"/>
      <c r="O207" s="211">
        <f>SUM(O206:P206)</f>
        <v>2208</v>
      </c>
      <c r="P207" s="212"/>
      <c r="Q207" s="213"/>
      <c r="R207" s="208"/>
      <c r="S207" s="209"/>
      <c r="T207" s="209"/>
      <c r="U207" s="210"/>
    </row>
    <row r="208" spans="1:21" ht="21.75" customHeight="1" x14ac:dyDescent="0.25">
      <c r="A208" s="109" t="s">
        <v>201</v>
      </c>
      <c r="B208" s="110"/>
      <c r="C208" s="110"/>
      <c r="D208" s="110"/>
      <c r="E208" s="110"/>
      <c r="F208" s="110"/>
      <c r="G208" s="110"/>
      <c r="H208" s="110"/>
      <c r="I208" s="110"/>
      <c r="J208" s="111"/>
      <c r="K208" s="214">
        <f>U205/SUM(U44,U56,U67,U79,U90,U101)</f>
        <v>0.46153846153846156</v>
      </c>
      <c r="L208" s="215"/>
      <c r="M208" s="215"/>
      <c r="N208" s="215"/>
      <c r="O208" s="215"/>
      <c r="P208" s="215"/>
      <c r="Q208" s="215"/>
      <c r="R208" s="215"/>
      <c r="S208" s="215"/>
      <c r="T208" s="215"/>
      <c r="U208" s="216"/>
    </row>
    <row r="209" spans="1:21" s="1" customFormat="1" ht="22.5" customHeight="1" x14ac:dyDescent="0.2">
      <c r="A209" s="217" t="s">
        <v>202</v>
      </c>
      <c r="B209" s="218"/>
      <c r="C209" s="218"/>
      <c r="D209" s="218"/>
      <c r="E209" s="218"/>
      <c r="F209" s="218"/>
      <c r="G209" s="218"/>
      <c r="H209" s="218"/>
      <c r="I209" s="218"/>
      <c r="J209" s="219"/>
      <c r="K209" s="214">
        <f>K207/(SUM(O44,O56,O67,O79,O90)*14+O101*12)</f>
        <v>0.45030425963488846</v>
      </c>
      <c r="L209" s="215"/>
      <c r="M209" s="215"/>
      <c r="N209" s="215"/>
      <c r="O209" s="215"/>
      <c r="P209" s="215"/>
      <c r="Q209" s="215"/>
      <c r="R209" s="215"/>
      <c r="S209" s="215"/>
      <c r="T209" s="215"/>
      <c r="U209" s="216"/>
    </row>
    <row r="210" spans="1:21" ht="12" customHeight="1" x14ac:dyDescent="0.25"/>
    <row r="211" spans="1:21" ht="22.5" customHeight="1" x14ac:dyDescent="0.25">
      <c r="A211" s="223" t="s">
        <v>215</v>
      </c>
      <c r="B211" s="224"/>
      <c r="C211" s="224"/>
      <c r="D211" s="224"/>
      <c r="E211" s="224"/>
      <c r="F211" s="224"/>
      <c r="G211" s="224"/>
      <c r="H211" s="224"/>
      <c r="I211" s="224"/>
      <c r="J211" s="224"/>
      <c r="K211" s="224"/>
      <c r="L211" s="224"/>
      <c r="M211" s="224"/>
      <c r="N211" s="224"/>
      <c r="O211" s="224"/>
      <c r="P211" s="224"/>
      <c r="Q211" s="224"/>
      <c r="R211" s="224"/>
      <c r="S211" s="224"/>
      <c r="T211" s="224"/>
      <c r="U211" s="224"/>
    </row>
    <row r="212" spans="1:21" ht="23.25" customHeight="1" x14ac:dyDescent="0.25">
      <c r="A212" s="223" t="s">
        <v>58</v>
      </c>
      <c r="B212" s="223" t="s">
        <v>59</v>
      </c>
      <c r="C212" s="223"/>
      <c r="D212" s="223"/>
      <c r="E212" s="223"/>
      <c r="F212" s="223"/>
      <c r="G212" s="223"/>
      <c r="H212" s="223"/>
      <c r="I212" s="223"/>
      <c r="J212" s="228" t="s">
        <v>60</v>
      </c>
      <c r="K212" s="225" t="s">
        <v>61</v>
      </c>
      <c r="L212" s="226"/>
      <c r="M212" s="226"/>
      <c r="N212" s="227"/>
      <c r="O212" s="228" t="s">
        <v>62</v>
      </c>
      <c r="P212" s="228"/>
      <c r="Q212" s="228"/>
      <c r="R212" s="228" t="s">
        <v>63</v>
      </c>
      <c r="S212" s="228"/>
      <c r="T212" s="228"/>
      <c r="U212" s="228" t="s">
        <v>64</v>
      </c>
    </row>
    <row r="213" spans="1:21" ht="18" customHeight="1" x14ac:dyDescent="0.25">
      <c r="A213" s="223"/>
      <c r="B213" s="223"/>
      <c r="C213" s="223"/>
      <c r="D213" s="223"/>
      <c r="E213" s="223"/>
      <c r="F213" s="223"/>
      <c r="G213" s="223"/>
      <c r="H213" s="223"/>
      <c r="I213" s="223"/>
      <c r="J213" s="228"/>
      <c r="K213" s="18" t="s">
        <v>65</v>
      </c>
      <c r="L213" s="18" t="s">
        <v>66</v>
      </c>
      <c r="M213" s="18" t="s">
        <v>67</v>
      </c>
      <c r="N213" s="18" t="s">
        <v>68</v>
      </c>
      <c r="O213" s="18" t="s">
        <v>69</v>
      </c>
      <c r="P213" s="18" t="s">
        <v>44</v>
      </c>
      <c r="Q213" s="18" t="s">
        <v>70</v>
      </c>
      <c r="R213" s="18" t="s">
        <v>71</v>
      </c>
      <c r="S213" s="18" t="s">
        <v>65</v>
      </c>
      <c r="T213" s="18" t="s">
        <v>72</v>
      </c>
      <c r="U213" s="228"/>
    </row>
    <row r="214" spans="1:21" ht="19.5" customHeight="1" x14ac:dyDescent="0.25">
      <c r="A214" s="160" t="s">
        <v>211</v>
      </c>
      <c r="B214" s="161"/>
      <c r="C214" s="161"/>
      <c r="D214" s="161"/>
      <c r="E214" s="161"/>
      <c r="F214" s="161"/>
      <c r="G214" s="161"/>
      <c r="H214" s="161"/>
      <c r="I214" s="161"/>
      <c r="J214" s="161"/>
      <c r="K214" s="161"/>
      <c r="L214" s="161"/>
      <c r="M214" s="161"/>
      <c r="N214" s="161"/>
      <c r="O214" s="161"/>
      <c r="P214" s="161"/>
      <c r="Q214" s="161"/>
      <c r="R214" s="161"/>
      <c r="S214" s="161"/>
      <c r="T214" s="161"/>
      <c r="U214" s="162"/>
    </row>
    <row r="215" spans="1:21" ht="15" customHeight="1" x14ac:dyDescent="0.25">
      <c r="A215" s="63" t="str">
        <f>IF(ISNA(INDEX($A$35:$T$173,MATCH($B215,$B$35:$B$173,0),1)),"",INDEX($A$35:$T$173,MATCH($B215,$B$35:$B$173,0),1))</f>
        <v>YLU0011</v>
      </c>
      <c r="B215" s="152" t="s">
        <v>85</v>
      </c>
      <c r="C215" s="153"/>
      <c r="D215" s="153"/>
      <c r="E215" s="153"/>
      <c r="F215" s="153"/>
      <c r="G215" s="153"/>
      <c r="H215" s="153"/>
      <c r="I215" s="154"/>
      <c r="J215" s="57">
        <f>IF(ISNA(INDEX($A$35:$T$173,MATCH($B215,$B$35:$B$173,0),10)),"",INDEX($A$35:$T$173,MATCH($B215,$B$35:$B$173,0),10))</f>
        <v>2</v>
      </c>
      <c r="K215" s="57">
        <f>IF(ISNA(INDEX($A$35:$T$173,MATCH($B215,$B$35:$B$173,0),11)),"",INDEX($A$35:$T$173,MATCH($B215,$B$35:$B$173,0),11))</f>
        <v>0</v>
      </c>
      <c r="L215" s="57">
        <f>IF(ISNA(INDEX($A$35:$T$173,MATCH($B215,$B$35:$B$173,0),12)),"",INDEX($A$35:$T$173,MATCH($B215,$B$35:$B$173,0),12))</f>
        <v>2</v>
      </c>
      <c r="M215" s="57">
        <f>IF(ISNA(INDEX($A$35:$T$173,MATCH($B215,$B$35:$B$173,0),13)),"",INDEX($A$35:$T$173,MATCH($B215,$B$35:$B$173,0),13))</f>
        <v>0</v>
      </c>
      <c r="N215" s="57">
        <f>IF(ISNA(INDEX($A$34:$U$158,MATCH($B215,$B$34:$B$158,0),14)),"",INDEX($A$34:$U$158,MATCH($B215,$B$34:$B$158,0),14))</f>
        <v>0</v>
      </c>
      <c r="O215" s="57">
        <f>K215+L215+M215+N215</f>
        <v>2</v>
      </c>
      <c r="P215" s="57">
        <f>Q215-O215</f>
        <v>2</v>
      </c>
      <c r="Q215" s="57">
        <f>ROUND(PRODUCT(J215,25)/14,0)</f>
        <v>4</v>
      </c>
      <c r="R215" s="64">
        <f>IF(ISNA(INDEX($A$34:$U$158,MATCH($B215,$B$34:$B$158,0),18)),"",INDEX($A$34:$U$158,MATCH($B215,$B$34:$B$158,0),18))</f>
        <v>0</v>
      </c>
      <c r="S215" s="64">
        <f>IF(ISNA(INDEX($A$34:$U$158,MATCH($B215,$B$34:$B$158,0),19)),"",INDEX($A$34:$U$158,MATCH($B215,$B$34:$B$158,0),19))</f>
        <v>0</v>
      </c>
      <c r="T215" s="64" t="str">
        <f>IF(ISNA(INDEX($A$34:$U$158,MATCH($B215,$B$34:$B$158,0),20)),"",INDEX($A$34:$U$158,MATCH($B215,$B$34:$B$158,0),20))</f>
        <v>VP</v>
      </c>
      <c r="U215" s="56" t="s">
        <v>55</v>
      </c>
    </row>
    <row r="216" spans="1:21" x14ac:dyDescent="0.25">
      <c r="A216" s="63" t="str">
        <f>IF(ISNA(INDEX($A$35:$T$173,MATCH($B216,$B$35:$B$173,0),1)),"",INDEX($A$35:$T$173,MATCH($B216,$B$35:$B$173,0),1))</f>
        <v>MLX2081</v>
      </c>
      <c r="B216" s="152" t="s">
        <v>114</v>
      </c>
      <c r="C216" s="153"/>
      <c r="D216" s="153"/>
      <c r="E216" s="153"/>
      <c r="F216" s="153"/>
      <c r="G216" s="153"/>
      <c r="H216" s="153"/>
      <c r="I216" s="154"/>
      <c r="J216" s="57">
        <f>IF(ISNA(INDEX($A$35:$T$173,MATCH($B216,$B$35:$B$173,0),10)),"",INDEX($A$35:$T$173,MATCH($B216,$B$35:$B$173,0),10))</f>
        <v>3</v>
      </c>
      <c r="K216" s="57">
        <f>IF(ISNA(INDEX($A$35:$T$173,MATCH($B216,$B$35:$B$173,0),11)),"",INDEX($A$35:$T$173,MATCH($B216,$B$35:$B$173,0),11))</f>
        <v>0</v>
      </c>
      <c r="L216" s="57">
        <f>IF(ISNA(INDEX($A$35:$T$173,MATCH($B216,$B$35:$B$173,0),12)),"",INDEX($A$35:$T$173,MATCH($B216,$B$35:$B$173,0),12))</f>
        <v>2</v>
      </c>
      <c r="M216" s="57">
        <f>IF(ISNA(INDEX($A$35:$T$173,MATCH($B216,$B$35:$B$173,0),13)),"",INDEX($A$35:$T$173,MATCH($B216,$B$35:$B$173,0),13))</f>
        <v>0</v>
      </c>
      <c r="N216" s="57">
        <f>IF(ISNA(INDEX($A$34:$U$158,MATCH($B216,$B$34:$B$158,0),14)),"",INDEX($A$34:$U$158,MATCH($B216,$B$34:$B$158,0),14))</f>
        <v>0</v>
      </c>
      <c r="O216" s="57">
        <f>K216+L216+M216+N216</f>
        <v>2</v>
      </c>
      <c r="P216" s="57">
        <f>Q216-O216</f>
        <v>3</v>
      </c>
      <c r="Q216" s="57">
        <f>ROUND(PRODUCT(J216,25)/14,0)</f>
        <v>5</v>
      </c>
      <c r="R216" s="64">
        <f>IF(ISNA(INDEX($A$34:$U$158,MATCH($B216,$B$34:$B$158,0),18)),"",INDEX($A$34:$U$158,MATCH($B216,$B$34:$B$158,0),18))</f>
        <v>0</v>
      </c>
      <c r="S216" s="64" t="str">
        <f>IF(ISNA(INDEX($A$34:$U$158,MATCH($B216,$B$34:$B$158,0),19)),"",INDEX($A$34:$U$158,MATCH($B216,$B$34:$B$158,0),19))</f>
        <v>C</v>
      </c>
      <c r="T216" s="64">
        <f>IF(ISNA(INDEX($A$34:$U$158,MATCH($B216,$B$34:$B$158,0),20)),"",INDEX($A$34:$U$158,MATCH($B216,$B$34:$B$158,0),20))</f>
        <v>0</v>
      </c>
      <c r="U216" s="56" t="s">
        <v>55</v>
      </c>
    </row>
    <row r="217" spans="1:21" x14ac:dyDescent="0.25">
      <c r="A217" s="63" t="str">
        <f>IF(ISNA(INDEX($A$35:$T$173,MATCH($B217,$B$35:$B$173,0),1)),"",INDEX($A$35:$T$173,MATCH($B217,$B$35:$B$173,0),1))</f>
        <v>YLU0012</v>
      </c>
      <c r="B217" s="152" t="s">
        <v>101</v>
      </c>
      <c r="C217" s="153"/>
      <c r="D217" s="153"/>
      <c r="E217" s="153"/>
      <c r="F217" s="153"/>
      <c r="G217" s="153"/>
      <c r="H217" s="153"/>
      <c r="I217" s="154"/>
      <c r="J217" s="57">
        <f>IF(ISNA(INDEX($A$35:$T$173,MATCH($B217,$B$35:$B$173,0),10)),"",INDEX($A$35:$T$173,MATCH($B217,$B$35:$B$173,0),10))</f>
        <v>2</v>
      </c>
      <c r="K217" s="57">
        <f>IF(ISNA(INDEX($A$35:$T$173,MATCH($B217,$B$35:$B$173,0),11)),"",INDEX($A$35:$T$173,MATCH($B217,$B$35:$B$173,0),11))</f>
        <v>0</v>
      </c>
      <c r="L217" s="57">
        <f>IF(ISNA(INDEX($A$35:$T$173,MATCH($B217,$B$35:$B$173,0),12)),"",INDEX($A$35:$T$173,MATCH($B217,$B$35:$B$173,0),12))</f>
        <v>2</v>
      </c>
      <c r="M217" s="57">
        <f>IF(ISNA(INDEX($A$35:$T$173,MATCH($B217,$B$35:$B$173,0),13)),"",INDEX($A$35:$T$173,MATCH($B217,$B$35:$B$173,0),13))</f>
        <v>0</v>
      </c>
      <c r="N217" s="57">
        <f>IF(ISNA(INDEX($A$34:$U$158,MATCH($B217,$B$34:$B$158,0),14)),"",INDEX($A$34:$U$158,MATCH($B217,$B$34:$B$158,0),14))</f>
        <v>0</v>
      </c>
      <c r="O217" s="57">
        <f>K217+L217+M217+N217</f>
        <v>2</v>
      </c>
      <c r="P217" s="57">
        <f>Q217-O217</f>
        <v>2</v>
      </c>
      <c r="Q217" s="57">
        <f>ROUND(PRODUCT(J217,25)/14,0)</f>
        <v>4</v>
      </c>
      <c r="R217" s="64">
        <f>IF(ISNA(INDEX($A$34:$U$158,MATCH($B217,$B$34:$B$158,0),18)),"",INDEX($A$34:$U$158,MATCH($B217,$B$34:$B$158,0),18))</f>
        <v>0</v>
      </c>
      <c r="S217" s="64">
        <f>IF(ISNA(INDEX($A$34:$U$158,MATCH($B217,$B$34:$B$158,0),19)),"",INDEX($A$34:$U$158,MATCH($B217,$B$34:$B$158,0),19))</f>
        <v>0</v>
      </c>
      <c r="T217" s="64" t="str">
        <f>IF(ISNA(INDEX($A$34:$U$158,MATCH($B217,$B$34:$B$158,0),20)),"",INDEX($A$34:$U$158,MATCH($B217,$B$34:$B$158,0),20))</f>
        <v>VP</v>
      </c>
      <c r="U217" s="56" t="s">
        <v>55</v>
      </c>
    </row>
    <row r="218" spans="1:21" x14ac:dyDescent="0.25">
      <c r="A218" s="63" t="str">
        <f>IF(ISNA(INDEX($A$35:$T$173,MATCH($B218,$B$35:$B$173,0),1)),"",INDEX($A$35:$T$173,MATCH($B218,$B$35:$B$173,0),1))</f>
        <v>MLX2082</v>
      </c>
      <c r="B218" s="152" t="s">
        <v>129</v>
      </c>
      <c r="C218" s="153"/>
      <c r="D218" s="153"/>
      <c r="E218" s="153"/>
      <c r="F218" s="153"/>
      <c r="G218" s="153"/>
      <c r="H218" s="153"/>
      <c r="I218" s="154"/>
      <c r="J218" s="57">
        <f>IF(ISNA(INDEX($A$35:$T$173,MATCH($B218,$B$35:$B$173,0),10)),"",INDEX($A$35:$T$173,MATCH($B218,$B$35:$B$173,0),10))</f>
        <v>3</v>
      </c>
      <c r="K218" s="57">
        <f>IF(ISNA(INDEX($A$35:$T$173,MATCH($B218,$B$35:$B$173,0),11)),"",INDEX($A$35:$T$173,MATCH($B218,$B$35:$B$173,0),11))</f>
        <v>0</v>
      </c>
      <c r="L218" s="57">
        <f>IF(ISNA(INDEX($A$35:$T$173,MATCH($B218,$B$35:$B$173,0),12)),"",INDEX($A$35:$T$173,MATCH($B218,$B$35:$B$173,0),12))</f>
        <v>2</v>
      </c>
      <c r="M218" s="57">
        <f>IF(ISNA(INDEX($A$35:$T$173,MATCH($B218,$B$35:$B$173,0),13)),"",INDEX($A$35:$T$173,MATCH($B218,$B$35:$B$173,0),13))</f>
        <v>0</v>
      </c>
      <c r="N218" s="57">
        <f>IF(ISNA(INDEX($A$34:$U$158,MATCH($B218,$B$34:$B$158,0),14)),"",INDEX($A$34:$U$158,MATCH($B218,$B$34:$B$158,0),14))</f>
        <v>0</v>
      </c>
      <c r="O218" s="57">
        <f>K218+L218+M218+N218</f>
        <v>2</v>
      </c>
      <c r="P218" s="57">
        <f>Q218-O218</f>
        <v>3</v>
      </c>
      <c r="Q218" s="57">
        <f>ROUND(PRODUCT(J218,25)/14,0)</f>
        <v>5</v>
      </c>
      <c r="R218" s="64">
        <f>IF(ISNA(INDEX($A$34:$U$158,MATCH($B218,$B$34:$B$158,0),18)),"",INDEX($A$34:$U$158,MATCH($B218,$B$34:$B$158,0),18))</f>
        <v>0</v>
      </c>
      <c r="S218" s="64" t="str">
        <f>IF(ISNA(INDEX($A$34:$U$158,MATCH($B218,$B$34:$B$158,0),19)),"",INDEX($A$34:$U$158,MATCH($B218,$B$34:$B$158,0),19))</f>
        <v>C</v>
      </c>
      <c r="T218" s="64">
        <f>IF(ISNA(INDEX($A$34:$U$158,MATCH($B218,$B$34:$B$158,0),20)),"",INDEX($A$34:$U$158,MATCH($B218,$B$34:$B$158,0),20))</f>
        <v>0</v>
      </c>
      <c r="U218" s="56" t="s">
        <v>55</v>
      </c>
    </row>
    <row r="219" spans="1:21" x14ac:dyDescent="0.25">
      <c r="A219" s="15" t="s">
        <v>86</v>
      </c>
      <c r="B219" s="229"/>
      <c r="C219" s="230"/>
      <c r="D219" s="230"/>
      <c r="E219" s="230"/>
      <c r="F219" s="230"/>
      <c r="G219" s="230"/>
      <c r="H219" s="230"/>
      <c r="I219" s="231"/>
      <c r="J219" s="16">
        <f t="shared" ref="J219:Q219" si="50">SUM(J215:J218)</f>
        <v>10</v>
      </c>
      <c r="K219" s="16">
        <f t="shared" si="50"/>
        <v>0</v>
      </c>
      <c r="L219" s="16">
        <f t="shared" si="50"/>
        <v>8</v>
      </c>
      <c r="M219" s="16">
        <f t="shared" si="50"/>
        <v>0</v>
      </c>
      <c r="N219" s="16">
        <f t="shared" si="50"/>
        <v>0</v>
      </c>
      <c r="O219" s="16">
        <f t="shared" si="50"/>
        <v>8</v>
      </c>
      <c r="P219" s="16">
        <f t="shared" si="50"/>
        <v>10</v>
      </c>
      <c r="Q219" s="16">
        <f t="shared" si="50"/>
        <v>18</v>
      </c>
      <c r="R219" s="15">
        <f>COUNTIF(R215:R218,"E")</f>
        <v>0</v>
      </c>
      <c r="S219" s="15">
        <f>COUNTIF(S215:S218,"C")</f>
        <v>2</v>
      </c>
      <c r="T219" s="15">
        <f>COUNTIF(T215:T218,"VP")</f>
        <v>2</v>
      </c>
      <c r="U219" s="12">
        <f>COUNTA(U215:U218)</f>
        <v>4</v>
      </c>
    </row>
    <row r="220" spans="1:21" ht="19.5" customHeight="1" x14ac:dyDescent="0.25">
      <c r="A220" s="160" t="s">
        <v>214</v>
      </c>
      <c r="B220" s="161"/>
      <c r="C220" s="161"/>
      <c r="D220" s="161"/>
      <c r="E220" s="161"/>
      <c r="F220" s="161"/>
      <c r="G220" s="161"/>
      <c r="H220" s="161"/>
      <c r="I220" s="161"/>
      <c r="J220" s="161"/>
      <c r="K220" s="161"/>
      <c r="L220" s="161"/>
      <c r="M220" s="161"/>
      <c r="N220" s="161"/>
      <c r="O220" s="161"/>
      <c r="P220" s="161"/>
      <c r="Q220" s="161"/>
      <c r="R220" s="161"/>
      <c r="S220" s="161"/>
      <c r="T220" s="161"/>
      <c r="U220" s="162"/>
    </row>
    <row r="221" spans="1:21" s="1" customFormat="1" ht="19.5" customHeight="1" x14ac:dyDescent="0.2">
      <c r="A221" s="73" t="s">
        <v>152</v>
      </c>
      <c r="B221" s="178" t="s">
        <v>153</v>
      </c>
      <c r="C221" s="179"/>
      <c r="D221" s="179"/>
      <c r="E221" s="179"/>
      <c r="F221" s="179"/>
      <c r="G221" s="179"/>
      <c r="H221" s="179"/>
      <c r="I221" s="180"/>
      <c r="J221" s="66">
        <v>3</v>
      </c>
      <c r="K221" s="66">
        <v>2</v>
      </c>
      <c r="L221" s="66">
        <v>0</v>
      </c>
      <c r="M221" s="66">
        <v>0</v>
      </c>
      <c r="N221" s="67">
        <v>0</v>
      </c>
      <c r="O221" s="68">
        <f>K221+L221+M221+N221</f>
        <v>2</v>
      </c>
      <c r="P221" s="69">
        <f>Q221-O221</f>
        <v>4</v>
      </c>
      <c r="Q221" s="69">
        <f>ROUND(PRODUCT(J221,25)/12,0)</f>
        <v>6</v>
      </c>
      <c r="R221" s="70"/>
      <c r="S221" s="66"/>
      <c r="T221" s="74" t="s">
        <v>72</v>
      </c>
      <c r="U221" s="66" t="s">
        <v>55</v>
      </c>
    </row>
    <row r="222" spans="1:21" x14ac:dyDescent="0.25">
      <c r="A222" s="65" t="s">
        <v>154</v>
      </c>
      <c r="B222" s="152" t="s">
        <v>155</v>
      </c>
      <c r="C222" s="153"/>
      <c r="D222" s="153"/>
      <c r="E222" s="153"/>
      <c r="F222" s="153"/>
      <c r="G222" s="153"/>
      <c r="H222" s="153"/>
      <c r="I222" s="154"/>
      <c r="J222" s="66">
        <v>3</v>
      </c>
      <c r="K222" s="75">
        <v>2</v>
      </c>
      <c r="L222" s="75">
        <v>1</v>
      </c>
      <c r="M222" s="75">
        <v>0</v>
      </c>
      <c r="N222" s="67">
        <v>0</v>
      </c>
      <c r="O222" s="68">
        <f>K222+L222+M222+N222</f>
        <v>3</v>
      </c>
      <c r="P222" s="69">
        <f>Q222-O222</f>
        <v>3</v>
      </c>
      <c r="Q222" s="69">
        <f>ROUND(PRODUCT(J222,25)/12,0)</f>
        <v>6</v>
      </c>
      <c r="R222" s="75"/>
      <c r="S222" s="75" t="s">
        <v>65</v>
      </c>
      <c r="T222" s="74"/>
      <c r="U222" s="66" t="s">
        <v>55</v>
      </c>
    </row>
    <row r="223" spans="1:21" x14ac:dyDescent="0.25">
      <c r="A223" s="15" t="s">
        <v>86</v>
      </c>
      <c r="B223" s="229"/>
      <c r="C223" s="230"/>
      <c r="D223" s="230"/>
      <c r="E223" s="230"/>
      <c r="F223" s="230"/>
      <c r="G223" s="230"/>
      <c r="H223" s="230"/>
      <c r="I223" s="231"/>
      <c r="J223" s="16">
        <f t="shared" ref="J223:Q223" si="51">SUM(J221:J222)</f>
        <v>6</v>
      </c>
      <c r="K223" s="16">
        <f t="shared" si="51"/>
        <v>4</v>
      </c>
      <c r="L223" s="16">
        <f t="shared" si="51"/>
        <v>1</v>
      </c>
      <c r="M223" s="16">
        <f t="shared" si="51"/>
        <v>0</v>
      </c>
      <c r="N223" s="16">
        <f t="shared" si="51"/>
        <v>0</v>
      </c>
      <c r="O223" s="16">
        <f t="shared" si="51"/>
        <v>5</v>
      </c>
      <c r="P223" s="16">
        <f t="shared" si="51"/>
        <v>7</v>
      </c>
      <c r="Q223" s="16">
        <f t="shared" si="51"/>
        <v>12</v>
      </c>
      <c r="R223" s="15">
        <f>COUNTIF(R221:R222,"E")</f>
        <v>0</v>
      </c>
      <c r="S223" s="15">
        <f>COUNTIF(S221:S222,"C")</f>
        <v>1</v>
      </c>
      <c r="T223" s="15">
        <f>COUNTIF(T221:T222,"VP")</f>
        <v>1</v>
      </c>
      <c r="U223" s="12">
        <f>COUNTA(U221:U222)</f>
        <v>2</v>
      </c>
    </row>
    <row r="224" spans="1:21" ht="37.5" customHeight="1" x14ac:dyDescent="0.25">
      <c r="A224" s="193" t="s">
        <v>199</v>
      </c>
      <c r="B224" s="194"/>
      <c r="C224" s="194"/>
      <c r="D224" s="194"/>
      <c r="E224" s="194"/>
      <c r="F224" s="194"/>
      <c r="G224" s="194"/>
      <c r="H224" s="194"/>
      <c r="I224" s="195"/>
      <c r="J224" s="16">
        <f t="shared" ref="J224:Q224" si="52">SUM(J219,J222)</f>
        <v>13</v>
      </c>
      <c r="K224" s="16">
        <f t="shared" si="52"/>
        <v>2</v>
      </c>
      <c r="L224" s="16">
        <f t="shared" si="52"/>
        <v>9</v>
      </c>
      <c r="M224" s="16">
        <f t="shared" si="52"/>
        <v>0</v>
      </c>
      <c r="N224" s="16">
        <f t="shared" si="52"/>
        <v>0</v>
      </c>
      <c r="O224" s="16">
        <f t="shared" si="52"/>
        <v>11</v>
      </c>
      <c r="P224" s="16">
        <f t="shared" si="52"/>
        <v>13</v>
      </c>
      <c r="Q224" s="16">
        <f t="shared" si="52"/>
        <v>24</v>
      </c>
      <c r="R224" s="16">
        <f>SUM(R219,R223)</f>
        <v>0</v>
      </c>
      <c r="S224" s="16">
        <f>SUM(S219,S223)</f>
        <v>3</v>
      </c>
      <c r="T224" s="16">
        <f>SUM(T219,T223)</f>
        <v>3</v>
      </c>
      <c r="U224" s="16">
        <f>SUM(U219,U223)</f>
        <v>6</v>
      </c>
    </row>
    <row r="225" spans="1:21" ht="17.25" customHeight="1" x14ac:dyDescent="0.25">
      <c r="A225" s="199" t="s">
        <v>200</v>
      </c>
      <c r="B225" s="200"/>
      <c r="C225" s="200"/>
      <c r="D225" s="200"/>
      <c r="E225" s="200"/>
      <c r="F225" s="200"/>
      <c r="G225" s="200"/>
      <c r="H225" s="200"/>
      <c r="I225" s="200"/>
      <c r="J225" s="201"/>
      <c r="K225" s="16">
        <f t="shared" ref="K225:Q225" si="53">K219*14+K222*12</f>
        <v>24</v>
      </c>
      <c r="L225" s="16">
        <f t="shared" si="53"/>
        <v>124</v>
      </c>
      <c r="M225" s="16">
        <f t="shared" si="53"/>
        <v>0</v>
      </c>
      <c r="N225" s="16">
        <f t="shared" si="53"/>
        <v>0</v>
      </c>
      <c r="O225" s="16">
        <f t="shared" si="53"/>
        <v>148</v>
      </c>
      <c r="P225" s="16">
        <f t="shared" si="53"/>
        <v>176</v>
      </c>
      <c r="Q225" s="16">
        <f t="shared" si="53"/>
        <v>324</v>
      </c>
      <c r="R225" s="205"/>
      <c r="S225" s="206"/>
      <c r="T225" s="206"/>
      <c r="U225" s="207"/>
    </row>
    <row r="226" spans="1:21" ht="15" customHeight="1" x14ac:dyDescent="0.25">
      <c r="A226" s="202"/>
      <c r="B226" s="203"/>
      <c r="C226" s="203"/>
      <c r="D226" s="203"/>
      <c r="E226" s="203"/>
      <c r="F226" s="203"/>
      <c r="G226" s="203"/>
      <c r="H226" s="203"/>
      <c r="I226" s="203"/>
      <c r="J226" s="204"/>
      <c r="K226" s="211">
        <f>SUM(K225:N225)</f>
        <v>148</v>
      </c>
      <c r="L226" s="212"/>
      <c r="M226" s="212"/>
      <c r="N226" s="213"/>
      <c r="O226" s="211">
        <f>SUM(O225:P225)</f>
        <v>324</v>
      </c>
      <c r="P226" s="212"/>
      <c r="Q226" s="213"/>
      <c r="R226" s="208"/>
      <c r="S226" s="209"/>
      <c r="T226" s="209"/>
      <c r="U226" s="210"/>
    </row>
    <row r="227" spans="1:21" ht="19.5" customHeight="1" x14ac:dyDescent="0.25">
      <c r="A227" s="109" t="s">
        <v>201</v>
      </c>
      <c r="B227" s="110"/>
      <c r="C227" s="110"/>
      <c r="D227" s="110"/>
      <c r="E227" s="110"/>
      <c r="F227" s="110"/>
      <c r="G227" s="110"/>
      <c r="H227" s="110"/>
      <c r="I227" s="110"/>
      <c r="J227" s="111"/>
      <c r="K227" s="214">
        <f>U224/SUM(U44,U56,U67,U79,U90,U101)</f>
        <v>0.15384615384615385</v>
      </c>
      <c r="L227" s="215"/>
      <c r="M227" s="215"/>
      <c r="N227" s="215"/>
      <c r="O227" s="215"/>
      <c r="P227" s="215"/>
      <c r="Q227" s="215"/>
      <c r="R227" s="215"/>
      <c r="S227" s="215"/>
      <c r="T227" s="215"/>
      <c r="U227" s="216"/>
    </row>
    <row r="228" spans="1:21" ht="21.75" customHeight="1" x14ac:dyDescent="0.25">
      <c r="A228" s="217" t="s">
        <v>216</v>
      </c>
      <c r="B228" s="218"/>
      <c r="C228" s="218"/>
      <c r="D228" s="218"/>
      <c r="E228" s="218"/>
      <c r="F228" s="218"/>
      <c r="G228" s="218"/>
      <c r="H228" s="218"/>
      <c r="I228" s="218"/>
      <c r="J228" s="219"/>
      <c r="K228" s="214">
        <f>K226/(SUM(O44,O56,O67,O79,O90)*14+O101*12)</f>
        <v>7.5050709939148072E-2</v>
      </c>
      <c r="L228" s="215"/>
      <c r="M228" s="215"/>
      <c r="N228" s="215"/>
      <c r="O228" s="215"/>
      <c r="P228" s="215"/>
      <c r="Q228" s="215"/>
      <c r="R228" s="215"/>
      <c r="S228" s="215"/>
      <c r="T228" s="215"/>
      <c r="U228" s="216"/>
    </row>
    <row r="229" spans="1:21" ht="18" customHeight="1" x14ac:dyDescent="0.25">
      <c r="P229" s="81"/>
    </row>
    <row r="230" spans="1:21" x14ac:dyDescent="0.25">
      <c r="A230" s="128" t="s">
        <v>217</v>
      </c>
      <c r="B230" s="128"/>
    </row>
    <row r="231" spans="1:21" x14ac:dyDescent="0.25">
      <c r="A231" s="228" t="s">
        <v>58</v>
      </c>
      <c r="B231" s="232" t="s">
        <v>218</v>
      </c>
      <c r="C231" s="233"/>
      <c r="D231" s="233"/>
      <c r="E231" s="233"/>
      <c r="F231" s="233"/>
      <c r="G231" s="234"/>
      <c r="H231" s="232" t="s">
        <v>219</v>
      </c>
      <c r="I231" s="234"/>
      <c r="J231" s="225" t="s">
        <v>220</v>
      </c>
      <c r="K231" s="226"/>
      <c r="L231" s="226"/>
      <c r="M231" s="226"/>
      <c r="N231" s="226"/>
      <c r="O231" s="226"/>
      <c r="P231" s="227"/>
      <c r="Q231" s="232" t="s">
        <v>221</v>
      </c>
      <c r="R231" s="234"/>
      <c r="S231" s="225" t="s">
        <v>222</v>
      </c>
      <c r="T231" s="226"/>
      <c r="U231" s="227"/>
    </row>
    <row r="232" spans="1:21" x14ac:dyDescent="0.25">
      <c r="A232" s="228"/>
      <c r="B232" s="235"/>
      <c r="C232" s="236"/>
      <c r="D232" s="236"/>
      <c r="E232" s="236"/>
      <c r="F232" s="236"/>
      <c r="G232" s="237"/>
      <c r="H232" s="235"/>
      <c r="I232" s="237"/>
      <c r="J232" s="225" t="s">
        <v>69</v>
      </c>
      <c r="K232" s="227"/>
      <c r="L232" s="225" t="s">
        <v>44</v>
      </c>
      <c r="M232" s="226"/>
      <c r="N232" s="227"/>
      <c r="O232" s="225" t="s">
        <v>70</v>
      </c>
      <c r="P232" s="227"/>
      <c r="Q232" s="235"/>
      <c r="R232" s="237"/>
      <c r="S232" s="18" t="s">
        <v>223</v>
      </c>
      <c r="T232" s="18" t="s">
        <v>224</v>
      </c>
      <c r="U232" s="18" t="s">
        <v>225</v>
      </c>
    </row>
    <row r="233" spans="1:21" x14ac:dyDescent="0.25">
      <c r="A233" s="18">
        <v>1</v>
      </c>
      <c r="B233" s="225" t="s">
        <v>226</v>
      </c>
      <c r="C233" s="226"/>
      <c r="D233" s="226"/>
      <c r="E233" s="226"/>
      <c r="F233" s="226"/>
      <c r="G233" s="227"/>
      <c r="H233" s="238">
        <f>J233</f>
        <v>1574</v>
      </c>
      <c r="I233" s="238"/>
      <c r="J233" s="239">
        <f>(SUM(O44+O56+O67+O79+O90)*14+O101*12)-J234</f>
        <v>1574</v>
      </c>
      <c r="K233" s="240"/>
      <c r="L233" s="239">
        <f>(SUM(P44+P56+P67+P79+P90)*14+P101*12)-L234</f>
        <v>2276</v>
      </c>
      <c r="M233" s="241"/>
      <c r="N233" s="240"/>
      <c r="O233" s="239">
        <f>(SUM(Q44+Q56+Q67+Q79+Q90)*14+Q101*12)-O234</f>
        <v>3850</v>
      </c>
      <c r="P233" s="240"/>
      <c r="Q233" s="242">
        <f>H233/H235</f>
        <v>0.79817444219066935</v>
      </c>
      <c r="R233" s="243"/>
      <c r="S233" s="12">
        <f>J44+J56-S234</f>
        <v>60</v>
      </c>
      <c r="T233" s="12">
        <f>J67+J79-T234</f>
        <v>56</v>
      </c>
      <c r="U233" s="12">
        <f>J90+J101-U234</f>
        <v>36</v>
      </c>
    </row>
    <row r="234" spans="1:21" ht="12.75" customHeight="1" x14ac:dyDescent="0.25">
      <c r="A234" s="18">
        <v>2</v>
      </c>
      <c r="B234" s="225" t="s">
        <v>227</v>
      </c>
      <c r="C234" s="226"/>
      <c r="D234" s="226"/>
      <c r="E234" s="226"/>
      <c r="F234" s="226"/>
      <c r="G234" s="227"/>
      <c r="H234" s="244">
        <f>J234</f>
        <v>398</v>
      </c>
      <c r="I234" s="238"/>
      <c r="J234" s="245">
        <f>O136</f>
        <v>398</v>
      </c>
      <c r="K234" s="246"/>
      <c r="L234" s="245">
        <f>P136</f>
        <v>554</v>
      </c>
      <c r="M234" s="247"/>
      <c r="N234" s="248"/>
      <c r="O234" s="249">
        <f>SUM(J234:M234)</f>
        <v>952</v>
      </c>
      <c r="P234" s="250"/>
      <c r="Q234" s="242">
        <f>H234/H235</f>
        <v>0.20182555780933062</v>
      </c>
      <c r="R234" s="243"/>
      <c r="S234" s="11">
        <v>4</v>
      </c>
      <c r="T234" s="11">
        <v>10</v>
      </c>
      <c r="U234" s="11">
        <v>24</v>
      </c>
    </row>
    <row r="235" spans="1:21" x14ac:dyDescent="0.25">
      <c r="A235" s="225" t="s">
        <v>86</v>
      </c>
      <c r="B235" s="226"/>
      <c r="C235" s="226"/>
      <c r="D235" s="226"/>
      <c r="E235" s="226"/>
      <c r="F235" s="226"/>
      <c r="G235" s="227"/>
      <c r="H235" s="228">
        <f>SUM(H233:I234)</f>
        <v>1972</v>
      </c>
      <c r="I235" s="228"/>
      <c r="J235" s="228">
        <f>SUM(J233:K234)</f>
        <v>1972</v>
      </c>
      <c r="K235" s="228"/>
      <c r="L235" s="160">
        <f>SUM(L233:N234)</f>
        <v>2830</v>
      </c>
      <c r="M235" s="161"/>
      <c r="N235" s="162"/>
      <c r="O235" s="160">
        <f>SUM(O233:P234)</f>
        <v>4802</v>
      </c>
      <c r="P235" s="162"/>
      <c r="Q235" s="251">
        <f>SUM(Q233:R234)</f>
        <v>1</v>
      </c>
      <c r="R235" s="252"/>
      <c r="S235" s="15">
        <f>SUM(S233:S234)</f>
        <v>64</v>
      </c>
      <c r="T235" s="15">
        <f>SUM(T233:T234)</f>
        <v>66</v>
      </c>
      <c r="U235" s="15">
        <f>SUM(U233:U234)</f>
        <v>60</v>
      </c>
    </row>
    <row r="237" spans="1:21" ht="9.75" customHeight="1" x14ac:dyDescent="0.25">
      <c r="B237" s="2"/>
      <c r="C237" s="2"/>
      <c r="D237" s="2"/>
      <c r="E237" s="2"/>
      <c r="F237" s="2"/>
      <c r="G237" s="2"/>
      <c r="M237" s="5"/>
      <c r="N237" s="5"/>
      <c r="O237" s="5"/>
      <c r="P237" s="5"/>
      <c r="Q237" s="5"/>
      <c r="R237" s="5"/>
      <c r="S237" s="5"/>
      <c r="T237" s="5"/>
    </row>
    <row r="238" spans="1:21" ht="19.5" customHeight="1" x14ac:dyDescent="0.25">
      <c r="A238" s="100" t="s">
        <v>228</v>
      </c>
      <c r="B238" s="100"/>
      <c r="C238" s="100"/>
      <c r="D238" s="100"/>
      <c r="E238" s="100"/>
      <c r="F238" s="100"/>
      <c r="G238" s="100"/>
      <c r="H238" s="100"/>
      <c r="I238" s="100"/>
      <c r="J238" s="100"/>
      <c r="K238" s="100"/>
      <c r="L238" s="100"/>
      <c r="M238" s="100"/>
      <c r="N238" s="100"/>
      <c r="O238" s="100"/>
      <c r="P238" s="100"/>
      <c r="Q238" s="100"/>
      <c r="R238" s="100"/>
      <c r="S238" s="100"/>
      <c r="T238" s="100"/>
      <c r="U238" s="100"/>
    </row>
    <row r="239" spans="1:21" ht="5.25" customHeight="1" x14ac:dyDescent="0.25"/>
    <row r="240" spans="1:21" ht="17.25" customHeight="1" x14ac:dyDescent="0.25">
      <c r="A240" s="137" t="s">
        <v>229</v>
      </c>
      <c r="B240" s="137"/>
      <c r="C240" s="137"/>
      <c r="D240" s="137"/>
      <c r="E240" s="137"/>
      <c r="F240" s="137"/>
      <c r="G240" s="137"/>
      <c r="H240" s="137"/>
      <c r="I240" s="137"/>
      <c r="J240" s="137"/>
      <c r="K240" s="137"/>
      <c r="L240" s="137"/>
      <c r="M240" s="137"/>
      <c r="N240" s="137"/>
      <c r="O240" s="137"/>
      <c r="P240" s="137"/>
      <c r="Q240" s="137"/>
      <c r="R240" s="137"/>
      <c r="S240" s="137"/>
      <c r="T240" s="137"/>
      <c r="U240" s="137"/>
    </row>
    <row r="241" spans="1:21" ht="26.25" customHeight="1" x14ac:dyDescent="0.25">
      <c r="A241" s="143" t="s">
        <v>58</v>
      </c>
      <c r="B241" s="145" t="s">
        <v>59</v>
      </c>
      <c r="C241" s="146"/>
      <c r="D241" s="146"/>
      <c r="E241" s="146"/>
      <c r="F241" s="146"/>
      <c r="G241" s="146"/>
      <c r="H241" s="146"/>
      <c r="I241" s="147"/>
      <c r="J241" s="129" t="s">
        <v>60</v>
      </c>
      <c r="K241" s="106" t="s">
        <v>61</v>
      </c>
      <c r="L241" s="107"/>
      <c r="M241" s="107"/>
      <c r="N241" s="108"/>
      <c r="O241" s="220" t="s">
        <v>62</v>
      </c>
      <c r="P241" s="221"/>
      <c r="Q241" s="221"/>
      <c r="R241" s="220" t="s">
        <v>63</v>
      </c>
      <c r="S241" s="220"/>
      <c r="T241" s="220"/>
      <c r="U241" s="220" t="s">
        <v>64</v>
      </c>
    </row>
    <row r="242" spans="1:21" ht="12.75" customHeight="1" x14ac:dyDescent="0.25">
      <c r="A242" s="144"/>
      <c r="B242" s="148"/>
      <c r="C242" s="149"/>
      <c r="D242" s="149"/>
      <c r="E242" s="149"/>
      <c r="F242" s="149"/>
      <c r="G242" s="149"/>
      <c r="H242" s="149"/>
      <c r="I242" s="150"/>
      <c r="J242" s="130"/>
      <c r="K242" s="4" t="s">
        <v>65</v>
      </c>
      <c r="L242" s="4" t="s">
        <v>66</v>
      </c>
      <c r="M242" s="106" t="s">
        <v>67</v>
      </c>
      <c r="N242" s="108"/>
      <c r="O242" s="4" t="s">
        <v>69</v>
      </c>
      <c r="P242" s="4" t="s">
        <v>44</v>
      </c>
      <c r="Q242" s="4" t="s">
        <v>70</v>
      </c>
      <c r="R242" s="4" t="s">
        <v>71</v>
      </c>
      <c r="S242" s="4" t="s">
        <v>65</v>
      </c>
      <c r="T242" s="4" t="s">
        <v>72</v>
      </c>
      <c r="U242" s="220"/>
    </row>
    <row r="243" spans="1:21" ht="15.75" customHeight="1" x14ac:dyDescent="0.25">
      <c r="A243" s="253" t="s">
        <v>230</v>
      </c>
      <c r="B243" s="253"/>
      <c r="C243" s="253"/>
      <c r="D243" s="253"/>
      <c r="E243" s="253"/>
      <c r="F243" s="253"/>
      <c r="G243" s="253"/>
      <c r="H243" s="253"/>
      <c r="I243" s="253"/>
      <c r="J243" s="253"/>
      <c r="K243" s="253"/>
      <c r="L243" s="253"/>
      <c r="M243" s="253"/>
      <c r="N243" s="253"/>
      <c r="O243" s="253"/>
      <c r="P243" s="253"/>
      <c r="Q243" s="253"/>
      <c r="R243" s="253"/>
      <c r="S243" s="253"/>
      <c r="T243" s="253"/>
      <c r="U243" s="253"/>
    </row>
    <row r="244" spans="1:21" ht="15.75" customHeight="1" x14ac:dyDescent="0.25">
      <c r="A244" s="21" t="s">
        <v>231</v>
      </c>
      <c r="B244" s="254" t="s">
        <v>232</v>
      </c>
      <c r="C244" s="254"/>
      <c r="D244" s="254"/>
      <c r="E244" s="254"/>
      <c r="F244" s="254"/>
      <c r="G244" s="254"/>
      <c r="H244" s="254"/>
      <c r="I244" s="254"/>
      <c r="J244" s="22">
        <v>5</v>
      </c>
      <c r="K244" s="22">
        <v>2</v>
      </c>
      <c r="L244" s="22">
        <v>2</v>
      </c>
      <c r="M244" s="255">
        <v>0</v>
      </c>
      <c r="N244" s="256"/>
      <c r="O244" s="23">
        <f>K244+L244+M244</f>
        <v>4</v>
      </c>
      <c r="P244" s="23">
        <f>Q244-O244</f>
        <v>5</v>
      </c>
      <c r="Q244" s="23">
        <f>ROUND(PRODUCT(J244,25)/14,0)</f>
        <v>9</v>
      </c>
      <c r="R244" s="22" t="s">
        <v>71</v>
      </c>
      <c r="S244" s="22"/>
      <c r="T244" s="24"/>
      <c r="U244" s="24" t="s">
        <v>233</v>
      </c>
    </row>
    <row r="245" spans="1:21" ht="15.75" customHeight="1" x14ac:dyDescent="0.25">
      <c r="A245" s="257" t="s">
        <v>204</v>
      </c>
      <c r="B245" s="258"/>
      <c r="C245" s="258"/>
      <c r="D245" s="258"/>
      <c r="E245" s="258"/>
      <c r="F245" s="258"/>
      <c r="G245" s="258"/>
      <c r="H245" s="258"/>
      <c r="I245" s="258"/>
      <c r="J245" s="258"/>
      <c r="K245" s="258"/>
      <c r="L245" s="258"/>
      <c r="M245" s="258"/>
      <c r="N245" s="258"/>
      <c r="O245" s="258"/>
      <c r="P245" s="258"/>
      <c r="Q245" s="258"/>
      <c r="R245" s="258"/>
      <c r="S245" s="258"/>
      <c r="T245" s="258"/>
      <c r="U245" s="259"/>
    </row>
    <row r="246" spans="1:21" ht="42" customHeight="1" x14ac:dyDescent="0.25">
      <c r="A246" s="21" t="s">
        <v>234</v>
      </c>
      <c r="B246" s="260" t="s">
        <v>235</v>
      </c>
      <c r="C246" s="261"/>
      <c r="D246" s="261"/>
      <c r="E246" s="261"/>
      <c r="F246" s="261"/>
      <c r="G246" s="261"/>
      <c r="H246" s="261"/>
      <c r="I246" s="262"/>
      <c r="J246" s="22">
        <v>5</v>
      </c>
      <c r="K246" s="22">
        <v>2</v>
      </c>
      <c r="L246" s="22">
        <v>2</v>
      </c>
      <c r="M246" s="255">
        <v>0</v>
      </c>
      <c r="N246" s="256"/>
      <c r="O246" s="23">
        <f>K246+L246+M246</f>
        <v>4</v>
      </c>
      <c r="P246" s="23">
        <f>Q246-O246</f>
        <v>5</v>
      </c>
      <c r="Q246" s="23">
        <f>ROUND(PRODUCT(J246,25)/14,0)</f>
        <v>9</v>
      </c>
      <c r="R246" s="22" t="s">
        <v>71</v>
      </c>
      <c r="S246" s="22"/>
      <c r="T246" s="24"/>
      <c r="U246" s="24" t="s">
        <v>233</v>
      </c>
    </row>
    <row r="247" spans="1:21" ht="17.25" customHeight="1" x14ac:dyDescent="0.25">
      <c r="A247" s="257" t="s">
        <v>236</v>
      </c>
      <c r="B247" s="258"/>
      <c r="C247" s="258"/>
      <c r="D247" s="258"/>
      <c r="E247" s="258"/>
      <c r="F247" s="258"/>
      <c r="G247" s="258"/>
      <c r="H247" s="258"/>
      <c r="I247" s="258"/>
      <c r="J247" s="258"/>
      <c r="K247" s="258"/>
      <c r="L247" s="258"/>
      <c r="M247" s="258"/>
      <c r="N247" s="258"/>
      <c r="O247" s="258"/>
      <c r="P247" s="258"/>
      <c r="Q247" s="258"/>
      <c r="R247" s="258"/>
      <c r="S247" s="258"/>
      <c r="T247" s="258"/>
      <c r="U247" s="259"/>
    </row>
    <row r="248" spans="1:21" ht="40.5" customHeight="1" x14ac:dyDescent="0.25">
      <c r="A248" s="21" t="s">
        <v>237</v>
      </c>
      <c r="B248" s="260" t="s">
        <v>238</v>
      </c>
      <c r="C248" s="261"/>
      <c r="D248" s="261"/>
      <c r="E248" s="261"/>
      <c r="F248" s="261"/>
      <c r="G248" s="261"/>
      <c r="H248" s="261"/>
      <c r="I248" s="262"/>
      <c r="J248" s="22">
        <v>5</v>
      </c>
      <c r="K248" s="22">
        <v>2</v>
      </c>
      <c r="L248" s="22">
        <v>2</v>
      </c>
      <c r="M248" s="255">
        <v>0</v>
      </c>
      <c r="N248" s="256"/>
      <c r="O248" s="23">
        <f>K248+L248+M248</f>
        <v>4</v>
      </c>
      <c r="P248" s="23">
        <f>Q248-O248</f>
        <v>5</v>
      </c>
      <c r="Q248" s="23">
        <f>ROUND(PRODUCT(J248,25)/14,0)</f>
        <v>9</v>
      </c>
      <c r="R248" s="22" t="s">
        <v>71</v>
      </c>
      <c r="S248" s="22"/>
      <c r="T248" s="24"/>
      <c r="U248" s="24" t="s">
        <v>233</v>
      </c>
    </row>
    <row r="249" spans="1:21" ht="17.25" customHeight="1" x14ac:dyDescent="0.25">
      <c r="A249" s="190" t="s">
        <v>239</v>
      </c>
      <c r="B249" s="247"/>
      <c r="C249" s="247"/>
      <c r="D249" s="247"/>
      <c r="E249" s="247"/>
      <c r="F249" s="247"/>
      <c r="G249" s="247"/>
      <c r="H249" s="247"/>
      <c r="I249" s="247"/>
      <c r="J249" s="247"/>
      <c r="K249" s="247"/>
      <c r="L249" s="247"/>
      <c r="M249" s="247"/>
      <c r="N249" s="247"/>
      <c r="O249" s="247"/>
      <c r="P249" s="247"/>
      <c r="Q249" s="247"/>
      <c r="R249" s="247"/>
      <c r="S249" s="247"/>
      <c r="T249" s="247"/>
      <c r="U249" s="248"/>
    </row>
    <row r="250" spans="1:21" s="20" customFormat="1" ht="43.5" customHeight="1" x14ac:dyDescent="0.2">
      <c r="A250" s="21" t="s">
        <v>240</v>
      </c>
      <c r="B250" s="263" t="s">
        <v>241</v>
      </c>
      <c r="C250" s="264"/>
      <c r="D250" s="264"/>
      <c r="E250" s="264"/>
      <c r="F250" s="264"/>
      <c r="G250" s="264"/>
      <c r="H250" s="264"/>
      <c r="I250" s="265"/>
      <c r="J250" s="22">
        <v>5</v>
      </c>
      <c r="K250" s="22">
        <v>2</v>
      </c>
      <c r="L250" s="22">
        <v>2</v>
      </c>
      <c r="M250" s="255">
        <v>0</v>
      </c>
      <c r="N250" s="256"/>
      <c r="O250" s="23">
        <f>K250+L250+M250</f>
        <v>4</v>
      </c>
      <c r="P250" s="23">
        <f>Q250-O250</f>
        <v>5</v>
      </c>
      <c r="Q250" s="23">
        <f>ROUND(PRODUCT(J250,25)/14,0)</f>
        <v>9</v>
      </c>
      <c r="R250" s="22" t="s">
        <v>71</v>
      </c>
      <c r="S250" s="22"/>
      <c r="T250" s="24"/>
      <c r="U250" s="27" t="s">
        <v>242</v>
      </c>
    </row>
    <row r="251" spans="1:21" ht="17.25" customHeight="1" x14ac:dyDescent="0.25">
      <c r="A251" s="190" t="s">
        <v>243</v>
      </c>
      <c r="B251" s="247"/>
      <c r="C251" s="247"/>
      <c r="D251" s="247"/>
      <c r="E251" s="247"/>
      <c r="F251" s="247"/>
      <c r="G251" s="247"/>
      <c r="H251" s="247"/>
      <c r="I251" s="247"/>
      <c r="J251" s="247"/>
      <c r="K251" s="247"/>
      <c r="L251" s="247"/>
      <c r="M251" s="247"/>
      <c r="N251" s="247"/>
      <c r="O251" s="247"/>
      <c r="P251" s="247"/>
      <c r="Q251" s="247"/>
      <c r="R251" s="247"/>
      <c r="S251" s="247"/>
      <c r="T251" s="247"/>
      <c r="U251" s="248"/>
    </row>
    <row r="252" spans="1:21" ht="17.25" customHeight="1" x14ac:dyDescent="0.25">
      <c r="A252" s="21" t="s">
        <v>244</v>
      </c>
      <c r="B252" s="266" t="s">
        <v>245</v>
      </c>
      <c r="C252" s="261"/>
      <c r="D252" s="261"/>
      <c r="E252" s="261"/>
      <c r="F252" s="261"/>
      <c r="G252" s="261"/>
      <c r="H252" s="261"/>
      <c r="I252" s="262"/>
      <c r="J252" s="22">
        <v>2</v>
      </c>
      <c r="K252" s="22">
        <v>1</v>
      </c>
      <c r="L252" s="22">
        <v>1</v>
      </c>
      <c r="M252" s="255">
        <v>0</v>
      </c>
      <c r="N252" s="256"/>
      <c r="O252" s="23">
        <f>K252+L252+M252</f>
        <v>2</v>
      </c>
      <c r="P252" s="23">
        <f>Q252-O252</f>
        <v>2</v>
      </c>
      <c r="Q252" s="23">
        <f>ROUND(PRODUCT(J252,25)/14,0)</f>
        <v>4</v>
      </c>
      <c r="R252" s="22"/>
      <c r="S252" s="22" t="s">
        <v>65</v>
      </c>
      <c r="T252" s="24"/>
      <c r="U252" s="27" t="s">
        <v>242</v>
      </c>
    </row>
    <row r="253" spans="1:21" ht="17.25" customHeight="1" x14ac:dyDescent="0.25">
      <c r="A253" s="21" t="s">
        <v>246</v>
      </c>
      <c r="B253" s="266" t="s">
        <v>247</v>
      </c>
      <c r="C253" s="261"/>
      <c r="D253" s="261"/>
      <c r="E253" s="261"/>
      <c r="F253" s="261"/>
      <c r="G253" s="261"/>
      <c r="H253" s="261"/>
      <c r="I253" s="262"/>
      <c r="J253" s="22">
        <v>3</v>
      </c>
      <c r="K253" s="22">
        <v>0</v>
      </c>
      <c r="L253" s="22">
        <v>0</v>
      </c>
      <c r="M253" s="255">
        <v>3</v>
      </c>
      <c r="N253" s="256"/>
      <c r="O253" s="23">
        <f>K253+L253+M253</f>
        <v>3</v>
      </c>
      <c r="P253" s="23">
        <f>Q253-O253</f>
        <v>2</v>
      </c>
      <c r="Q253" s="23">
        <f>ROUND(PRODUCT(J253,25)/14,0)</f>
        <v>5</v>
      </c>
      <c r="R253" s="22"/>
      <c r="S253" s="22" t="s">
        <v>65</v>
      </c>
      <c r="T253" s="24"/>
      <c r="U253" s="27" t="s">
        <v>242</v>
      </c>
    </row>
    <row r="254" spans="1:21" ht="17.25" customHeight="1" x14ac:dyDescent="0.25">
      <c r="A254" s="257" t="s">
        <v>248</v>
      </c>
      <c r="B254" s="258"/>
      <c r="C254" s="258"/>
      <c r="D254" s="258"/>
      <c r="E254" s="258"/>
      <c r="F254" s="258"/>
      <c r="G254" s="258"/>
      <c r="H254" s="258"/>
      <c r="I254" s="258"/>
      <c r="J254" s="258"/>
      <c r="K254" s="258"/>
      <c r="L254" s="258"/>
      <c r="M254" s="258"/>
      <c r="N254" s="258"/>
      <c r="O254" s="258"/>
      <c r="P254" s="258"/>
      <c r="Q254" s="258"/>
      <c r="R254" s="258"/>
      <c r="S254" s="258"/>
      <c r="T254" s="258"/>
      <c r="U254" s="259"/>
    </row>
    <row r="255" spans="1:21" ht="17.25" customHeight="1" x14ac:dyDescent="0.25">
      <c r="A255" s="21" t="s">
        <v>249</v>
      </c>
      <c r="B255" s="266" t="s">
        <v>250</v>
      </c>
      <c r="C255" s="261"/>
      <c r="D255" s="261"/>
      <c r="E255" s="261"/>
      <c r="F255" s="261"/>
      <c r="G255" s="261"/>
      <c r="H255" s="261"/>
      <c r="I255" s="262"/>
      <c r="J255" s="22">
        <v>3</v>
      </c>
      <c r="K255" s="22">
        <v>1</v>
      </c>
      <c r="L255" s="22">
        <v>1</v>
      </c>
      <c r="M255" s="255">
        <v>0</v>
      </c>
      <c r="N255" s="256"/>
      <c r="O255" s="23">
        <f>K255+L255+M255</f>
        <v>2</v>
      </c>
      <c r="P255" s="23">
        <f>Q255-O255</f>
        <v>4</v>
      </c>
      <c r="Q255" s="23">
        <f>ROUND(PRODUCT(J255,25)/12,0)</f>
        <v>6</v>
      </c>
      <c r="R255" s="22" t="s">
        <v>71</v>
      </c>
      <c r="S255" s="22"/>
      <c r="T255" s="24"/>
      <c r="U255" s="24" t="s">
        <v>233</v>
      </c>
    </row>
    <row r="256" spans="1:21" ht="17.25" customHeight="1" x14ac:dyDescent="0.25">
      <c r="A256" s="21" t="s">
        <v>251</v>
      </c>
      <c r="B256" s="266" t="s">
        <v>252</v>
      </c>
      <c r="C256" s="261"/>
      <c r="D256" s="261"/>
      <c r="E256" s="261"/>
      <c r="F256" s="261"/>
      <c r="G256" s="261"/>
      <c r="H256" s="261"/>
      <c r="I256" s="262"/>
      <c r="J256" s="22">
        <v>2</v>
      </c>
      <c r="K256" s="22">
        <v>0</v>
      </c>
      <c r="L256" s="22">
        <v>0</v>
      </c>
      <c r="M256" s="255">
        <v>3</v>
      </c>
      <c r="N256" s="256"/>
      <c r="O256" s="23">
        <f>K256+L256+M256</f>
        <v>3</v>
      </c>
      <c r="P256" s="23">
        <f>Q256-O256</f>
        <v>1</v>
      </c>
      <c r="Q256" s="23">
        <f>ROUND(PRODUCT(J256,25)/12,0)</f>
        <v>4</v>
      </c>
      <c r="R256" s="22"/>
      <c r="S256" s="22" t="s">
        <v>65</v>
      </c>
      <c r="T256" s="24"/>
      <c r="U256" s="27" t="s">
        <v>242</v>
      </c>
    </row>
    <row r="257" spans="1:21" ht="29.25" customHeight="1" x14ac:dyDescent="0.25">
      <c r="A257" s="282" t="s">
        <v>253</v>
      </c>
      <c r="B257" s="283"/>
      <c r="C257" s="283"/>
      <c r="D257" s="283"/>
      <c r="E257" s="283"/>
      <c r="F257" s="283"/>
      <c r="G257" s="283"/>
      <c r="H257" s="283"/>
      <c r="I257" s="284"/>
      <c r="J257" s="25">
        <f>SUM(J244,J246,J248,J250,J252:J253,J255:J256)</f>
        <v>30</v>
      </c>
      <c r="K257" s="25">
        <f>SUM(K244,K246,K248,K250,K252:K253,K255:K256)</f>
        <v>10</v>
      </c>
      <c r="L257" s="25">
        <f>SUM(L244,L246,L248,L250,L252:L253,L255:L256)</f>
        <v>10</v>
      </c>
      <c r="M257" s="267">
        <f>SUM(M244,M246,M248,M250,M252:M253,M255:M256)</f>
        <v>6</v>
      </c>
      <c r="N257" s="268"/>
      <c r="O257" s="25">
        <f>SUM(O244,O246,O248,O250,O252:O253,O255:O256)</f>
        <v>26</v>
      </c>
      <c r="P257" s="25">
        <f>SUM(P244,P246,P248,P250,P252:P253,P255:P256)</f>
        <v>29</v>
      </c>
      <c r="Q257" s="25">
        <f>SUM(Q244,Q246,Q248,Q250,Q252:Q253,Q255:Q256)</f>
        <v>55</v>
      </c>
      <c r="R257" s="25">
        <f>COUNTIF(R244,"E")+COUNTIF(R246,"E")+COUNTIF(R248,"E")+COUNTIF(R250,"E")+COUNTIF(R252:R253,"E")+COUNTIF(R255:R256,"E")</f>
        <v>5</v>
      </c>
      <c r="S257" s="25">
        <f>COUNTIF(S244,"C")+COUNTIF(S246,"C")+COUNTIF(S248,"C")+COUNTIF(S250,"C")+COUNTIF(S252:S253,"C")+COUNTIF(S255:S256,"C")</f>
        <v>3</v>
      </c>
      <c r="T257" s="25">
        <f>COUNTIF(T244,"VP")+COUNTIF(T246,"VP")+COUNTIF(T248,"VP")+COUNTIF(T250,"VP")+COUNTIF(T252:T253,"VP")+COUNTIF(T255:T256,"VP")</f>
        <v>0</v>
      </c>
      <c r="U257" s="26"/>
    </row>
    <row r="258" spans="1:21" ht="17.25" customHeight="1" x14ac:dyDescent="0.25">
      <c r="A258" s="269" t="s">
        <v>200</v>
      </c>
      <c r="B258" s="270"/>
      <c r="C258" s="270"/>
      <c r="D258" s="270"/>
      <c r="E258" s="270"/>
      <c r="F258" s="270"/>
      <c r="G258" s="270"/>
      <c r="H258" s="270"/>
      <c r="I258" s="270"/>
      <c r="J258" s="271"/>
      <c r="K258" s="25">
        <f>SUM(K244,K246,K248,K250,K252,K253)*14+SUM(K255,K256)*12</f>
        <v>138</v>
      </c>
      <c r="L258" s="25">
        <f>SUM(L244,L246,L248,L250,L252,L253)*14+SUM(L255,L256)*12</f>
        <v>138</v>
      </c>
      <c r="M258" s="267">
        <f>SUM(M244,M246,M248,M250,M252,M253)*14+SUM(M255,M256)*12</f>
        <v>78</v>
      </c>
      <c r="N258" s="268"/>
      <c r="O258" s="25">
        <f>SUM(O244,O246,O248,O250,O252,O253)*14+SUM(O255,O256)*12</f>
        <v>354</v>
      </c>
      <c r="P258" s="25">
        <f>SUM(P244,P246,P248,P250,P252,P253)*14+SUM(P255,P256)*12</f>
        <v>396</v>
      </c>
      <c r="Q258" s="25">
        <f>SUM(Q244,Q246,Q248,Q250,Q252,Q253)*14+SUM(Q255,Q256)*12</f>
        <v>750</v>
      </c>
      <c r="R258" s="275"/>
      <c r="S258" s="276"/>
      <c r="T258" s="276"/>
      <c r="U258" s="277"/>
    </row>
    <row r="259" spans="1:21" ht="14.25" customHeight="1" x14ac:dyDescent="0.25">
      <c r="A259" s="272"/>
      <c r="B259" s="273"/>
      <c r="C259" s="273"/>
      <c r="D259" s="273"/>
      <c r="E259" s="273"/>
      <c r="F259" s="273"/>
      <c r="G259" s="273"/>
      <c r="H259" s="273"/>
      <c r="I259" s="273"/>
      <c r="J259" s="274"/>
      <c r="K259" s="267">
        <f>SUM(K258:M258)</f>
        <v>354</v>
      </c>
      <c r="L259" s="281"/>
      <c r="M259" s="281"/>
      <c r="N259" s="268"/>
      <c r="O259" s="267">
        <f>SUM(O258:P258)</f>
        <v>750</v>
      </c>
      <c r="P259" s="281"/>
      <c r="Q259" s="268"/>
      <c r="R259" s="278"/>
      <c r="S259" s="279"/>
      <c r="T259" s="279"/>
      <c r="U259" s="280"/>
    </row>
    <row r="261" spans="1:21" x14ac:dyDescent="0.25">
      <c r="A261" s="123" t="s">
        <v>254</v>
      </c>
      <c r="B261" s="123"/>
      <c r="C261" s="123"/>
      <c r="D261" s="123"/>
      <c r="E261" s="123"/>
      <c r="F261" s="123"/>
      <c r="G261" s="123"/>
      <c r="H261" s="123"/>
      <c r="I261" s="123"/>
      <c r="J261" s="123"/>
      <c r="K261" s="123"/>
      <c r="L261" s="123"/>
      <c r="M261" s="123"/>
      <c r="N261" s="123"/>
      <c r="O261" s="123"/>
      <c r="P261" s="123"/>
      <c r="Q261" s="123"/>
      <c r="R261" s="123"/>
      <c r="S261" s="123"/>
      <c r="T261" s="123"/>
      <c r="U261" s="123"/>
    </row>
  </sheetData>
  <mergeCells count="367">
    <mergeCell ref="M253:N253"/>
    <mergeCell ref="A254:U254"/>
    <mergeCell ref="B255:I255"/>
    <mergeCell ref="M255:N255"/>
    <mergeCell ref="B256:I256"/>
    <mergeCell ref="M256:N256"/>
    <mergeCell ref="A257:I257"/>
    <mergeCell ref="M257:N257"/>
    <mergeCell ref="K241:N241"/>
    <mergeCell ref="O241:Q241"/>
    <mergeCell ref="R241:T241"/>
    <mergeCell ref="A241:A242"/>
    <mergeCell ref="B241:I242"/>
    <mergeCell ref="J241:J242"/>
    <mergeCell ref="U241:U242"/>
    <mergeCell ref="M242:N242"/>
    <mergeCell ref="A243:U243"/>
    <mergeCell ref="B244:I244"/>
    <mergeCell ref="M244:N244"/>
    <mergeCell ref="A245:U245"/>
    <mergeCell ref="B246:I246"/>
    <mergeCell ref="M246:N246"/>
    <mergeCell ref="A247:U247"/>
    <mergeCell ref="B248:I248"/>
    <mergeCell ref="M248:N248"/>
    <mergeCell ref="A249:U249"/>
    <mergeCell ref="B250:I250"/>
    <mergeCell ref="M250:N250"/>
    <mergeCell ref="A251:U251"/>
    <mergeCell ref="B252:I252"/>
    <mergeCell ref="M252:N252"/>
    <mergeCell ref="M258:N258"/>
    <mergeCell ref="A258:J259"/>
    <mergeCell ref="R258:U259"/>
    <mergeCell ref="K259:N259"/>
    <mergeCell ref="O259:Q259"/>
    <mergeCell ref="A261:U261"/>
    <mergeCell ref="B253:I253"/>
    <mergeCell ref="A235:G235"/>
    <mergeCell ref="H235:I235"/>
    <mergeCell ref="J235:K235"/>
    <mergeCell ref="L235:N235"/>
    <mergeCell ref="O235:P235"/>
    <mergeCell ref="Q235:R235"/>
    <mergeCell ref="A238:U238"/>
    <mergeCell ref="A240:U240"/>
    <mergeCell ref="H233:I233"/>
    <mergeCell ref="J233:K233"/>
    <mergeCell ref="L233:N233"/>
    <mergeCell ref="O233:P233"/>
    <mergeCell ref="Q233:R233"/>
    <mergeCell ref="B234:G234"/>
    <mergeCell ref="H234:I234"/>
    <mergeCell ref="J234:K234"/>
    <mergeCell ref="L234:N234"/>
    <mergeCell ref="O234:P234"/>
    <mergeCell ref="Q234:R234"/>
    <mergeCell ref="B233:G233"/>
    <mergeCell ref="A230:B230"/>
    <mergeCell ref="J231:P231"/>
    <mergeCell ref="S231:U231"/>
    <mergeCell ref="A231:A232"/>
    <mergeCell ref="B231:G232"/>
    <mergeCell ref="H231:I232"/>
    <mergeCell ref="Q231:R232"/>
    <mergeCell ref="J232:K232"/>
    <mergeCell ref="L232:N232"/>
    <mergeCell ref="O232:P232"/>
    <mergeCell ref="B223:I223"/>
    <mergeCell ref="A224:I224"/>
    <mergeCell ref="A225:J226"/>
    <mergeCell ref="R225:U226"/>
    <mergeCell ref="K226:N226"/>
    <mergeCell ref="O226:Q226"/>
    <mergeCell ref="A227:J227"/>
    <mergeCell ref="K227:U227"/>
    <mergeCell ref="A228:J228"/>
    <mergeCell ref="K228:U228"/>
    <mergeCell ref="B216:I216"/>
    <mergeCell ref="B217:I217"/>
    <mergeCell ref="B218:I218"/>
    <mergeCell ref="B219:I219"/>
    <mergeCell ref="A220:U220"/>
    <mergeCell ref="B221:I221"/>
    <mergeCell ref="B222:I222"/>
    <mergeCell ref="K212:N212"/>
    <mergeCell ref="O212:Q212"/>
    <mergeCell ref="R212:T212"/>
    <mergeCell ref="A212:A213"/>
    <mergeCell ref="B212:I213"/>
    <mergeCell ref="J212:J213"/>
    <mergeCell ref="U212:U213"/>
    <mergeCell ref="A214:U214"/>
    <mergeCell ref="B215:I215"/>
    <mergeCell ref="A206:J207"/>
    <mergeCell ref="R206:U207"/>
    <mergeCell ref="K207:N207"/>
    <mergeCell ref="O207:Q207"/>
    <mergeCell ref="A208:J208"/>
    <mergeCell ref="K208:U208"/>
    <mergeCell ref="A209:J209"/>
    <mergeCell ref="K209:U209"/>
    <mergeCell ref="A211:U211"/>
    <mergeCell ref="B198:I198"/>
    <mergeCell ref="A199:U199"/>
    <mergeCell ref="B200:I200"/>
    <mergeCell ref="B201:I201"/>
    <mergeCell ref="B202:I202"/>
    <mergeCell ref="B203:I203"/>
    <mergeCell ref="B204:I204"/>
    <mergeCell ref="A205:I205"/>
    <mergeCell ref="B184:I184"/>
    <mergeCell ref="B185:I185"/>
    <mergeCell ref="B186:I186"/>
    <mergeCell ref="B187:I187"/>
    <mergeCell ref="B188:I188"/>
    <mergeCell ref="B189:I189"/>
    <mergeCell ref="B190:I190"/>
    <mergeCell ref="B191:I191"/>
    <mergeCell ref="B192:I192"/>
    <mergeCell ref="B193:I193"/>
    <mergeCell ref="B194:I194"/>
    <mergeCell ref="B195:I195"/>
    <mergeCell ref="B196:I196"/>
    <mergeCell ref="B197:I197"/>
    <mergeCell ref="A180:U180"/>
    <mergeCell ref="K181:N181"/>
    <mergeCell ref="O181:Q181"/>
    <mergeCell ref="R181:T181"/>
    <mergeCell ref="A181:A182"/>
    <mergeCell ref="B181:I182"/>
    <mergeCell ref="J181:J182"/>
    <mergeCell ref="U181:U182"/>
    <mergeCell ref="A183:U183"/>
    <mergeCell ref="B173:I173"/>
    <mergeCell ref="A174:I174"/>
    <mergeCell ref="A175:J176"/>
    <mergeCell ref="R175:U176"/>
    <mergeCell ref="K176:N176"/>
    <mergeCell ref="O176:Q176"/>
    <mergeCell ref="A177:J177"/>
    <mergeCell ref="K177:U177"/>
    <mergeCell ref="A178:J178"/>
    <mergeCell ref="K178:U178"/>
    <mergeCell ref="A157:U157"/>
    <mergeCell ref="B158:I158"/>
    <mergeCell ref="B159:I159"/>
    <mergeCell ref="B160:I160"/>
    <mergeCell ref="B161:I161"/>
    <mergeCell ref="B162:I162"/>
    <mergeCell ref="B163:I163"/>
    <mergeCell ref="B164:I164"/>
    <mergeCell ref="B165:I165"/>
    <mergeCell ref="B166:I166"/>
    <mergeCell ref="B167:I167"/>
    <mergeCell ref="B168:I168"/>
    <mergeCell ref="B169:I169"/>
    <mergeCell ref="B171:I171"/>
    <mergeCell ref="B172:I172"/>
    <mergeCell ref="A153:U153"/>
    <mergeCell ref="A154:U154"/>
    <mergeCell ref="K155:N155"/>
    <mergeCell ref="O155:Q155"/>
    <mergeCell ref="R155:T155"/>
    <mergeCell ref="A155:A156"/>
    <mergeCell ref="B155:I156"/>
    <mergeCell ref="J155:J156"/>
    <mergeCell ref="U155:U156"/>
    <mergeCell ref="A147:I147"/>
    <mergeCell ref="A148:J149"/>
    <mergeCell ref="R148:U149"/>
    <mergeCell ref="K149:N149"/>
    <mergeCell ref="O149:Q149"/>
    <mergeCell ref="A150:J150"/>
    <mergeCell ref="K150:U150"/>
    <mergeCell ref="A151:J151"/>
    <mergeCell ref="K151:U151"/>
    <mergeCell ref="K142:N142"/>
    <mergeCell ref="O142:Q142"/>
    <mergeCell ref="R142:T142"/>
    <mergeCell ref="A142:A143"/>
    <mergeCell ref="B142:I143"/>
    <mergeCell ref="J142:J143"/>
    <mergeCell ref="U142:U143"/>
    <mergeCell ref="A144:U144"/>
    <mergeCell ref="B145:I145"/>
    <mergeCell ref="B146:I146"/>
    <mergeCell ref="A136:J137"/>
    <mergeCell ref="R136:U137"/>
    <mergeCell ref="K137:N137"/>
    <mergeCell ref="O137:Q137"/>
    <mergeCell ref="A138:J138"/>
    <mergeCell ref="K138:U138"/>
    <mergeCell ref="A139:J139"/>
    <mergeCell ref="K139:U139"/>
    <mergeCell ref="A141:U141"/>
    <mergeCell ref="A124:U124"/>
    <mergeCell ref="B125:I125"/>
    <mergeCell ref="B128:I128"/>
    <mergeCell ref="A129:U129"/>
    <mergeCell ref="B130:I130"/>
    <mergeCell ref="B131:I131"/>
    <mergeCell ref="A132:U132"/>
    <mergeCell ref="B133:I133"/>
    <mergeCell ref="B134:I134"/>
    <mergeCell ref="A135:I135"/>
    <mergeCell ref="B127:I127"/>
    <mergeCell ref="B110:I110"/>
    <mergeCell ref="B111:I111"/>
    <mergeCell ref="A112:U112"/>
    <mergeCell ref="B113:I113"/>
    <mergeCell ref="B114:I114"/>
    <mergeCell ref="B115:I115"/>
    <mergeCell ref="B116:I116"/>
    <mergeCell ref="A117:U117"/>
    <mergeCell ref="B118:I118"/>
    <mergeCell ref="B120:I120"/>
    <mergeCell ref="A121:U121"/>
    <mergeCell ref="B95:I95"/>
    <mergeCell ref="B96:I96"/>
    <mergeCell ref="B97:I97"/>
    <mergeCell ref="B98:I98"/>
    <mergeCell ref="B99:I99"/>
    <mergeCell ref="B100:I100"/>
    <mergeCell ref="B101:I101"/>
    <mergeCell ref="A104:U104"/>
    <mergeCell ref="A105:U105"/>
    <mergeCell ref="B106:I106"/>
    <mergeCell ref="B108:I108"/>
    <mergeCell ref="A109:U109"/>
    <mergeCell ref="B85:I85"/>
    <mergeCell ref="B86:I86"/>
    <mergeCell ref="B87:I87"/>
    <mergeCell ref="B88:I88"/>
    <mergeCell ref="B89:I89"/>
    <mergeCell ref="B90:I90"/>
    <mergeCell ref="A92:U92"/>
    <mergeCell ref="K93:N93"/>
    <mergeCell ref="O93:Q93"/>
    <mergeCell ref="R93:T93"/>
    <mergeCell ref="A93:A94"/>
    <mergeCell ref="B93:I94"/>
    <mergeCell ref="J93:J94"/>
    <mergeCell ref="U93:U94"/>
    <mergeCell ref="A81:U81"/>
    <mergeCell ref="K82:N82"/>
    <mergeCell ref="O82:Q82"/>
    <mergeCell ref="R82:T82"/>
    <mergeCell ref="A82:A83"/>
    <mergeCell ref="B82:I83"/>
    <mergeCell ref="J82:J83"/>
    <mergeCell ref="U82:U83"/>
    <mergeCell ref="B84:I84"/>
    <mergeCell ref="B72:I72"/>
    <mergeCell ref="B73:I73"/>
    <mergeCell ref="B74:I74"/>
    <mergeCell ref="B75:I75"/>
    <mergeCell ref="B76:I76"/>
    <mergeCell ref="B77:I77"/>
    <mergeCell ref="B78:I78"/>
    <mergeCell ref="B79:I79"/>
    <mergeCell ref="B62:I62"/>
    <mergeCell ref="B63:I63"/>
    <mergeCell ref="B64:I64"/>
    <mergeCell ref="B65:I65"/>
    <mergeCell ref="B66:I66"/>
    <mergeCell ref="B67:I67"/>
    <mergeCell ref="A69:U69"/>
    <mergeCell ref="K70:N70"/>
    <mergeCell ref="O70:Q70"/>
    <mergeCell ref="R70:T70"/>
    <mergeCell ref="A70:A71"/>
    <mergeCell ref="B70:I71"/>
    <mergeCell ref="J70:J71"/>
    <mergeCell ref="U70:U71"/>
    <mergeCell ref="A58:U58"/>
    <mergeCell ref="K59:N59"/>
    <mergeCell ref="O59:Q59"/>
    <mergeCell ref="R59:T59"/>
    <mergeCell ref="A59:A60"/>
    <mergeCell ref="B59:I60"/>
    <mergeCell ref="J59:J60"/>
    <mergeCell ref="U59:U60"/>
    <mergeCell ref="B61:I61"/>
    <mergeCell ref="B50:I50"/>
    <mergeCell ref="B51:I51"/>
    <mergeCell ref="B52:I52"/>
    <mergeCell ref="B53:I53"/>
    <mergeCell ref="B54:I54"/>
    <mergeCell ref="B55:I55"/>
    <mergeCell ref="B56:I56"/>
    <mergeCell ref="A46:U46"/>
    <mergeCell ref="K47:N47"/>
    <mergeCell ref="O47:Q47"/>
    <mergeCell ref="R47:T47"/>
    <mergeCell ref="A47:A48"/>
    <mergeCell ref="B47:I48"/>
    <mergeCell ref="J47:J48"/>
    <mergeCell ref="U47:U48"/>
    <mergeCell ref="B49:I49"/>
    <mergeCell ref="B37:I37"/>
    <mergeCell ref="B38:I38"/>
    <mergeCell ref="B39:I39"/>
    <mergeCell ref="B40:I40"/>
    <mergeCell ref="B41:I41"/>
    <mergeCell ref="B42:I42"/>
    <mergeCell ref="B43:I43"/>
    <mergeCell ref="B44:I44"/>
    <mergeCell ref="A32:U32"/>
    <mergeCell ref="A34:U34"/>
    <mergeCell ref="K35:N35"/>
    <mergeCell ref="O35:Q35"/>
    <mergeCell ref="R35:T35"/>
    <mergeCell ref="A35:A36"/>
    <mergeCell ref="B35:I36"/>
    <mergeCell ref="J35:J36"/>
    <mergeCell ref="U35:U36"/>
    <mergeCell ref="M12:U12"/>
    <mergeCell ref="M13:U13"/>
    <mergeCell ref="M14:U14"/>
    <mergeCell ref="M15:U15"/>
    <mergeCell ref="M16:U16"/>
    <mergeCell ref="M17:U17"/>
    <mergeCell ref="M18:U18"/>
    <mergeCell ref="A17:K17"/>
    <mergeCell ref="M19:U19"/>
    <mergeCell ref="M20:U20"/>
    <mergeCell ref="M21:U21"/>
    <mergeCell ref="M22:U22"/>
    <mergeCell ref="M23:U23"/>
    <mergeCell ref="M24:U24"/>
    <mergeCell ref="A25:G25"/>
    <mergeCell ref="M25:U25"/>
    <mergeCell ref="B26:C26"/>
    <mergeCell ref="D26:F26"/>
    <mergeCell ref="I26:K26"/>
    <mergeCell ref="G26:G27"/>
    <mergeCell ref="H26:H27"/>
    <mergeCell ref="M26:U27"/>
    <mergeCell ref="M28:U31"/>
    <mergeCell ref="M6:U8"/>
    <mergeCell ref="A7:K7"/>
    <mergeCell ref="A8:K8"/>
    <mergeCell ref="A9:K9"/>
    <mergeCell ref="M9:U9"/>
    <mergeCell ref="A10:K10"/>
    <mergeCell ref="M10:U10"/>
    <mergeCell ref="A11:K11"/>
    <mergeCell ref="A18:K24"/>
    <mergeCell ref="A1:K1"/>
    <mergeCell ref="M1:U1"/>
    <mergeCell ref="A2:K2"/>
    <mergeCell ref="M2:O2"/>
    <mergeCell ref="P2:R2"/>
    <mergeCell ref="S2:U2"/>
    <mergeCell ref="M3:O3"/>
    <mergeCell ref="P3:R3"/>
    <mergeCell ref="S3:U3"/>
    <mergeCell ref="A3:K4"/>
    <mergeCell ref="M4:O4"/>
    <mergeCell ref="P4:R4"/>
    <mergeCell ref="S4:U4"/>
    <mergeCell ref="A5:K5"/>
    <mergeCell ref="M5:O5"/>
    <mergeCell ref="P5:R5"/>
    <mergeCell ref="S5:U5"/>
    <mergeCell ref="A6:K6"/>
  </mergeCells>
  <dataValidations count="19">
    <dataValidation type="list" allowBlank="1" showInputMessage="1" showErrorMessage="1" sqref="S255:S256 S248 S252:S253 S244 S246 S250 T191 T97:T100 T85 S43 T95 S55 T133:T134 T111 T130:T131 T118:T120 S145:S146 T201 T221:T222 T106:T108 T61:T66 T113:T116 T125:T126">
      <formula1>$S$36</formula1>
    </dataValidation>
    <dataValidation type="list" allowBlank="1" showInputMessage="1" showErrorMessage="1" sqref="R255:R256 R248 R252:R253 R244 R246 R250 S95 S85 R43 S191 R55 S111 S106:S108 S133:S134 S97:S100 S131 S61:S66 R145:R146 S201 S221:S222 S118:S120 S113:S116 S125:S126">
      <formula1>$R$36</formula1>
    </dataValidation>
    <dataValidation type="list" allowBlank="1" showInputMessage="1" showErrorMessage="1" sqref="T255:T256 T248 T252:T253 T244 T246 T250 T55 T43 T145:T146">
      <formula1>$T$36</formula1>
    </dataValidation>
    <dataValidation type="list" allowBlank="1" showInputMessage="1" showErrorMessage="1" sqref="U134 U55 U43 U87 U145:U146 U158 U169 U215:U218 U202:U203 U192 U172 U186:U190 U160:U166">
      <formula1>$P$33:$T$33</formula1>
    </dataValidation>
    <dataValidation type="list" allowBlank="1" showInputMessage="1" showErrorMessage="1" sqref="T37:T41 T167:T168 T128 T110 T122:T123">
      <formula1>$T$37</formula1>
    </dataValidation>
    <dataValidation type="list" allowBlank="1" showInputMessage="1" showErrorMessage="1" sqref="U37:U41 U100 U133 U122:U123 U130:U131 U167:U168 U222 U110:U111 U113:U116 U125:U128">
      <formula1>$P$34:$T$34</formula1>
    </dataValidation>
    <dataValidation type="list" allowBlank="1" showInputMessage="1" showErrorMessage="1" sqref="U42 U84:U86 U193:U194 U88:U89 U197 U159 U49:U51 U200 U184:U185 U54 U72:U78">
      <formula1>$O$34:$S$34</formula1>
    </dataValidation>
    <dataValidation type="list" allowBlank="1" showInputMessage="1" showErrorMessage="1" sqref="T42 S37:S41 T49:T54 T72:T78 T88:T89 T84 T86 T197 S128 T159 S167:S168 T171 T200 T184 S122:S123 T193:T194">
      <formula1>$S$37</formula1>
    </dataValidation>
    <dataValidation type="list" allowBlank="1" showInputMessage="1" showErrorMessage="1" sqref="S42 R37:R41 S49:S54 S72:S78 S84 S88:S89 R110:S110 S197 S159 R167:R168 S171 S200 S184 S193:S194">
      <formula1>$R$37</formula1>
    </dataValidation>
    <dataValidation type="list" allowBlank="1" showInputMessage="1" showErrorMessage="1" sqref="R42 R49:R54 R76:R78 R72:R74 R88:R89 R84 R86 R197 R159 R200 R184 R193:R194">
      <formula1>$Q$37</formula1>
    </dataValidation>
    <dataValidation type="list" allowBlank="1" showInputMessage="1" showErrorMessage="1" sqref="R75 R85 R191 R106:R108 R133:R134 R131 R118:R120 R221:R222 R201 R61:R66 R111 R122:R123 R113:R116 R171 R95:R100 R125:R126 R128">
      <formula1>$Q$36</formula1>
    </dataValidation>
    <dataValidation type="list" allowBlank="1" showInputMessage="1" showErrorMessage="1" sqref="U97:U99 U95 U106:U108 U201 U221 U118:U120 U61:U66 U191 U52:U53">
      <formula1>$O$33:$S$33</formula1>
    </dataValidation>
    <dataValidation type="list" allowBlank="1" showInputMessage="1" showErrorMessage="1" sqref="T170 T196">
      <formula1>$S$38</formula1>
    </dataValidation>
    <dataValidation type="list" allowBlank="1" showInputMessage="1" showErrorMessage="1" sqref="S170 S196">
      <formula1>$R$38</formula1>
    </dataValidation>
    <dataValidation type="list" allowBlank="1" showInputMessage="1" showErrorMessage="1" sqref="R170 R196">
      <formula1>$Q$38</formula1>
    </dataValidation>
    <dataValidation type="list" allowBlank="1" showInputMessage="1" showErrorMessage="1" sqref="U170:U171 U196">
      <formula1>#REF!</formula1>
    </dataValidation>
    <dataValidation type="list" allowBlank="1" showInputMessage="1" showErrorMessage="1" sqref="B202:I202 B192:I192 B186:I186">
      <formula1>$B$36:$B$190</formula1>
    </dataValidation>
    <dataValidation type="list" allowBlank="1" showInputMessage="1" showErrorMessage="1" sqref="B172:I172 B215:I218 B158:I158 B169:I169 B160:I166 B187:I190 B185:I185">
      <formula1>$B$36:$B$173</formula1>
    </dataValidation>
    <dataValidation type="list" allowBlank="1" showInputMessage="1" showErrorMessage="1" sqref="B87:I87">
      <formula1>$B$36:$B$177</formula1>
    </dataValidation>
  </dataValidations>
  <pageMargins left="0.70833299999999999" right="0.70833299999999999" top="0.65069399999999999" bottom="0.74791700000000005" header="0.315278" footer="0.315278"/>
  <pageSetup paperSize="9" pageOrder="overThenDown" orientation="landscape" blackAndWhite="1" r:id="rId1"/>
  <headerFooter>
    <oddHeader>&amp;RPag. &amp;P</oddHeader>
    <oddFooter>&amp;LRECTOR,
Acad.Prof.univ.dr. Ioan Aurel POP&amp;CDECAN,
Prof.dr. Adrian Olimpiu PETRUȘEL&amp;RDIRECTOR DE DEPARTAMENT,
Conf.dr. ANDRÁS Szilárd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5"/>
  <sheetViews>
    <sheetView workbookViewId="0">
      <selection activeCell="L25" sqref="L25"/>
    </sheetView>
  </sheetViews>
  <sheetFormatPr defaultRowHeight="15" x14ac:dyDescent="0.25"/>
  <sheetData>
    <row r="1" spans="4:9" x14ac:dyDescent="0.25">
      <c r="D1">
        <v>24</v>
      </c>
      <c r="E1">
        <v>12</v>
      </c>
      <c r="F1">
        <f t="shared" ref="F1:F6" si="0">D1*E1</f>
        <v>288</v>
      </c>
    </row>
    <row r="2" spans="4:9" x14ac:dyDescent="0.25">
      <c r="D2">
        <v>25</v>
      </c>
      <c r="E2">
        <v>14</v>
      </c>
      <c r="F2">
        <f t="shared" si="0"/>
        <v>350</v>
      </c>
      <c r="I2">
        <f>362/2136</f>
        <v>0.16947565543071161</v>
      </c>
    </row>
    <row r="3" spans="4:9" x14ac:dyDescent="0.25">
      <c r="D3">
        <v>26</v>
      </c>
      <c r="E3">
        <v>14</v>
      </c>
      <c r="F3">
        <f t="shared" si="0"/>
        <v>364</v>
      </c>
    </row>
    <row r="4" spans="4:9" x14ac:dyDescent="0.25">
      <c r="D4">
        <v>27</v>
      </c>
      <c r="E4">
        <v>14</v>
      </c>
      <c r="F4">
        <f t="shared" si="0"/>
        <v>378</v>
      </c>
    </row>
    <row r="5" spans="4:9" x14ac:dyDescent="0.25">
      <c r="D5">
        <v>26</v>
      </c>
      <c r="E5">
        <v>14</v>
      </c>
      <c r="F5">
        <f t="shared" si="0"/>
        <v>364</v>
      </c>
    </row>
    <row r="6" spans="4:9" x14ac:dyDescent="0.25">
      <c r="D6">
        <v>28</v>
      </c>
      <c r="E6">
        <v>14</v>
      </c>
      <c r="F6">
        <f t="shared" si="0"/>
        <v>392</v>
      </c>
    </row>
    <row r="7" spans="4:9" x14ac:dyDescent="0.25">
      <c r="F7">
        <f>SUM(F1:F6)</f>
        <v>2136</v>
      </c>
    </row>
    <row r="11" spans="4:9" x14ac:dyDescent="0.25">
      <c r="I11">
        <v>4195</v>
      </c>
    </row>
    <row r="12" spans="4:9" x14ac:dyDescent="0.25">
      <c r="I12">
        <v>4934</v>
      </c>
    </row>
    <row r="13" spans="4:9" x14ac:dyDescent="0.25">
      <c r="I13">
        <v>890</v>
      </c>
    </row>
    <row r="14" spans="4:9" x14ac:dyDescent="0.25">
      <c r="I14">
        <f>SUM(I11:I13)</f>
        <v>10019</v>
      </c>
    </row>
    <row r="16" spans="4:9" x14ac:dyDescent="0.25">
      <c r="D16">
        <v>4957</v>
      </c>
    </row>
    <row r="17" spans="2:12" x14ac:dyDescent="0.25">
      <c r="D17">
        <v>4153</v>
      </c>
    </row>
    <row r="18" spans="2:12" x14ac:dyDescent="0.25">
      <c r="D18">
        <v>794</v>
      </c>
    </row>
    <row r="19" spans="2:12" x14ac:dyDescent="0.25">
      <c r="D19">
        <f>SUM(D16:D18)</f>
        <v>9904</v>
      </c>
      <c r="J19">
        <v>25</v>
      </c>
      <c r="K19">
        <v>14</v>
      </c>
      <c r="L19">
        <f t="shared" ref="L19:L24" si="1">J19*K19</f>
        <v>350</v>
      </c>
    </row>
    <row r="20" spans="2:12" x14ac:dyDescent="0.25">
      <c r="J20">
        <v>26</v>
      </c>
      <c r="K20">
        <v>14</v>
      </c>
      <c r="L20">
        <f t="shared" si="1"/>
        <v>364</v>
      </c>
    </row>
    <row r="21" spans="2:12" x14ac:dyDescent="0.25">
      <c r="J21">
        <v>22</v>
      </c>
      <c r="K21">
        <v>14</v>
      </c>
      <c r="L21">
        <f t="shared" si="1"/>
        <v>308</v>
      </c>
    </row>
    <row r="22" spans="2:12" x14ac:dyDescent="0.25">
      <c r="J22">
        <v>26</v>
      </c>
      <c r="K22">
        <v>14</v>
      </c>
      <c r="L22">
        <f t="shared" si="1"/>
        <v>364</v>
      </c>
    </row>
    <row r="23" spans="2:12" x14ac:dyDescent="0.25">
      <c r="B23">
        <v>25</v>
      </c>
      <c r="E23">
        <v>26</v>
      </c>
      <c r="J23">
        <v>23</v>
      </c>
      <c r="K23">
        <v>14</v>
      </c>
      <c r="L23">
        <f t="shared" si="1"/>
        <v>322</v>
      </c>
    </row>
    <row r="24" spans="2:12" x14ac:dyDescent="0.25">
      <c r="B24">
        <v>22</v>
      </c>
      <c r="E24">
        <v>26</v>
      </c>
      <c r="J24">
        <v>22</v>
      </c>
      <c r="K24">
        <v>12</v>
      </c>
      <c r="L24">
        <f t="shared" si="1"/>
        <v>264</v>
      </c>
    </row>
    <row r="25" spans="2:12" x14ac:dyDescent="0.25">
      <c r="B25">
        <v>23</v>
      </c>
      <c r="E25">
        <v>16</v>
      </c>
      <c r="L25">
        <f>SUM(L19:L24)</f>
        <v>1972</v>
      </c>
    </row>
  </sheetData>
  <pageMargins left="0.7" right="0.7" top="0.75" bottom="0.75" header="0.3" footer="0.3"/>
  <pageSetup pageOrder="overThenDown"/>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geOrder="overThenDown"/>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2017-04-11T18:03:08Z</dcterms:created>
  <dcterms:modified xsi:type="dcterms:W3CDTF">2017-04-11T18:03:11Z</dcterms:modified>
</cp:coreProperties>
</file>