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0" windowWidth="14430" windowHeight="11040"/>
  </bookViews>
  <sheets>
    <sheet name="Sheet1" sheetId="1" r:id="rId1"/>
    <sheet name="Sheet2" sheetId="2" r:id="rId2"/>
    <sheet name="Sheet3" sheetId="3" r:id="rId3"/>
  </sheets>
  <calcPr calcId="145621"/>
  <extLst>
    <ext uri="smNativeData">
      <pm:revision xmlns:pm="pm" day="1485732312" val="694"/>
    </ext>
  </extLst>
</workbook>
</file>

<file path=xl/calcChain.xml><?xml version="1.0" encoding="utf-8"?>
<calcChain xmlns="http://schemas.openxmlformats.org/spreadsheetml/2006/main">
  <c r="I14" i="2" l="1"/>
  <c r="F6" i="2"/>
  <c r="F5" i="2"/>
  <c r="F4" i="2"/>
  <c r="F3" i="2"/>
  <c r="I2" i="2"/>
  <c r="F2" i="2"/>
  <c r="F1" i="2"/>
  <c r="F7" i="2" s="1"/>
  <c r="M275" i="1"/>
  <c r="L275" i="1"/>
  <c r="K275" i="1"/>
  <c r="K276" i="1" s="1"/>
  <c r="T274" i="1"/>
  <c r="S274" i="1"/>
  <c r="R274" i="1"/>
  <c r="M274" i="1"/>
  <c r="L274" i="1"/>
  <c r="K274" i="1"/>
  <c r="J274" i="1"/>
  <c r="Q273" i="1"/>
  <c r="O273" i="1"/>
  <c r="Q272" i="1"/>
  <c r="P272" i="1"/>
  <c r="O272" i="1"/>
  <c r="Q270" i="1"/>
  <c r="O270" i="1"/>
  <c r="Q269" i="1"/>
  <c r="P269" i="1" s="1"/>
  <c r="O269" i="1"/>
  <c r="Q267" i="1"/>
  <c r="P267" i="1" s="1"/>
  <c r="O267" i="1"/>
  <c r="Q265" i="1"/>
  <c r="O265" i="1"/>
  <c r="Q263" i="1"/>
  <c r="O263" i="1"/>
  <c r="Q261" i="1"/>
  <c r="P261" i="1" s="1"/>
  <c r="O261" i="1"/>
  <c r="Q240" i="1"/>
  <c r="P240" i="1" s="1"/>
  <c r="O240" i="1"/>
  <c r="Q239" i="1"/>
  <c r="P239" i="1" s="1"/>
  <c r="O239" i="1"/>
  <c r="U236" i="1"/>
  <c r="U241" i="1" s="1"/>
  <c r="T235" i="1"/>
  <c r="S235" i="1"/>
  <c r="R235" i="1"/>
  <c r="N235" i="1"/>
  <c r="M235" i="1"/>
  <c r="L235" i="1"/>
  <c r="K235" i="1"/>
  <c r="J235" i="1"/>
  <c r="Q235" i="1" s="1"/>
  <c r="A235" i="1"/>
  <c r="T234" i="1"/>
  <c r="S234" i="1"/>
  <c r="R234" i="1"/>
  <c r="N234" i="1"/>
  <c r="M234" i="1"/>
  <c r="L234" i="1"/>
  <c r="K234" i="1"/>
  <c r="J234" i="1"/>
  <c r="Q234" i="1" s="1"/>
  <c r="A234" i="1"/>
  <c r="T233" i="1"/>
  <c r="S233" i="1"/>
  <c r="R233" i="1"/>
  <c r="N233" i="1"/>
  <c r="M233" i="1"/>
  <c r="L233" i="1"/>
  <c r="K233" i="1"/>
  <c r="J233" i="1"/>
  <c r="Q233" i="1" s="1"/>
  <c r="A233" i="1"/>
  <c r="T232" i="1"/>
  <c r="S232" i="1"/>
  <c r="R232" i="1"/>
  <c r="N232" i="1"/>
  <c r="M232" i="1"/>
  <c r="L232" i="1"/>
  <c r="K232" i="1"/>
  <c r="J232" i="1"/>
  <c r="Q232" i="1" s="1"/>
  <c r="A232" i="1"/>
  <c r="T231" i="1"/>
  <c r="S231" i="1"/>
  <c r="R231" i="1"/>
  <c r="N231" i="1"/>
  <c r="M231" i="1"/>
  <c r="L231" i="1"/>
  <c r="K231" i="1"/>
  <c r="J231" i="1"/>
  <c r="Q231" i="1" s="1"/>
  <c r="A231" i="1"/>
  <c r="U220" i="1"/>
  <c r="T219" i="1"/>
  <c r="S219" i="1"/>
  <c r="R219" i="1"/>
  <c r="N219" i="1"/>
  <c r="M219" i="1"/>
  <c r="L219" i="1"/>
  <c r="K219" i="1"/>
  <c r="J219" i="1"/>
  <c r="J220" i="1" s="1"/>
  <c r="A219" i="1"/>
  <c r="T218" i="1"/>
  <c r="S218" i="1"/>
  <c r="R218" i="1"/>
  <c r="Q218" i="1"/>
  <c r="N218" i="1"/>
  <c r="M218" i="1"/>
  <c r="L218" i="1"/>
  <c r="K218" i="1"/>
  <c r="A218" i="1"/>
  <c r="T217" i="1"/>
  <c r="Q217" i="1"/>
  <c r="N217" i="1"/>
  <c r="M217" i="1"/>
  <c r="L217" i="1"/>
  <c r="K217" i="1"/>
  <c r="A217" i="1"/>
  <c r="T216" i="1"/>
  <c r="Q216" i="1"/>
  <c r="N216" i="1"/>
  <c r="M216" i="1"/>
  <c r="L216" i="1"/>
  <c r="K216" i="1"/>
  <c r="A216" i="1"/>
  <c r="Q215" i="1"/>
  <c r="P215" i="1" s="1"/>
  <c r="O215" i="1"/>
  <c r="Q214" i="1"/>
  <c r="O214" i="1"/>
  <c r="P214" i="1" s="1"/>
  <c r="U212" i="1"/>
  <c r="R212" i="1"/>
  <c r="J212" i="1"/>
  <c r="J221" i="1" s="1"/>
  <c r="T211" i="1"/>
  <c r="S211" i="1"/>
  <c r="Q211" i="1"/>
  <c r="N211" i="1"/>
  <c r="M211" i="1"/>
  <c r="L211" i="1"/>
  <c r="K211" i="1"/>
  <c r="A211" i="1"/>
  <c r="T210" i="1"/>
  <c r="Q210" i="1"/>
  <c r="N210" i="1"/>
  <c r="M210" i="1"/>
  <c r="L210" i="1"/>
  <c r="K210" i="1"/>
  <c r="A210" i="1"/>
  <c r="Q209" i="1"/>
  <c r="P209" i="1" s="1"/>
  <c r="O209" i="1"/>
  <c r="Q208" i="1"/>
  <c r="P208" i="1" s="1"/>
  <c r="O208" i="1"/>
  <c r="Q207" i="1"/>
  <c r="O207" i="1"/>
  <c r="T206" i="1"/>
  <c r="Q206" i="1"/>
  <c r="N206" i="1"/>
  <c r="M206" i="1"/>
  <c r="L206" i="1"/>
  <c r="K206" i="1"/>
  <c r="A206" i="1"/>
  <c r="T205" i="1"/>
  <c r="S205" i="1"/>
  <c r="Q205" i="1"/>
  <c r="N205" i="1"/>
  <c r="M205" i="1"/>
  <c r="L205" i="1"/>
  <c r="K205" i="1"/>
  <c r="A205" i="1"/>
  <c r="T204" i="1"/>
  <c r="S204" i="1"/>
  <c r="Q204" i="1"/>
  <c r="N204" i="1"/>
  <c r="M204" i="1"/>
  <c r="L204" i="1"/>
  <c r="K204" i="1"/>
  <c r="A204" i="1"/>
  <c r="T203" i="1"/>
  <c r="S203" i="1"/>
  <c r="Q203" i="1"/>
  <c r="N203" i="1"/>
  <c r="M203" i="1"/>
  <c r="L203" i="1"/>
  <c r="K203" i="1"/>
  <c r="A203" i="1"/>
  <c r="Q202" i="1"/>
  <c r="O202" i="1"/>
  <c r="Q201" i="1"/>
  <c r="O201" i="1"/>
  <c r="Q200" i="1"/>
  <c r="O200" i="1"/>
  <c r="P200" i="1" s="1"/>
  <c r="T199" i="1"/>
  <c r="S199" i="1"/>
  <c r="Q199" i="1"/>
  <c r="N199" i="1"/>
  <c r="M199" i="1"/>
  <c r="L199" i="1"/>
  <c r="K199" i="1"/>
  <c r="A199" i="1"/>
  <c r="T198" i="1"/>
  <c r="S198" i="1"/>
  <c r="Q198" i="1"/>
  <c r="N198" i="1"/>
  <c r="M198" i="1"/>
  <c r="L198" i="1"/>
  <c r="K198" i="1"/>
  <c r="A198" i="1"/>
  <c r="Q197" i="1"/>
  <c r="O197" i="1"/>
  <c r="P197" i="1" s="1"/>
  <c r="T196" i="1"/>
  <c r="S196" i="1"/>
  <c r="Q196" i="1"/>
  <c r="Q212" i="1" s="1"/>
  <c r="N196" i="1"/>
  <c r="M196" i="1"/>
  <c r="L196" i="1"/>
  <c r="K196" i="1"/>
  <c r="A196" i="1"/>
  <c r="U185" i="1"/>
  <c r="U186" i="1" s="1"/>
  <c r="T184" i="1"/>
  <c r="S184" i="1"/>
  <c r="R184" i="1"/>
  <c r="N184" i="1"/>
  <c r="M184" i="1"/>
  <c r="L184" i="1"/>
  <c r="K184" i="1"/>
  <c r="J184" i="1"/>
  <c r="Q184" i="1" s="1"/>
  <c r="A184" i="1"/>
  <c r="T183" i="1"/>
  <c r="S183" i="1"/>
  <c r="R183" i="1"/>
  <c r="N183" i="1"/>
  <c r="M183" i="1"/>
  <c r="L183" i="1"/>
  <c r="K183" i="1"/>
  <c r="J183" i="1"/>
  <c r="Q183" i="1" s="1"/>
  <c r="A183" i="1"/>
  <c r="T182" i="1"/>
  <c r="S182" i="1"/>
  <c r="R182" i="1"/>
  <c r="N182" i="1"/>
  <c r="M182" i="1"/>
  <c r="L182" i="1"/>
  <c r="K182" i="1"/>
  <c r="J182" i="1"/>
  <c r="Q182" i="1" s="1"/>
  <c r="A182" i="1"/>
  <c r="T181" i="1"/>
  <c r="S181" i="1"/>
  <c r="R181" i="1"/>
  <c r="N181" i="1"/>
  <c r="M181" i="1"/>
  <c r="L181" i="1"/>
  <c r="K181" i="1"/>
  <c r="J181" i="1"/>
  <c r="Q181" i="1" s="1"/>
  <c r="A181" i="1"/>
  <c r="O180" i="1"/>
  <c r="J180" i="1"/>
  <c r="Q180" i="1" s="1"/>
  <c r="T179" i="1"/>
  <c r="S179" i="1"/>
  <c r="R179" i="1"/>
  <c r="N179" i="1"/>
  <c r="M179" i="1"/>
  <c r="L179" i="1"/>
  <c r="K179" i="1"/>
  <c r="J179" i="1"/>
  <c r="Q179" i="1" s="1"/>
  <c r="A179" i="1"/>
  <c r="T178" i="1"/>
  <c r="S178" i="1"/>
  <c r="R178" i="1"/>
  <c r="N178" i="1"/>
  <c r="M178" i="1"/>
  <c r="L178" i="1"/>
  <c r="K178" i="1"/>
  <c r="J178" i="1"/>
  <c r="Q178" i="1" s="1"/>
  <c r="A178" i="1"/>
  <c r="T177" i="1"/>
  <c r="S177" i="1"/>
  <c r="R177" i="1"/>
  <c r="N177" i="1"/>
  <c r="L177" i="1"/>
  <c r="K177" i="1"/>
  <c r="J177" i="1"/>
  <c r="Q177" i="1" s="1"/>
  <c r="A177" i="1"/>
  <c r="T176" i="1"/>
  <c r="S176" i="1"/>
  <c r="R176" i="1"/>
  <c r="N176" i="1"/>
  <c r="M176" i="1"/>
  <c r="L176" i="1"/>
  <c r="K176" i="1"/>
  <c r="J176" i="1"/>
  <c r="Q176" i="1" s="1"/>
  <c r="A176" i="1"/>
  <c r="T175" i="1"/>
  <c r="S175" i="1"/>
  <c r="R175" i="1"/>
  <c r="N175" i="1"/>
  <c r="M175" i="1"/>
  <c r="L175" i="1"/>
  <c r="K175" i="1"/>
  <c r="J175" i="1"/>
  <c r="Q175" i="1" s="1"/>
  <c r="A175" i="1"/>
  <c r="T174" i="1"/>
  <c r="S174" i="1"/>
  <c r="R174" i="1"/>
  <c r="N174" i="1"/>
  <c r="M174" i="1"/>
  <c r="L174" i="1"/>
  <c r="K174" i="1"/>
  <c r="J174" i="1"/>
  <c r="Q174" i="1" s="1"/>
  <c r="A174" i="1"/>
  <c r="T173" i="1"/>
  <c r="S173" i="1"/>
  <c r="R173" i="1"/>
  <c r="N173" i="1"/>
  <c r="M173" i="1"/>
  <c r="L173" i="1"/>
  <c r="K173" i="1"/>
  <c r="J173" i="1"/>
  <c r="Q173" i="1" s="1"/>
  <c r="A173" i="1"/>
  <c r="T172" i="1"/>
  <c r="S172" i="1"/>
  <c r="R172" i="1"/>
  <c r="N172" i="1"/>
  <c r="M172" i="1"/>
  <c r="L172" i="1"/>
  <c r="K172" i="1"/>
  <c r="J172" i="1"/>
  <c r="Q172" i="1" s="1"/>
  <c r="A172" i="1"/>
  <c r="T171" i="1"/>
  <c r="S171" i="1"/>
  <c r="R171" i="1"/>
  <c r="N171" i="1"/>
  <c r="M171" i="1"/>
  <c r="L171" i="1"/>
  <c r="K171" i="1"/>
  <c r="J171" i="1"/>
  <c r="Q171" i="1" s="1"/>
  <c r="A171" i="1"/>
  <c r="Q170" i="1"/>
  <c r="P170" i="1" s="1"/>
  <c r="O170" i="1"/>
  <c r="T169" i="1"/>
  <c r="S169" i="1"/>
  <c r="R169" i="1"/>
  <c r="N169" i="1"/>
  <c r="M169" i="1"/>
  <c r="L169" i="1"/>
  <c r="K169" i="1"/>
  <c r="J169" i="1"/>
  <c r="A169" i="1"/>
  <c r="N159" i="1"/>
  <c r="M159" i="1"/>
  <c r="L159" i="1"/>
  <c r="K159" i="1"/>
  <c r="K160" i="1" s="1"/>
  <c r="U158" i="1"/>
  <c r="T158" i="1"/>
  <c r="S158" i="1"/>
  <c r="R158" i="1"/>
  <c r="N158" i="1"/>
  <c r="M158" i="1"/>
  <c r="L158" i="1"/>
  <c r="K158" i="1"/>
  <c r="J158" i="1"/>
  <c r="Q157" i="1"/>
  <c r="O157" i="1"/>
  <c r="Q156" i="1"/>
  <c r="Q158" i="1" s="1"/>
  <c r="O156" i="1"/>
  <c r="O158" i="1" s="1"/>
  <c r="N147" i="1"/>
  <c r="M147" i="1"/>
  <c r="L147" i="1"/>
  <c r="K147" i="1"/>
  <c r="K148" i="1" s="1"/>
  <c r="T146" i="1"/>
  <c r="S146" i="1"/>
  <c r="R146" i="1"/>
  <c r="N146" i="1"/>
  <c r="M146" i="1"/>
  <c r="L146" i="1"/>
  <c r="K146" i="1"/>
  <c r="J146" i="1"/>
  <c r="Q145" i="1"/>
  <c r="P145" i="1" s="1"/>
  <c r="O145" i="1"/>
  <c r="Q144" i="1"/>
  <c r="O144" i="1"/>
  <c r="P144" i="1" s="1"/>
  <c r="Q142" i="1"/>
  <c r="P142" i="1"/>
  <c r="O142" i="1"/>
  <c r="Q141" i="1"/>
  <c r="P141" i="1" s="1"/>
  <c r="O141" i="1"/>
  <c r="Q138" i="1"/>
  <c r="P138" i="1"/>
  <c r="O138" i="1"/>
  <c r="Q136" i="1"/>
  <c r="O136" i="1"/>
  <c r="Q135" i="1"/>
  <c r="O135" i="1"/>
  <c r="Q133" i="1"/>
  <c r="P133" i="1"/>
  <c r="O133" i="1"/>
  <c r="Q132" i="1"/>
  <c r="P132" i="1" s="1"/>
  <c r="O132" i="1"/>
  <c r="Q131" i="1"/>
  <c r="O131" i="1"/>
  <c r="P131" i="1" s="1"/>
  <c r="Q130" i="1"/>
  <c r="P130" i="1"/>
  <c r="O130" i="1"/>
  <c r="Q129" i="1"/>
  <c r="P129" i="1" s="1"/>
  <c r="O129" i="1"/>
  <c r="Q127" i="1"/>
  <c r="P127" i="1"/>
  <c r="O127" i="1"/>
  <c r="Q126" i="1"/>
  <c r="O126" i="1"/>
  <c r="Q125" i="1"/>
  <c r="P125" i="1" s="1"/>
  <c r="O125" i="1"/>
  <c r="Q124" i="1"/>
  <c r="O124" i="1"/>
  <c r="Q123" i="1"/>
  <c r="O123" i="1"/>
  <c r="Q122" i="1"/>
  <c r="O122" i="1"/>
  <c r="Q120" i="1"/>
  <c r="P120" i="1" s="1"/>
  <c r="O120" i="1"/>
  <c r="Q119" i="1"/>
  <c r="P119" i="1"/>
  <c r="O119" i="1"/>
  <c r="Q118" i="1"/>
  <c r="P118" i="1" s="1"/>
  <c r="O118" i="1"/>
  <c r="Q116" i="1"/>
  <c r="O116" i="1"/>
  <c r="P116" i="1" s="1"/>
  <c r="Q115" i="1"/>
  <c r="P115" i="1"/>
  <c r="O115" i="1"/>
  <c r="Q114" i="1"/>
  <c r="P114" i="1" s="1"/>
  <c r="O114" i="1"/>
  <c r="Q112" i="1"/>
  <c r="P112" i="1"/>
  <c r="O112" i="1"/>
  <c r="Q111" i="1"/>
  <c r="O111" i="1"/>
  <c r="Q110" i="1"/>
  <c r="P110" i="1" s="1"/>
  <c r="O110" i="1"/>
  <c r="O146" i="1" s="1"/>
  <c r="U105" i="1"/>
  <c r="T105" i="1"/>
  <c r="S105" i="1"/>
  <c r="R105" i="1"/>
  <c r="N105" i="1"/>
  <c r="M105" i="1"/>
  <c r="L105" i="1"/>
  <c r="K105" i="1"/>
  <c r="J105" i="1"/>
  <c r="Q104" i="1"/>
  <c r="O104" i="1"/>
  <c r="Q103" i="1"/>
  <c r="P103" i="1" s="1"/>
  <c r="O103" i="1"/>
  <c r="Q102" i="1"/>
  <c r="O102" i="1"/>
  <c r="Q101" i="1"/>
  <c r="O101" i="1"/>
  <c r="Q100" i="1"/>
  <c r="O100" i="1"/>
  <c r="Q99" i="1"/>
  <c r="P99" i="1" s="1"/>
  <c r="O99" i="1"/>
  <c r="Q98" i="1"/>
  <c r="O98" i="1"/>
  <c r="Q97" i="1"/>
  <c r="O97" i="1"/>
  <c r="U92" i="1"/>
  <c r="T92" i="1"/>
  <c r="S92" i="1"/>
  <c r="N92" i="1"/>
  <c r="M92" i="1"/>
  <c r="L92" i="1"/>
  <c r="K92" i="1"/>
  <c r="J92" i="1"/>
  <c r="U250" i="1" s="1"/>
  <c r="U252" i="1" s="1"/>
  <c r="Q91" i="1"/>
  <c r="O91" i="1"/>
  <c r="Q90" i="1"/>
  <c r="O90" i="1"/>
  <c r="Q89" i="1"/>
  <c r="O89" i="1"/>
  <c r="Q88" i="1"/>
  <c r="P88" i="1" s="1"/>
  <c r="O88" i="1"/>
  <c r="Q87" i="1"/>
  <c r="P87" i="1"/>
  <c r="O87" i="1"/>
  <c r="Q86" i="1"/>
  <c r="O86" i="1"/>
  <c r="Q85" i="1"/>
  <c r="P85" i="1" s="1"/>
  <c r="O85" i="1"/>
  <c r="U80" i="1"/>
  <c r="T80" i="1"/>
  <c r="S80" i="1"/>
  <c r="R80" i="1"/>
  <c r="N80" i="1"/>
  <c r="M80" i="1"/>
  <c r="L80" i="1"/>
  <c r="K80" i="1"/>
  <c r="J80" i="1"/>
  <c r="Q79" i="1"/>
  <c r="O79" i="1"/>
  <c r="Q78" i="1"/>
  <c r="O78" i="1"/>
  <c r="Q77" i="1"/>
  <c r="O77" i="1"/>
  <c r="Q76" i="1"/>
  <c r="O76" i="1"/>
  <c r="Q75" i="1"/>
  <c r="O75" i="1"/>
  <c r="Q74" i="1"/>
  <c r="O74" i="1"/>
  <c r="Q73" i="1"/>
  <c r="O73" i="1"/>
  <c r="P73" i="1" s="1"/>
  <c r="U68" i="1"/>
  <c r="T68" i="1"/>
  <c r="S68" i="1"/>
  <c r="R68" i="1"/>
  <c r="N68" i="1"/>
  <c r="M68" i="1"/>
  <c r="L68" i="1"/>
  <c r="K68" i="1"/>
  <c r="J68" i="1"/>
  <c r="Q67" i="1"/>
  <c r="O67" i="1"/>
  <c r="Q66" i="1"/>
  <c r="O66" i="1"/>
  <c r="Q65" i="1"/>
  <c r="O65" i="1"/>
  <c r="Q64" i="1"/>
  <c r="O64" i="1"/>
  <c r="Q63" i="1"/>
  <c r="O63" i="1"/>
  <c r="Q62" i="1"/>
  <c r="O62" i="1"/>
  <c r="Q61" i="1"/>
  <c r="O61" i="1"/>
  <c r="U56" i="1"/>
  <c r="K161" i="1" s="1"/>
  <c r="T56" i="1"/>
  <c r="S56" i="1"/>
  <c r="R56" i="1"/>
  <c r="N56" i="1"/>
  <c r="M56" i="1"/>
  <c r="L56" i="1"/>
  <c r="K56" i="1"/>
  <c r="J56" i="1"/>
  <c r="S250" i="1" s="1"/>
  <c r="S252" i="1" s="1"/>
  <c r="Q55" i="1"/>
  <c r="O55" i="1"/>
  <c r="P55" i="1" s="1"/>
  <c r="Q54" i="1"/>
  <c r="P54" i="1"/>
  <c r="O54" i="1"/>
  <c r="Q53" i="1"/>
  <c r="P53" i="1" s="1"/>
  <c r="O53" i="1"/>
  <c r="Q52" i="1"/>
  <c r="O52" i="1"/>
  <c r="P52" i="1" s="1"/>
  <c r="Q51" i="1"/>
  <c r="O51" i="1"/>
  <c r="P51" i="1" s="1"/>
  <c r="Q50" i="1"/>
  <c r="O50" i="1"/>
  <c r="P50" i="1" s="1"/>
  <c r="Q49" i="1"/>
  <c r="O49" i="1"/>
  <c r="P49" i="1" s="1"/>
  <c r="U44" i="1"/>
  <c r="T44" i="1"/>
  <c r="S44" i="1"/>
  <c r="R44" i="1"/>
  <c r="N44" i="1"/>
  <c r="M44" i="1"/>
  <c r="L44" i="1"/>
  <c r="K44" i="1"/>
  <c r="J44" i="1"/>
  <c r="Q43" i="1"/>
  <c r="O43" i="1"/>
  <c r="Q42" i="1"/>
  <c r="P42" i="1" s="1"/>
  <c r="O42" i="1"/>
  <c r="Q41" i="1"/>
  <c r="O41" i="1"/>
  <c r="Q40" i="1"/>
  <c r="P40" i="1" s="1"/>
  <c r="O40" i="1"/>
  <c r="Q39" i="1"/>
  <c r="O39" i="1"/>
  <c r="Q38" i="1"/>
  <c r="O38" i="1"/>
  <c r="Q37" i="1"/>
  <c r="O37" i="1"/>
  <c r="Q147" i="1" l="1"/>
  <c r="Q159" i="1"/>
  <c r="Q275" i="1"/>
  <c r="Q274" i="1"/>
  <c r="P43" i="1"/>
  <c r="Q56" i="1"/>
  <c r="P62" i="1"/>
  <c r="P63" i="1"/>
  <c r="P64" i="1"/>
  <c r="P66" i="1"/>
  <c r="P67" i="1"/>
  <c r="T250" i="1"/>
  <c r="T252" i="1" s="1"/>
  <c r="P89" i="1"/>
  <c r="P91" i="1"/>
  <c r="P98" i="1"/>
  <c r="P102" i="1"/>
  <c r="P111" i="1"/>
  <c r="P122" i="1"/>
  <c r="P147" i="1" s="1"/>
  <c r="L251" i="1" s="1"/>
  <c r="P123" i="1"/>
  <c r="P124" i="1"/>
  <c r="P126" i="1"/>
  <c r="P135" i="1"/>
  <c r="P146" i="1" s="1"/>
  <c r="P136" i="1"/>
  <c r="P157" i="1"/>
  <c r="P180" i="1"/>
  <c r="K189" i="1"/>
  <c r="P201" i="1"/>
  <c r="P202" i="1"/>
  <c r="P207" i="1"/>
  <c r="S220" i="1"/>
  <c r="U221" i="1"/>
  <c r="K224" i="1" s="1"/>
  <c r="O233" i="1"/>
  <c r="O274" i="1"/>
  <c r="P265" i="1"/>
  <c r="P270" i="1"/>
  <c r="P273" i="1"/>
  <c r="O177" i="1"/>
  <c r="P177" i="1" s="1"/>
  <c r="Q219" i="1"/>
  <c r="Q220" i="1" s="1"/>
  <c r="Q221" i="1" s="1"/>
  <c r="O231" i="1"/>
  <c r="T220" i="1"/>
  <c r="O173" i="1"/>
  <c r="O183" i="1"/>
  <c r="R220" i="1"/>
  <c r="R221" i="1" s="1"/>
  <c r="P173" i="1"/>
  <c r="N185" i="1"/>
  <c r="N187" i="1" s="1"/>
  <c r="T236" i="1"/>
  <c r="T241" i="1" s="1"/>
  <c r="O184" i="1"/>
  <c r="P184" i="1" s="1"/>
  <c r="O234" i="1"/>
  <c r="P234" i="1" s="1"/>
  <c r="O206" i="1"/>
  <c r="P206" i="1" s="1"/>
  <c r="P233" i="1"/>
  <c r="S212" i="1"/>
  <c r="S221" i="1" s="1"/>
  <c r="O179" i="1"/>
  <c r="P179" i="1" s="1"/>
  <c r="O181" i="1"/>
  <c r="P181" i="1" s="1"/>
  <c r="O211" i="1"/>
  <c r="P211" i="1" s="1"/>
  <c r="L236" i="1"/>
  <c r="L241" i="1" s="1"/>
  <c r="O232" i="1"/>
  <c r="P232" i="1" s="1"/>
  <c r="R185" i="1"/>
  <c r="R186" i="1" s="1"/>
  <c r="O219" i="1"/>
  <c r="P219" i="1" s="1"/>
  <c r="O235" i="1"/>
  <c r="P235" i="1" s="1"/>
  <c r="P56" i="1"/>
  <c r="P76" i="1"/>
  <c r="O174" i="1"/>
  <c r="P174" i="1" s="1"/>
  <c r="O199" i="1"/>
  <c r="P199" i="1" s="1"/>
  <c r="O218" i="1"/>
  <c r="P218" i="1" s="1"/>
  <c r="M236" i="1"/>
  <c r="P65" i="1"/>
  <c r="P77" i="1"/>
  <c r="P100" i="1"/>
  <c r="O178" i="1"/>
  <c r="P178" i="1" s="1"/>
  <c r="O204" i="1"/>
  <c r="P204" i="1" s="1"/>
  <c r="N236" i="1"/>
  <c r="O217" i="1"/>
  <c r="P217" i="1" s="1"/>
  <c r="P79" i="1"/>
  <c r="P90" i="1"/>
  <c r="O172" i="1"/>
  <c r="P172" i="1" s="1"/>
  <c r="O176" i="1"/>
  <c r="P176" i="1" s="1"/>
  <c r="O205" i="1"/>
  <c r="P205" i="1" s="1"/>
  <c r="O210" i="1"/>
  <c r="P210" i="1" s="1"/>
  <c r="P101" i="1"/>
  <c r="O44" i="1"/>
  <c r="Q92" i="1"/>
  <c r="P183" i="1"/>
  <c r="O198" i="1"/>
  <c r="P198" i="1" s="1"/>
  <c r="P38" i="1"/>
  <c r="P78" i="1"/>
  <c r="K212" i="1"/>
  <c r="P74" i="1"/>
  <c r="P86" i="1"/>
  <c r="P92" i="1" s="1"/>
  <c r="O171" i="1"/>
  <c r="P171" i="1" s="1"/>
  <c r="L220" i="1"/>
  <c r="O203" i="1"/>
  <c r="P203" i="1" s="1"/>
  <c r="P104" i="1"/>
  <c r="L185" i="1"/>
  <c r="L186" i="1" s="1"/>
  <c r="O175" i="1"/>
  <c r="P175" i="1" s="1"/>
  <c r="O182" i="1"/>
  <c r="P182" i="1" s="1"/>
  <c r="O196" i="1"/>
  <c r="P196" i="1" s="1"/>
  <c r="M220" i="1"/>
  <c r="P41" i="1"/>
  <c r="P75" i="1"/>
  <c r="N220" i="1"/>
  <c r="K236" i="1"/>
  <c r="K241" i="1" s="1"/>
  <c r="S236" i="1"/>
  <c r="S241" i="1" s="1"/>
  <c r="J236" i="1"/>
  <c r="J241" i="1" s="1"/>
  <c r="P3" i="1"/>
  <c r="P39" i="1"/>
  <c r="T212" i="1"/>
  <c r="T221" i="1" s="1"/>
  <c r="Q68" i="1"/>
  <c r="O80" i="1"/>
  <c r="S4" i="1" s="1"/>
  <c r="Q146" i="1"/>
  <c r="O92" i="1"/>
  <c r="P5" i="1" s="1"/>
  <c r="Q169" i="1"/>
  <c r="J185" i="1"/>
  <c r="J186" i="1" s="1"/>
  <c r="L212" i="1"/>
  <c r="K244" i="1"/>
  <c r="T185" i="1"/>
  <c r="T186" i="1" s="1"/>
  <c r="Q80" i="1"/>
  <c r="K185" i="1"/>
  <c r="K186" i="1" s="1"/>
  <c r="K187" i="1" s="1"/>
  <c r="O169" i="1"/>
  <c r="M212" i="1"/>
  <c r="Q105" i="1"/>
  <c r="P97" i="1"/>
  <c r="S185" i="1"/>
  <c r="S186" i="1" s="1"/>
  <c r="Q236" i="1"/>
  <c r="P231" i="1"/>
  <c r="O68" i="1"/>
  <c r="P4" i="1" s="1"/>
  <c r="P37" i="1"/>
  <c r="Q44" i="1"/>
  <c r="K149" i="1"/>
  <c r="O147" i="1"/>
  <c r="K220" i="1"/>
  <c r="O216" i="1"/>
  <c r="R236" i="1"/>
  <c r="R241" i="1" s="1"/>
  <c r="O275" i="1"/>
  <c r="O105" i="1"/>
  <c r="S5" i="1" s="1"/>
  <c r="O56" i="1"/>
  <c r="S3" i="1" s="1"/>
  <c r="M185" i="1"/>
  <c r="N212" i="1"/>
  <c r="P263" i="1"/>
  <c r="P61" i="1"/>
  <c r="O159" i="1"/>
  <c r="P156" i="1"/>
  <c r="P275" i="1" l="1"/>
  <c r="P80" i="1"/>
  <c r="N186" i="1"/>
  <c r="L242" i="1"/>
  <c r="P212" i="1"/>
  <c r="K242" i="1"/>
  <c r="O236" i="1"/>
  <c r="L187" i="1"/>
  <c r="M242" i="1"/>
  <c r="M241" i="1"/>
  <c r="O212" i="1"/>
  <c r="O185" i="1"/>
  <c r="O186" i="1" s="1"/>
  <c r="O241" i="1"/>
  <c r="O242" i="1"/>
  <c r="N242" i="1"/>
  <c r="N241" i="1"/>
  <c r="P68" i="1"/>
  <c r="P105" i="1"/>
  <c r="K221" i="1"/>
  <c r="P236" i="1"/>
  <c r="P241" i="1" s="1"/>
  <c r="K150" i="1"/>
  <c r="J251" i="1"/>
  <c r="J250" i="1" s="1"/>
  <c r="O148" i="1"/>
  <c r="P158" i="1"/>
  <c r="P159" i="1"/>
  <c r="O160" i="1" s="1"/>
  <c r="P216" i="1"/>
  <c r="P220" i="1" s="1"/>
  <c r="P222" i="1" s="1"/>
  <c r="O220" i="1"/>
  <c r="P44" i="1"/>
  <c r="Q222" i="1"/>
  <c r="M186" i="1"/>
  <c r="M187" i="1"/>
  <c r="K222" i="1"/>
  <c r="K162" i="1"/>
  <c r="N221" i="1"/>
  <c r="N222" i="1"/>
  <c r="P274" i="1"/>
  <c r="L221" i="1"/>
  <c r="L222" i="1"/>
  <c r="M221" i="1"/>
  <c r="M222" i="1"/>
  <c r="O276" i="1"/>
  <c r="P169" i="1"/>
  <c r="P185" i="1" s="1"/>
  <c r="Q185" i="1"/>
  <c r="Q242" i="1"/>
  <c r="Q241" i="1"/>
  <c r="K188" i="1" l="1"/>
  <c r="K190" i="1" s="1"/>
  <c r="O222" i="1"/>
  <c r="O223" i="1" s="1"/>
  <c r="K243" i="1"/>
  <c r="K245" i="1" s="1"/>
  <c r="L250" i="1"/>
  <c r="L252" i="1" s="1"/>
  <c r="P242" i="1"/>
  <c r="O243" i="1" s="1"/>
  <c r="O187" i="1"/>
  <c r="P186" i="1"/>
  <c r="P187" i="1"/>
  <c r="O188" i="1" s="1"/>
  <c r="P221" i="1"/>
  <c r="O221" i="1"/>
  <c r="Q187" i="1"/>
  <c r="Q186" i="1"/>
  <c r="K223" i="1"/>
  <c r="K225" i="1" s="1"/>
  <c r="H250" i="1"/>
  <c r="J252" i="1"/>
  <c r="O251" i="1"/>
  <c r="H251" i="1"/>
  <c r="H252" i="1" l="1"/>
  <c r="Q250" i="1"/>
  <c r="O250" i="1"/>
  <c r="O252" i="1" s="1"/>
  <c r="Q251" i="1"/>
  <c r="Q252" i="1" l="1"/>
  <c r="R92" i="1"/>
</calcChain>
</file>

<file path=xl/sharedStrings.xml><?xml version="1.0" encoding="utf-8"?>
<sst xmlns="http://schemas.openxmlformats.org/spreadsheetml/2006/main" count="786" uniqueCount="294">
  <si>
    <t>PLAN DE ÎNVĂŢĂMÂNT  valabil începând din anul universitar 2017-2018</t>
  </si>
  <si>
    <t xml:space="preserve">III. NUMĂRUL ORELOR PE SĂPTĂMANĂ </t>
  </si>
  <si>
    <t>UNIVERSITATEA BABEŞ-BOLYAI CLUJ-NAPOCA</t>
  </si>
  <si>
    <t>Semestrul I</t>
  </si>
  <si>
    <t>Semestrul II</t>
  </si>
  <si>
    <t>FACULTATEA DE MATEMATICĂ ȘI INFORMATICĂ</t>
  </si>
  <si>
    <t>Anul I</t>
  </si>
  <si>
    <t>Anul II</t>
  </si>
  <si>
    <t>Domeniul: Matematică</t>
  </si>
  <si>
    <t>Anul III</t>
  </si>
  <si>
    <t>Specializarea/Programul de studiu: MATEMATICĂ-INFORMATICĂ</t>
  </si>
  <si>
    <r>
      <t xml:space="preserve">Limba de predare: </t>
    </r>
    <r>
      <rPr>
        <b/>
        <sz val="10"/>
        <rFont val="Arial"/>
        <family val="2"/>
      </rPr>
      <t>maghiară</t>
    </r>
  </si>
  <si>
    <r>
      <t xml:space="preserve">Titlul absolventului: </t>
    </r>
    <r>
      <rPr>
        <b/>
        <sz val="10"/>
        <rFont val="Arial"/>
        <family val="2"/>
      </rPr>
      <t>Licenţiat în matematică</t>
    </r>
  </si>
  <si>
    <r>
      <t xml:space="preserve">Durata studiilor: </t>
    </r>
    <r>
      <rPr>
        <b/>
        <sz val="10"/>
        <rFont val="Arial"/>
        <family val="2"/>
      </rPr>
      <t>6 semestre</t>
    </r>
  </si>
  <si>
    <t>V. MODUL DE ALEGERE A DISCIPLINELOR OPŢIONALE</t>
  </si>
  <si>
    <r>
      <t xml:space="preserve">Forma de învăţământ: </t>
    </r>
    <r>
      <rPr>
        <b/>
        <sz val="10"/>
        <rFont val="Arial"/>
        <family val="2"/>
      </rPr>
      <t>cu frecvenţă</t>
    </r>
  </si>
  <si>
    <t>Sem 1: Pentru cursul optional 1 se alege o disciplină din pachetul</t>
  </si>
  <si>
    <t>I. CERINŢE PENTRU OBŢINEREA DIPLOMEI DE LICENŢĂ</t>
  </si>
  <si>
    <t>Sem 4: Pentru cursul optional 2 se alege o disciplină din pachetul</t>
  </si>
  <si>
    <t>180 de credite din care:</t>
  </si>
  <si>
    <t>MLM0069,MLM7003,MLM0034</t>
  </si>
  <si>
    <r>
      <rPr>
        <b/>
        <sz val="10"/>
        <rFont val="Arial"/>
        <family val="2"/>
      </rPr>
      <t xml:space="preserve">  </t>
    </r>
    <r>
      <rPr>
        <b/>
        <sz val="10"/>
        <color rgb="FFFF0000"/>
        <rFont val="Arial"/>
        <family val="2"/>
      </rPr>
      <t xml:space="preserve"> </t>
    </r>
    <r>
      <rPr>
        <sz val="10"/>
        <rFont val="Arial"/>
        <family val="2"/>
      </rPr>
      <t>148 de credite la disciplinele obligatorii;</t>
    </r>
  </si>
  <si>
    <t>Sem. 4: Pentru cursul optional 3 se alege  o disciplină din pachetul:</t>
  </si>
  <si>
    <t>Sem. 5: Pentru cursul optional 4 se alege  o disciplină din pachetul:</t>
  </si>
  <si>
    <r>
      <rPr>
        <b/>
        <sz val="10"/>
        <rFont val="Arial"/>
        <family val="2"/>
      </rPr>
      <t>4</t>
    </r>
    <r>
      <rPr>
        <sz val="10"/>
        <rFont val="Arial"/>
        <family val="2"/>
      </rPr>
      <t xml:space="preserve"> credite pentru disciplina Educație fizică</t>
    </r>
  </si>
  <si>
    <t>6 credite pentru o limbă străină (2 semestre)</t>
  </si>
  <si>
    <t>Sem. 6: Pentru cursul optional 5 se alege  o disciplină din pachetul:</t>
  </si>
  <si>
    <t xml:space="preserve">Sem. 6: Pentru cursul optional 6 se alege  o disciplină din pachetul: </t>
  </si>
  <si>
    <t>Sem. 6: Pentru cursul optional 7 se alege  o disciplină din pachetul:</t>
  </si>
  <si>
    <t>MLM2006, MLM7007</t>
  </si>
  <si>
    <t>Sem. 6: Pentru cursul optional 8 se alege  o disciplină din pachetul:</t>
  </si>
  <si>
    <t>II. DESFĂŞURAREA STUDIILOR (în număr de săptămani)</t>
  </si>
  <si>
    <t>MLM2005, MLM2003</t>
  </si>
  <si>
    <t>Activităţi didactice</t>
  </si>
  <si>
    <t>Sesiune de examene</t>
  </si>
  <si>
    <t>L.P comasate</t>
  </si>
  <si>
    <t>Stagii de practică</t>
  </si>
  <si>
    <t>Vacanţă</t>
  </si>
  <si>
    <t>În contul a cel mult 2 discipline opţionale generale, studentul are dreptul să aleagă 2 discipline de la alte specializări ale facultăţilor din Universitatea Babeş-Bolyai.</t>
  </si>
  <si>
    <t>Sem I</t>
  </si>
  <si>
    <t>Sem II</t>
  </si>
  <si>
    <t>I</t>
  </si>
  <si>
    <t>V</t>
  </si>
  <si>
    <t>R</t>
  </si>
  <si>
    <t xml:space="preserve">iarna </t>
  </si>
  <si>
    <t>prim</t>
  </si>
  <si>
    <t>vara</t>
  </si>
  <si>
    <r>
      <rPr>
        <b/>
        <sz val="10"/>
        <rFont val="Arial"/>
        <family val="2"/>
      </rPr>
      <t xml:space="preserve">VI.  UNIVERSITĂŢI EUROPENE DE REFERINŢĂ:                         </t>
    </r>
    <r>
      <rPr>
        <sz val="10"/>
        <rFont val="Arial"/>
        <family val="2"/>
      </rPr>
      <t>Planul de învăţământ urmează în proporţie de 80% planurile de învăţământ ale: Universităţii München, Universitatea Tor Vergata din Roma şi Universitatea Milano.</t>
    </r>
  </si>
  <si>
    <t>VII. TABELUL DISCIPLINELOR</t>
  </si>
  <si>
    <t>DF</t>
  </si>
  <si>
    <t>DPD</t>
  </si>
  <si>
    <t>DS</t>
  </si>
  <si>
    <t>DC</t>
  </si>
  <si>
    <t>DCOU</t>
  </si>
  <si>
    <t>ANUL I, SEMESTRUL 1</t>
  </si>
  <si>
    <t>COD</t>
  </si>
  <si>
    <t>DENUMIREA DISCIPLINELOR</t>
  </si>
  <si>
    <t>Credite ECTS</t>
  </si>
  <si>
    <t>Ore fizice săptămânale</t>
  </si>
  <si>
    <t>Ore alocate studiului</t>
  </si>
  <si>
    <t>Forme de evaluare</t>
  </si>
  <si>
    <t>Felul disciplinei</t>
  </si>
  <si>
    <t>C</t>
  </si>
  <si>
    <t>S</t>
  </si>
  <si>
    <t>LP</t>
  </si>
  <si>
    <t>P</t>
  </si>
  <si>
    <t>F</t>
  </si>
  <si>
    <t>T</t>
  </si>
  <si>
    <t>E</t>
  </si>
  <si>
    <t>VP</t>
  </si>
  <si>
    <t>MLM0019</t>
  </si>
  <si>
    <t>Algebra 1 (Algebră liniară)</t>
  </si>
  <si>
    <t>MLM0023</t>
  </si>
  <si>
    <t>Logică matematică</t>
  </si>
  <si>
    <t>MLM0001</t>
  </si>
  <si>
    <t>Analiză matematică 1 (Analiza pe R)</t>
  </si>
  <si>
    <t>MLM0013</t>
  </si>
  <si>
    <t>Geometrie 1 (Geometrie analitică)</t>
  </si>
  <si>
    <t>MLM5104</t>
  </si>
  <si>
    <t>Algoritmi fundamentali</t>
  </si>
  <si>
    <t>MLX2201</t>
  </si>
  <si>
    <t>Curs optional 1</t>
  </si>
  <si>
    <t>YLU0011</t>
  </si>
  <si>
    <t>Educație fizică 1</t>
  </si>
  <si>
    <t>TOTAL</t>
  </si>
  <si>
    <t>ANUL I, SEMESTRUL 2</t>
  </si>
  <si>
    <t>MLM0021</t>
  </si>
  <si>
    <t>Algebra 2 (Structuri algebrice de bază)</t>
  </si>
  <si>
    <t>MLM0006</t>
  </si>
  <si>
    <t>Analiză matematică 2 (Calcul diferenţial în R^n)</t>
  </si>
  <si>
    <t>MLM0015</t>
  </si>
  <si>
    <t>Geometrie 2 (Geometrie afină)</t>
  </si>
  <si>
    <t>MLM0022</t>
  </si>
  <si>
    <t>Teoria numerelor</t>
  </si>
  <si>
    <t>MLM5006</t>
  </si>
  <si>
    <t>Programare orientată obiect</t>
  </si>
  <si>
    <t>MLM5022</t>
  </si>
  <si>
    <t>Structuri de date şi algoritmi</t>
  </si>
  <si>
    <t>YLU0012</t>
  </si>
  <si>
    <t>Educație fizică 2</t>
  </si>
  <si>
    <t>ANUL II, SEMESTRUL 3</t>
  </si>
  <si>
    <t>MLM5008</t>
  </si>
  <si>
    <t>Metode avansate de programare</t>
  </si>
  <si>
    <t>MLM0007</t>
  </si>
  <si>
    <t>Analiză matematică 3 (Calcul integral în R^n)</t>
  </si>
  <si>
    <t>MLM0016</t>
  </si>
  <si>
    <t>Geometrie 3 (Geometria diferenţială a curbelor şi suprafeţelor)</t>
  </si>
  <si>
    <t>MLM0009</t>
  </si>
  <si>
    <t>Ecuaţii diferenţiale</t>
  </si>
  <si>
    <t>MLM5027</t>
  </si>
  <si>
    <t>Baze de date</t>
  </si>
  <si>
    <t>MLM5004</t>
  </si>
  <si>
    <t>Arhitectura sistemelor de calcul</t>
  </si>
  <si>
    <t>MLX2081</t>
  </si>
  <si>
    <t>Limba străină (1)</t>
  </si>
  <si>
    <t>ANUL II, SEMESTRUL 4</t>
  </si>
  <si>
    <t>MLM0027</t>
  </si>
  <si>
    <t>Analiză numerică</t>
  </si>
  <si>
    <t>MLM0029</t>
  </si>
  <si>
    <t>Probabilităţi</t>
  </si>
  <si>
    <t>MLM0025</t>
  </si>
  <si>
    <t>Mecanică teoretică</t>
  </si>
  <si>
    <t>MLM5007</t>
  </si>
  <si>
    <t>Sisteme de operare</t>
  </si>
  <si>
    <t>MLX2202</t>
  </si>
  <si>
    <t>Curs optional 2</t>
  </si>
  <si>
    <t>MLX2203</t>
  </si>
  <si>
    <t>Curs optional 3</t>
  </si>
  <si>
    <t>MLX2082</t>
  </si>
  <si>
    <t>Limba străină (2)</t>
  </si>
  <si>
    <t>ANUL III, SEMESTRUL 5</t>
  </si>
  <si>
    <t>MLM0030</t>
  </si>
  <si>
    <t>Statistică matematică</t>
  </si>
  <si>
    <t>MLM5011</t>
  </si>
  <si>
    <t>Ingineria sistemelor soft</t>
  </si>
  <si>
    <t>MLM5023</t>
  </si>
  <si>
    <t>Limbaje formale şi tehnici de compilare</t>
  </si>
  <si>
    <t>MLM2007</t>
  </si>
  <si>
    <t>Practică</t>
  </si>
  <si>
    <t>MLM5012</t>
  </si>
  <si>
    <t>Proiect colectiv</t>
  </si>
  <si>
    <t>MLM0011</t>
  </si>
  <si>
    <t>Ecuaţii cu derivate parţiale</t>
  </si>
  <si>
    <t>MLX2204</t>
  </si>
  <si>
    <t>Curs opţional 4</t>
  </si>
  <si>
    <t>ANUL III, SEMESTRUL 6</t>
  </si>
  <si>
    <t>MLM0005</t>
  </si>
  <si>
    <t>Tehnici de optimizare</t>
  </si>
  <si>
    <t>MLM5029</t>
  </si>
  <si>
    <t>Inteligenţă artificială</t>
  </si>
  <si>
    <t>MLM5002</t>
  </si>
  <si>
    <t>Reţele de calculatoare</t>
  </si>
  <si>
    <t>MLX2205</t>
  </si>
  <si>
    <t>Curs opţional 5</t>
  </si>
  <si>
    <t>MLM2001</t>
  </si>
  <si>
    <t>Elaborarea lucrării de licenţă</t>
  </si>
  <si>
    <t>MLX2206</t>
  </si>
  <si>
    <t>Curs optional 6</t>
  </si>
  <si>
    <t>MLX2207</t>
  </si>
  <si>
    <t>Curs opțional 7</t>
  </si>
  <si>
    <t>MLX2208</t>
  </si>
  <si>
    <t>Curs optional 8</t>
  </si>
  <si>
    <t>DISCIPLINE OPȚIONALE</t>
  </si>
  <si>
    <t>CURS OPȚIONAL 1 (An I, Semestrul 1)</t>
  </si>
  <si>
    <t>MLM0018</t>
  </si>
  <si>
    <t>Matematică de bază</t>
  </si>
  <si>
    <t>Metode avansate de rezolvare a problemelor de matematică</t>
  </si>
  <si>
    <t>MLM5107</t>
  </si>
  <si>
    <t>Fundamentele programării</t>
  </si>
  <si>
    <t>CURS OPȚIONAL 2 (An II, Semestrul 4)</t>
  </si>
  <si>
    <t>MLM0069</t>
  </si>
  <si>
    <t>Sisteme dinamice discrete</t>
  </si>
  <si>
    <t>MLM0034</t>
  </si>
  <si>
    <t>Capitole speciale de analiză matematică</t>
  </si>
  <si>
    <t>MLM0003</t>
  </si>
  <si>
    <t>Funcţii reale</t>
  </si>
  <si>
    <t>CURS OPȚIONAL 3 (An II, Semestrul 4)</t>
  </si>
  <si>
    <t>Probleme de numărare și probabilități clasice</t>
  </si>
  <si>
    <t>MLM5028</t>
  </si>
  <si>
    <t>Sisteme de gestiune a bazelor de date</t>
  </si>
  <si>
    <t>MLM0050</t>
  </si>
  <si>
    <t>Grafuri şi combinatorică</t>
  </si>
  <si>
    <t>CURS OPȚIONAL 4 (An III, Semestrul 5)</t>
  </si>
  <si>
    <t>MLM0004</t>
  </si>
  <si>
    <t>Analiza funcţională</t>
  </si>
  <si>
    <t>MLM5040</t>
  </si>
  <si>
    <t>Programare distribuită - platforme Java</t>
  </si>
  <si>
    <t>MLM0066</t>
  </si>
  <si>
    <t>Teoria codurilor</t>
  </si>
  <si>
    <t>MLM0039</t>
  </si>
  <si>
    <t>Matematici aplicate în economie</t>
  </si>
  <si>
    <t>Complemente de geometrie sintetică</t>
  </si>
  <si>
    <t>MLM0024</t>
  </si>
  <si>
    <t>Astronomie</t>
  </si>
  <si>
    <t>CURS OPȚIONAL 5 (An III, Semestrul 6)</t>
  </si>
  <si>
    <t>MLM5074</t>
  </si>
  <si>
    <t>Business Intelligence</t>
  </si>
  <si>
    <t>MLM5089</t>
  </si>
  <si>
    <t>Programare IoS</t>
  </si>
  <si>
    <t>MLM0037</t>
  </si>
  <si>
    <t>Modelare matematică</t>
  </si>
  <si>
    <t>Geometria varietăților diferențiabile</t>
  </si>
  <si>
    <t>MLM0032</t>
  </si>
  <si>
    <t>Teoria informaţiei</t>
  </si>
  <si>
    <t>CURS OPȚIONAL 6 (An III, Semestrul 6)</t>
  </si>
  <si>
    <t>MLM0048</t>
  </si>
  <si>
    <t>Capitole speciale de algebră</t>
  </si>
  <si>
    <t>Complemente de geometrie în spațiu</t>
  </si>
  <si>
    <t>MLM0067</t>
  </si>
  <si>
    <t>Fractali</t>
  </si>
  <si>
    <t>CURS OPȚIONAL 7 (An III, Semestrul 6)</t>
  </si>
  <si>
    <t>MLM2006</t>
  </si>
  <si>
    <t>Istoria matematicii</t>
  </si>
  <si>
    <t>MLM7007</t>
  </si>
  <si>
    <t>Istoria informaticii</t>
  </si>
  <si>
    <t>CURS OPȚIONAL 8 (An III, Semestrul 6)</t>
  </si>
  <si>
    <t>MLM2005</t>
  </si>
  <si>
    <t>Metodologia documentării şi elaborării unei lucrări ştiinţifice</t>
  </si>
  <si>
    <t>MLM2003</t>
  </si>
  <si>
    <t>Redactarea documentelor matematice în LaTeX</t>
  </si>
  <si>
    <t xml:space="preserve">TOTAL CREDITE / ORE PE SĂPTĂMÂNĂ / EVALUĂRI / TOTAL DISCIPLINE </t>
  </si>
  <si>
    <t xml:space="preserve">TOTAL ORE FIZICE / TOTAL ORE ALOCATE STUDIULUI </t>
  </si>
  <si>
    <t>PROCENT DIN NUMĂRUL TOTAL DE DISCIPLINE</t>
  </si>
  <si>
    <t>PROCENT DIN NUMĂRUL TOTAL DE ORE FIZICE</t>
  </si>
  <si>
    <t>DISCIPLINE FACULTATIVE</t>
  </si>
  <si>
    <t>An I, Semestrul 2</t>
  </si>
  <si>
    <t>MLE2008</t>
  </si>
  <si>
    <t>Limba engleză-formare şi informare academică (curs pentru începători)</t>
  </si>
  <si>
    <t>MLM2002</t>
  </si>
  <si>
    <t>Metode avansate de rezolvare a problemelor de matematică şi inform.</t>
  </si>
  <si>
    <t>Anexă la Planul de Învățământ specializarea / programul de studiu: Matematică-Informatică (în limba maghiară)</t>
  </si>
  <si>
    <t>DISCIPLINE DE PREGĂTIRE FUNDAMENTALĂ (DF)</t>
  </si>
  <si>
    <t>Semestrele 1 - 5 (14 săptămâni)</t>
  </si>
  <si>
    <t>DISCIPLINE DE SPECIALIATE (DS)</t>
  </si>
  <si>
    <t/>
  </si>
  <si>
    <t>Semestrul  6 (12 săptămâni)</t>
  </si>
  <si>
    <t>DISCIPLINE COMPLEMANTARE (DC)</t>
  </si>
  <si>
    <t xml:space="preserve">PROCENT DIN NUMĂRUL TOTAL DE ORE FIZICE </t>
  </si>
  <si>
    <t>BILANȚ GENERAL</t>
  </si>
  <si>
    <t>DISCIPLINE</t>
  </si>
  <si>
    <t>ORE FIZICE</t>
  </si>
  <si>
    <t>ORE ALOCATE STUDIULUI</t>
  </si>
  <si>
    <t>%</t>
  </si>
  <si>
    <t>NR. DE CREDITE</t>
  </si>
  <si>
    <t>AN I</t>
  </si>
  <si>
    <t>AN II</t>
  </si>
  <si>
    <t>AN III</t>
  </si>
  <si>
    <t>OBLIGATORII</t>
  </si>
  <si>
    <t>OPȚIONALE</t>
  </si>
  <si>
    <t>MODUL PEDAGOCIC - Nivelul I: 30 de credite ECTS  + 5 credite ECTS aferente examenului de absolvire</t>
  </si>
  <si>
    <t xml:space="preserve">PROGRAM DE STUDII PSIHOPEDAGOGICE </t>
  </si>
  <si>
    <t>An I, Semestrul 1</t>
  </si>
  <si>
    <t>VDP 1101</t>
  </si>
  <si>
    <t>Psihologia educaţiei</t>
  </si>
  <si>
    <t>DPPF</t>
  </si>
  <si>
    <t>VDP 1202</t>
  </si>
  <si>
    <t xml:space="preserve">Pedagogie I: 
- Fundamentele pedagogiei 
- Teoria şi metodologia curriculumului
</t>
  </si>
  <si>
    <t>An II, Semestrul 3</t>
  </si>
  <si>
    <t>VDP 2303</t>
  </si>
  <si>
    <t xml:space="preserve">Pedagogie II:
- Teoria şi metodologia instruirii 
- Teoria şi metodologia evaluării
</t>
  </si>
  <si>
    <t>An II, Semestrul 4</t>
  </si>
  <si>
    <t>VDP 2404</t>
  </si>
  <si>
    <t>Didactica specialităţii: Didactica matematicii (maghiară)</t>
  </si>
  <si>
    <t>DPDPS</t>
  </si>
  <si>
    <t>An III, Semestrul 5</t>
  </si>
  <si>
    <t>VDP 3505</t>
  </si>
  <si>
    <t>Instruire asistată de calculator</t>
  </si>
  <si>
    <t>VDP 3506</t>
  </si>
  <si>
    <t>Practică pedagogică  în învăţământul preuniversitar obligatoriu (1)</t>
  </si>
  <si>
    <t>An III, Semestrul 6</t>
  </si>
  <si>
    <t>VDP 3607</t>
  </si>
  <si>
    <t>Managementul clasei de elevi</t>
  </si>
  <si>
    <t>VDP 3608</t>
  </si>
  <si>
    <t>Practică pedagogică  în învăţământul preuniversitar obligatoriu (2)</t>
  </si>
  <si>
    <t xml:space="preserve">TOTAL CREDITE / ORE PE SĂPTĂMÂNĂ / EVALUĂRI </t>
  </si>
  <si>
    <t>DPPF – Discipline de pregătire psihopedagogică fundamentală (obligatorii)                                       DPDPS – Discipline de pregătire didactică şi practică de specialitate (obligatorii)</t>
  </si>
  <si>
    <r>
      <rPr>
        <b/>
        <sz val="10"/>
        <rFont val="Arial"/>
        <family val="2"/>
      </rPr>
      <t xml:space="preserve">10 </t>
    </r>
    <r>
      <rPr>
        <sz val="10"/>
        <rFont val="Arial"/>
        <family val="2"/>
      </rPr>
      <t xml:space="preserve">de credite la examenul de licenţă </t>
    </r>
  </si>
  <si>
    <t xml:space="preserve">IV.EXAMENUL DE LICENŢĂ - perioada iunie-iulie (1 săptămână)
Proba 1: Evaluarea cunoştinţelor fundamentale şi de specialitate - 5 credite
Proba 2: Prezentarea şi susţinerea lucrării de licenţă - 5 credite
</t>
  </si>
  <si>
    <t>MLM0055</t>
  </si>
  <si>
    <t>Calcul numeric în matematică</t>
  </si>
  <si>
    <t>MLM5105</t>
  </si>
  <si>
    <t>Structuri de date</t>
  </si>
  <si>
    <t>MLM3125</t>
  </si>
  <si>
    <t xml:space="preserve"> MLM0018, MLM0006,MLM3125</t>
  </si>
  <si>
    <t>MLM3126</t>
  </si>
  <si>
    <t>MLM5028, MLM0050, MLM3126</t>
  </si>
  <si>
    <t>MLM3128</t>
  </si>
  <si>
    <t>MLM3129</t>
  </si>
  <si>
    <t>MLM3130</t>
  </si>
  <si>
    <t>MLM0004, MLM5040, MLM0066, MLM0039, MLM0024, MLM3128</t>
  </si>
  <si>
    <t>MLM5074, MLM5089, MLM0032, MLM0037, MLM3129</t>
  </si>
  <si>
    <t>MLM0048, MLM0067, MLM3130</t>
  </si>
  <si>
    <t>Nota: 1) Pentru a ocupa posturi didactice în învatamântul preuniversitar obligatoriu, absolventii de studii universitare trebuie sa finalizeze programul de studii psihopedagogice de minimum 30 de credite transferabile oferit de catre Departamentul pentru Pregatirea Personalului Didactic (DPPD) si sa posede Certificat de absolvire a DPPD, Nivelul I.
2) Studentii pot urma discipline facultative
3) Practica de specialitate se desfasoara 4 saptamâni, 5 zile/sapt., 6 ore/zi. 
4) Disciplina Elaborarea lucrarii de licenta se desfasoara pe parcursul semestrului 6 si 2 saptamâni comasate  în finalul semestrului  (6 ore/zi, 5 zile/saptamâna)</t>
  </si>
  <si>
    <t xml:space="preserve">   32 credite la disciplinele opţionale și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</si>
</sst>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amily val="2"/>
    </font>
    <font>
      <sz val="11"/>
      <name val="Calibri"/>
      <family val="2"/>
    </font>
    <font>
      <sz val="10"/>
      <name val="Times New Roman"/>
      <family val="1"/>
    </font>
    <font>
      <b/>
      <sz val="10"/>
      <name val="Times New Roman"/>
      <family val="1"/>
    </font>
    <font>
      <b/>
      <sz val="11"/>
      <name val="Times New Roman"/>
      <family val="1"/>
    </font>
    <font>
      <sz val="10"/>
      <color rgb="FFFF0000"/>
      <name val="Times New Roman"/>
      <family val="1"/>
    </font>
    <font>
      <sz val="10"/>
      <color rgb="FFFFFFFF"/>
      <name val="Times New Roman"/>
      <family val="1"/>
    </font>
    <font>
      <b/>
      <sz val="9"/>
      <name val="Times New Roman"/>
      <family val="1"/>
    </font>
    <font>
      <sz val="10"/>
      <name val="Arial"/>
      <family val="2"/>
    </font>
    <font>
      <b/>
      <sz val="10"/>
      <name val="Arial"/>
      <family val="2"/>
    </font>
    <font>
      <b/>
      <sz val="10"/>
      <color rgb="FFFF0000"/>
      <name val="Arial"/>
      <family val="2"/>
    </font>
    <font>
      <sz val="10"/>
      <color indexed="8"/>
      <name val="Arial"/>
    </font>
    <font>
      <sz val="10"/>
      <color indexed="8"/>
      <name val="Times New Roman"/>
    </font>
  </fonts>
  <fills count="33">
    <fill>
      <patternFill patternType="none"/>
    </fill>
    <fill>
      <patternFill patternType="gray125"/>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E"/>
        <bgColor rgb="FFFFFFFF"/>
      </patternFill>
    </fill>
    <fill>
      <patternFill patternType="solid">
        <fgColor rgb="FFFFFF9E"/>
        <bgColor rgb="FFFFFFFF"/>
      </patternFill>
    </fill>
    <fill>
      <patternFill patternType="solid">
        <fgColor rgb="FFFFFF9E"/>
        <bgColor rgb="FFFFFFFF"/>
      </patternFill>
    </fill>
    <fill>
      <patternFill patternType="solid">
        <fgColor rgb="FFFFFF9E"/>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99"/>
        <bgColor rgb="FFFFFFFF"/>
      </patternFill>
    </fill>
    <fill>
      <patternFill patternType="solid">
        <fgColor rgb="FFFFFFFF"/>
        <bgColor rgb="FFFFFFFF"/>
      </patternFill>
    </fill>
    <fill>
      <patternFill patternType="solid">
        <fgColor rgb="FFFFFFFF"/>
        <bgColor rgb="FFFFFFFF"/>
      </patternFill>
    </fill>
    <fill>
      <patternFill patternType="solid">
        <fgColor rgb="FFFFFF99"/>
        <bgColor rgb="FFFFFFFF"/>
      </patternFill>
    </fill>
    <fill>
      <patternFill patternType="solid">
        <fgColor rgb="FFFFFF99"/>
        <bgColor indexed="64"/>
      </patternFill>
    </fill>
  </fills>
  <borders count="4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diagonal/>
    </border>
  </borders>
  <cellStyleXfs count="3">
    <xf numFmtId="0" fontId="0" fillId="0" borderId="0"/>
    <xf numFmtId="0" fontId="8" fillId="0" borderId="0"/>
    <xf numFmtId="0" fontId="11" fillId="0" borderId="43"/>
  </cellStyleXfs>
  <cellXfs count="275">
    <xf numFmtId="0" fontId="1" fillId="0" borderId="0" xfId="0" applyNumberFormat="1" applyFont="1" applyFill="1" applyBorder="1" applyAlignment="1" applyProtection="1"/>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vertical="center" wrapText="1"/>
      <protection locked="0"/>
    </xf>
    <xf numFmtId="0" fontId="2" fillId="0" borderId="1"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protection locked="0"/>
    </xf>
    <xf numFmtId="0" fontId="5" fillId="0" borderId="0" xfId="0" applyNumberFormat="1" applyFont="1" applyFill="1" applyBorder="1" applyAlignment="1" applyProtection="1">
      <protection locked="0"/>
    </xf>
    <xf numFmtId="0" fontId="6"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left" vertical="center" wrapText="1"/>
      <protection locked="0"/>
    </xf>
    <xf numFmtId="1" fontId="3"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xf>
    <xf numFmtId="1"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1" fontId="3" fillId="0" borderId="2" xfId="0" applyNumberFormat="1" applyFont="1" applyFill="1" applyBorder="1" applyAlignment="1" applyProtection="1">
      <alignment horizontal="center" vertical="center"/>
    </xf>
    <xf numFmtId="0" fontId="2" fillId="2" borderId="3"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left" vertical="center"/>
      <protection locked="0"/>
    </xf>
    <xf numFmtId="1" fontId="2" fillId="3" borderId="4" xfId="0" applyNumberFormat="1" applyFont="1" applyFill="1" applyBorder="1" applyAlignment="1" applyProtection="1">
      <alignment horizontal="left" vertical="center"/>
      <protection locked="0"/>
    </xf>
    <xf numFmtId="1" fontId="2" fillId="3" borderId="4" xfId="0" applyNumberFormat="1" applyFont="1" applyFill="1" applyBorder="1" applyAlignment="1" applyProtection="1">
      <alignment horizontal="center" vertical="center"/>
      <protection locked="0"/>
    </xf>
    <xf numFmtId="1" fontId="2" fillId="3" borderId="4" xfId="0" applyNumberFormat="1" applyFont="1" applyFill="1" applyBorder="1" applyAlignment="1" applyProtection="1">
      <alignment horizontal="center" vertical="center"/>
    </xf>
    <xf numFmtId="1" fontId="2" fillId="3" borderId="4" xfId="0" applyNumberFormat="1" applyFont="1" applyFill="1" applyBorder="1" applyAlignment="1" applyProtection="1">
      <alignment horizontal="center" vertical="center" wrapText="1"/>
      <protection locked="0"/>
    </xf>
    <xf numFmtId="1" fontId="3" fillId="3" borderId="4" xfId="0" applyNumberFormat="1" applyFont="1" applyFill="1" applyBorder="1" applyAlignment="1" applyProtection="1">
      <alignment horizontal="center" vertical="center"/>
    </xf>
    <xf numFmtId="0" fontId="3" fillId="4" borderId="5"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protection locked="0"/>
    </xf>
    <xf numFmtId="0" fontId="3" fillId="0" borderId="2" xfId="0" applyNumberFormat="1" applyFont="1" applyFill="1" applyBorder="1" applyAlignment="1" applyProtection="1">
      <alignment vertical="center"/>
      <protection locked="0"/>
    </xf>
    <xf numFmtId="1" fontId="3" fillId="0" borderId="6" xfId="0" applyNumberFormat="1" applyFont="1" applyFill="1" applyBorder="1" applyAlignment="1" applyProtection="1">
      <alignment horizontal="center" vertical="center"/>
      <protection locked="0"/>
    </xf>
    <xf numFmtId="0" fontId="2" fillId="3" borderId="4" xfId="0" applyNumberFormat="1" applyFont="1" applyFill="1" applyBorder="1" applyAlignment="1" applyProtection="1">
      <alignment horizontal="center" vertical="center"/>
    </xf>
    <xf numFmtId="2" fontId="2" fillId="3" borderId="4" xfId="0" applyNumberFormat="1" applyFont="1" applyFill="1" applyBorder="1" applyAlignment="1" applyProtection="1">
      <alignment horizontal="center" vertical="center"/>
    </xf>
    <xf numFmtId="0" fontId="2" fillId="3" borderId="4"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0" fontId="2" fillId="17" borderId="29" xfId="0" applyNumberFormat="1" applyFont="1" applyFill="1" applyBorder="1" applyAlignment="1" applyProtection="1">
      <alignment horizontal="left" vertical="center"/>
      <protection locked="0"/>
    </xf>
    <xf numFmtId="0" fontId="2" fillId="17" borderId="29" xfId="0" applyNumberFormat="1" applyFont="1" applyFill="1" applyBorder="1" applyAlignment="1" applyProtection="1">
      <alignment horizontal="center" vertical="center"/>
      <protection locked="0"/>
    </xf>
    <xf numFmtId="0" fontId="2" fillId="17" borderId="29" xfId="0" applyNumberFormat="1" applyFont="1" applyFill="1" applyBorder="1" applyAlignment="1" applyProtection="1">
      <alignment horizontal="center" vertical="top" wrapText="1"/>
    </xf>
    <xf numFmtId="2" fontId="2" fillId="17" borderId="29" xfId="0" applyNumberFormat="1" applyFont="1" applyFill="1" applyBorder="1" applyAlignment="1" applyProtection="1">
      <alignment horizontal="center" vertical="center"/>
      <protection locked="0"/>
    </xf>
    <xf numFmtId="0" fontId="2" fillId="17" borderId="29" xfId="0" applyNumberFormat="1" applyFont="1" applyFill="1" applyBorder="1" applyAlignment="1" applyProtection="1">
      <alignment horizontal="center" vertical="center" wrapText="1"/>
      <protection locked="0"/>
    </xf>
    <xf numFmtId="0" fontId="2" fillId="21" borderId="33" xfId="0" applyNumberFormat="1" applyFont="1" applyFill="1" applyBorder="1" applyAlignment="1" applyProtection="1">
      <alignment horizontal="left" vertical="center"/>
    </xf>
    <xf numFmtId="1" fontId="2" fillId="21" borderId="33" xfId="0" applyNumberFormat="1" applyFont="1" applyFill="1" applyBorder="1" applyAlignment="1" applyProtection="1">
      <alignment horizontal="center" vertical="center"/>
    </xf>
    <xf numFmtId="164" fontId="2" fillId="21" borderId="33" xfId="0" applyNumberFormat="1" applyFont="1" applyFill="1" applyBorder="1" applyAlignment="1" applyProtection="1">
      <alignment horizontal="center" vertical="center"/>
    </xf>
    <xf numFmtId="0" fontId="2" fillId="21" borderId="33" xfId="0" applyNumberFormat="1" applyFont="1" applyFill="1" applyBorder="1" applyAlignment="1" applyProtection="1">
      <alignment horizontal="center" vertical="center"/>
    </xf>
    <xf numFmtId="0" fontId="2" fillId="25" borderId="37" xfId="0" applyNumberFormat="1" applyFont="1" applyFill="1" applyBorder="1" applyAlignment="1" applyProtection="1">
      <alignment horizontal="left" vertical="center"/>
      <protection locked="0"/>
    </xf>
    <xf numFmtId="1" fontId="2" fillId="17" borderId="29" xfId="0" applyNumberFormat="1" applyFont="1" applyFill="1" applyBorder="1" applyAlignment="1" applyProtection="1">
      <alignment horizontal="center" vertical="center"/>
      <protection locked="0"/>
    </xf>
    <xf numFmtId="0" fontId="2" fillId="21" borderId="33" xfId="0" applyNumberFormat="1" applyFont="1" applyFill="1" applyBorder="1" applyAlignment="1" applyProtection="1">
      <alignment horizontal="center" vertical="top" wrapText="1"/>
    </xf>
    <xf numFmtId="1" fontId="2" fillId="17" borderId="29" xfId="0" applyNumberFormat="1" applyFont="1" applyFill="1" applyBorder="1" applyAlignment="1" applyProtection="1">
      <alignment horizontal="center" vertical="center" wrapText="1"/>
      <protection locked="0"/>
    </xf>
    <xf numFmtId="1" fontId="2" fillId="17" borderId="29" xfId="0" applyNumberFormat="1" applyFont="1" applyFill="1" applyBorder="1" applyAlignment="1" applyProtection="1">
      <alignment horizontal="left" vertical="center"/>
      <protection locked="0"/>
    </xf>
    <xf numFmtId="1" fontId="2" fillId="18" borderId="30" xfId="0" applyNumberFormat="1" applyFont="1" applyFill="1" applyBorder="1" applyAlignment="1" applyProtection="1">
      <alignment horizontal="left" vertical="center"/>
      <protection locked="0"/>
    </xf>
    <xf numFmtId="1" fontId="2" fillId="19" borderId="31" xfId="0" applyNumberFormat="1" applyFont="1" applyFill="1" applyBorder="1" applyAlignment="1" applyProtection="1">
      <alignment horizontal="left" vertical="center"/>
      <protection locked="0"/>
    </xf>
    <xf numFmtId="1" fontId="2" fillId="20" borderId="32" xfId="0" applyNumberFormat="1"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center" vertical="center"/>
    </xf>
    <xf numFmtId="1" fontId="2" fillId="0" borderId="2" xfId="0" applyNumberFormat="1" applyFont="1" applyFill="1" applyBorder="1" applyAlignment="1" applyProtection="1">
      <alignment horizontal="center" vertical="center"/>
    </xf>
    <xf numFmtId="1" fontId="2" fillId="21" borderId="33"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top" wrapText="1"/>
    </xf>
    <xf numFmtId="0" fontId="2" fillId="17" borderId="29" xfId="0" applyNumberFormat="1" applyFont="1" applyFill="1" applyBorder="1" applyAlignment="1" applyProtection="1">
      <alignment horizontal="left" vertical="top" wrapText="1"/>
    </xf>
    <xf numFmtId="0" fontId="2" fillId="2" borderId="3" xfId="0" applyNumberFormat="1" applyFont="1" applyFill="1" applyBorder="1" applyAlignment="1" applyProtection="1">
      <alignment horizontal="center" vertical="top" wrapText="1"/>
    </xf>
    <xf numFmtId="1" fontId="2" fillId="2" borderId="3"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xf>
    <xf numFmtId="164" fontId="2" fillId="0" borderId="2" xfId="0" applyNumberFormat="1" applyFont="1" applyFill="1" applyBorder="1" applyAlignment="1" applyProtection="1">
      <alignment horizontal="center" vertical="center"/>
    </xf>
    <xf numFmtId="0" fontId="2" fillId="29" borderId="41" xfId="0" applyNumberFormat="1" applyFont="1" applyFill="1" applyBorder="1" applyAlignment="1" applyProtection="1">
      <alignment horizontal="left" vertical="center"/>
      <protection locked="0"/>
    </xf>
    <xf numFmtId="0" fontId="2" fillId="29" borderId="41" xfId="0" applyNumberFormat="1" applyFont="1" applyFill="1" applyBorder="1" applyAlignment="1" applyProtection="1">
      <alignment horizontal="center" vertical="center"/>
      <protection locked="0"/>
    </xf>
    <xf numFmtId="0" fontId="2" fillId="29" borderId="41" xfId="0" applyNumberFormat="1" applyFont="1" applyFill="1" applyBorder="1" applyAlignment="1" applyProtection="1">
      <alignment horizontal="center" vertical="top" wrapText="1"/>
    </xf>
    <xf numFmtId="0" fontId="2" fillId="29" borderId="41" xfId="0" applyNumberFormat="1" applyFont="1" applyFill="1" applyBorder="1" applyAlignment="1" applyProtection="1">
      <alignment horizontal="center" vertical="center"/>
    </xf>
    <xf numFmtId="1" fontId="2" fillId="29" borderId="41" xfId="0" applyNumberFormat="1" applyFont="1" applyFill="1" applyBorder="1" applyAlignment="1" applyProtection="1">
      <alignment horizontal="center" vertical="center"/>
    </xf>
    <xf numFmtId="2" fontId="2" fillId="29" borderId="41" xfId="0" applyNumberFormat="1" applyFont="1" applyFill="1" applyBorder="1" applyAlignment="1" applyProtection="1">
      <alignment horizontal="center" vertical="center"/>
      <protection locked="0"/>
    </xf>
    <xf numFmtId="0" fontId="2" fillId="29" borderId="41" xfId="0" applyNumberFormat="1" applyFont="1" applyFill="1" applyBorder="1" applyAlignment="1" applyProtection="1">
      <alignment horizontal="center" vertical="center" wrapText="1"/>
      <protection locked="0"/>
    </xf>
    <xf numFmtId="0" fontId="2" fillId="29" borderId="41" xfId="0" applyNumberFormat="1" applyFont="1" applyFill="1" applyBorder="1" applyAlignment="1" applyProtection="1">
      <alignment horizontal="left" vertical="center"/>
    </xf>
    <xf numFmtId="164" fontId="2" fillId="29" borderId="41" xfId="0" applyNumberFormat="1" applyFont="1" applyFill="1" applyBorder="1" applyAlignment="1" applyProtection="1">
      <alignment horizontal="center" vertical="center"/>
    </xf>
    <xf numFmtId="0" fontId="2" fillId="30" borderId="42" xfId="0" applyNumberFormat="1" applyFont="1" applyFill="1" applyBorder="1" applyAlignment="1" applyProtection="1">
      <alignment horizontal="left" vertical="center"/>
      <protection locked="0"/>
    </xf>
    <xf numFmtId="1" fontId="2" fillId="29" borderId="41" xfId="0" applyNumberFormat="1" applyFont="1" applyFill="1" applyBorder="1" applyAlignment="1" applyProtection="1">
      <alignment horizontal="center" vertical="center" wrapText="1"/>
      <protection locked="0"/>
    </xf>
    <xf numFmtId="1" fontId="2" fillId="29" borderId="41" xfId="0" applyNumberFormat="1" applyFont="1" applyFill="1" applyBorder="1" applyAlignment="1" applyProtection="1">
      <alignment horizontal="center" vertical="center"/>
      <protection locked="0"/>
    </xf>
    <xf numFmtId="0" fontId="2" fillId="2" borderId="3" xfId="1" applyNumberFormat="1"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center" vertical="center"/>
      <protection locked="0"/>
    </xf>
    <xf numFmtId="2" fontId="2" fillId="0" borderId="2"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alignment horizontal="left" vertical="center"/>
      <protection locked="0"/>
    </xf>
    <xf numFmtId="10" fontId="2" fillId="0" borderId="0" xfId="0" applyNumberFormat="1" applyFont="1" applyFill="1" applyBorder="1" applyAlignment="1" applyProtection="1">
      <protection locked="0"/>
    </xf>
    <xf numFmtId="0" fontId="2" fillId="0" borderId="0" xfId="0" applyNumberFormat="1" applyFont="1" applyFill="1" applyBorder="1" applyAlignment="1" applyProtection="1">
      <protection locked="0"/>
    </xf>
    <xf numFmtId="0" fontId="2" fillId="0" borderId="43" xfId="0" applyNumberFormat="1" applyFont="1" applyFill="1" applyBorder="1" applyAlignment="1" applyProtection="1">
      <protection locked="0"/>
    </xf>
    <xf numFmtId="1" fontId="12" fillId="32" borderId="41" xfId="2" applyNumberFormat="1" applyFont="1" applyFill="1" applyBorder="1" applyAlignment="1" applyProtection="1">
      <alignment horizontal="left" vertical="center"/>
      <protection locked="0"/>
    </xf>
    <xf numFmtId="1" fontId="12" fillId="32" borderId="41" xfId="2" applyNumberFormat="1" applyFont="1" applyFill="1" applyBorder="1" applyAlignment="1" applyProtection="1">
      <alignment horizontal="center" vertical="center"/>
      <protection locked="0"/>
    </xf>
    <xf numFmtId="1" fontId="12" fillId="0" borderId="41" xfId="2" applyNumberFormat="1" applyFont="1" applyBorder="1" applyAlignment="1">
      <alignment horizontal="center" vertical="center"/>
    </xf>
    <xf numFmtId="1" fontId="12" fillId="32" borderId="41" xfId="2" applyNumberFormat="1" applyFont="1" applyFill="1" applyBorder="1" applyAlignment="1" applyProtection="1">
      <alignment horizontal="center" vertical="center" wrapText="1"/>
      <protection locked="0"/>
    </xf>
    <xf numFmtId="0" fontId="2" fillId="31" borderId="41" xfId="0" applyNumberFormat="1" applyFont="1" applyFill="1" applyBorder="1" applyAlignment="1" applyProtection="1">
      <alignment horizontal="center" vertical="center"/>
      <protection locked="0"/>
    </xf>
    <xf numFmtId="0" fontId="2" fillId="31" borderId="41" xfId="0" applyNumberFormat="1" applyFont="1" applyFill="1" applyBorder="1" applyAlignment="1" applyProtection="1">
      <alignment horizontal="left" vertical="center"/>
      <protection locked="0"/>
    </xf>
    <xf numFmtId="0" fontId="2" fillId="31" borderId="43" xfId="0" applyNumberFormat="1" applyFont="1" applyFill="1" applyBorder="1" applyAlignment="1" applyProtection="1">
      <alignment horizontal="center"/>
      <protection locked="0"/>
    </xf>
    <xf numFmtId="1" fontId="3" fillId="5" borderId="9" xfId="0" applyNumberFormat="1" applyFont="1" applyFill="1" applyBorder="1" applyAlignment="1" applyProtection="1">
      <alignment horizontal="center" vertical="center"/>
    </xf>
    <xf numFmtId="1" fontId="3" fillId="6" borderId="10" xfId="0" applyNumberFormat="1" applyFont="1" applyFill="1" applyBorder="1" applyAlignment="1" applyProtection="1">
      <alignment horizontal="center" vertical="center"/>
    </xf>
    <xf numFmtId="0" fontId="3" fillId="8" borderId="19" xfId="0" applyNumberFormat="1" applyFont="1" applyFill="1" applyBorder="1" applyAlignment="1" applyProtection="1">
      <alignment horizontal="left" vertical="center" wrapText="1"/>
    </xf>
    <xf numFmtId="0" fontId="3" fillId="9" borderId="20" xfId="0" applyNumberFormat="1" applyFont="1" applyFill="1" applyBorder="1" applyAlignment="1" applyProtection="1">
      <alignment horizontal="left" vertical="center" wrapText="1"/>
    </xf>
    <xf numFmtId="0" fontId="3" fillId="10" borderId="21" xfId="0" applyNumberFormat="1" applyFont="1" applyFill="1" applyBorder="1" applyAlignment="1" applyProtection="1">
      <alignment horizontal="left" vertical="center" wrapText="1"/>
    </xf>
    <xf numFmtId="0" fontId="3" fillId="11" borderId="22" xfId="0" applyNumberFormat="1" applyFont="1" applyFill="1" applyBorder="1" applyAlignment="1" applyProtection="1">
      <alignment horizontal="left" vertical="center" wrapText="1"/>
    </xf>
    <xf numFmtId="0" fontId="3" fillId="12" borderId="23" xfId="0" applyNumberFormat="1" applyFont="1" applyFill="1" applyBorder="1" applyAlignment="1" applyProtection="1">
      <alignment horizontal="left" vertical="center" wrapText="1"/>
    </xf>
    <xf numFmtId="0" fontId="3" fillId="13" borderId="24" xfId="0" applyNumberFormat="1" applyFont="1" applyFill="1" applyBorder="1" applyAlignment="1" applyProtection="1">
      <alignment horizontal="left" vertical="center" wrapText="1"/>
    </xf>
    <xf numFmtId="2" fontId="2" fillId="8" borderId="19" xfId="0" applyNumberFormat="1" applyFont="1" applyFill="1" applyBorder="1" applyAlignment="1" applyProtection="1">
      <alignment horizontal="center" vertical="center"/>
    </xf>
    <xf numFmtId="2" fontId="2" fillId="9" borderId="20" xfId="0" applyNumberFormat="1" applyFont="1" applyFill="1" applyBorder="1" applyAlignment="1" applyProtection="1">
      <alignment horizontal="center" vertical="center"/>
    </xf>
    <xf numFmtId="2" fontId="2" fillId="10" borderId="21" xfId="0" applyNumberFormat="1" applyFont="1" applyFill="1" applyBorder="1" applyAlignment="1" applyProtection="1">
      <alignment horizontal="center" vertical="center"/>
    </xf>
    <xf numFmtId="2" fontId="2" fillId="11" borderId="22" xfId="0" applyNumberFormat="1" applyFont="1" applyFill="1" applyBorder="1" applyAlignment="1" applyProtection="1">
      <alignment horizontal="center" vertical="center"/>
    </xf>
    <xf numFmtId="2" fontId="2" fillId="12" borderId="23" xfId="0" applyNumberFormat="1" applyFont="1" applyFill="1" applyBorder="1" applyAlignment="1" applyProtection="1">
      <alignment horizontal="center" vertical="center"/>
    </xf>
    <xf numFmtId="2" fontId="2" fillId="13" borderId="24" xfId="0" applyNumberFormat="1" applyFont="1" applyFill="1" applyBorder="1" applyAlignment="1" applyProtection="1">
      <alignment horizontal="center" vertical="center"/>
    </xf>
    <xf numFmtId="1" fontId="3" fillId="7" borderId="18" xfId="0" applyNumberFormat="1" applyFont="1" applyFill="1" applyBorder="1" applyAlignment="1" applyProtection="1">
      <alignment horizontal="center" vertical="center"/>
    </xf>
    <xf numFmtId="0" fontId="2" fillId="0" borderId="0" xfId="0" applyNumberFormat="1" applyFont="1" applyFill="1" applyBorder="1" applyAlignment="1" applyProtection="1">
      <protection locked="0"/>
    </xf>
    <xf numFmtId="1" fontId="2" fillId="5" borderId="9" xfId="0" applyNumberFormat="1" applyFont="1" applyFill="1" applyBorder="1" applyAlignment="1" applyProtection="1">
      <alignment horizontal="left" vertical="center"/>
      <protection locked="0"/>
    </xf>
    <xf numFmtId="1" fontId="2" fillId="7" borderId="18" xfId="0" applyNumberFormat="1" applyFont="1" applyFill="1" applyBorder="1" applyAlignment="1" applyProtection="1">
      <alignment horizontal="left" vertical="center"/>
      <protection locked="0"/>
    </xf>
    <xf numFmtId="1" fontId="2" fillId="6" borderId="10" xfId="0" applyNumberFormat="1" applyFont="1" applyFill="1" applyBorder="1" applyAlignment="1" applyProtection="1">
      <alignment horizontal="left" vertical="center"/>
      <protection locked="0"/>
    </xf>
    <xf numFmtId="1" fontId="2" fillId="5" borderId="9" xfId="0" applyNumberFormat="1" applyFont="1" applyFill="1" applyBorder="1" applyAlignment="1" applyProtection="1">
      <alignment horizontal="center" vertical="center"/>
      <protection locked="0"/>
    </xf>
    <xf numFmtId="1" fontId="2" fillId="6" borderId="10" xfId="0" applyNumberFormat="1" applyFont="1" applyFill="1" applyBorder="1" applyAlignment="1" applyProtection="1">
      <alignment horizontal="center" vertical="center"/>
      <protection locked="0"/>
    </xf>
    <xf numFmtId="1" fontId="3" fillId="5" borderId="9" xfId="0" applyNumberFormat="1" applyFont="1" applyFill="1" applyBorder="1" applyAlignment="1" applyProtection="1">
      <alignment horizontal="center" vertical="center"/>
      <protection locked="0"/>
    </xf>
    <xf numFmtId="1" fontId="3" fillId="7" borderId="18" xfId="0" applyNumberFormat="1" applyFont="1" applyFill="1" applyBorder="1" applyAlignment="1" applyProtection="1">
      <alignment horizontal="center" vertical="center"/>
      <protection locked="0"/>
    </xf>
    <xf numFmtId="1" fontId="3" fillId="6" borderId="10" xfId="0" applyNumberFormat="1" applyFont="1" applyFill="1" applyBorder="1" applyAlignment="1" applyProtection="1">
      <alignment horizontal="center" vertical="center"/>
      <protection locked="0"/>
    </xf>
    <xf numFmtId="0" fontId="3" fillId="5" borderId="9" xfId="0" applyNumberFormat="1" applyFont="1" applyFill="1" applyBorder="1" applyAlignment="1" applyProtection="1">
      <alignment horizontal="left" vertical="center" wrapText="1"/>
    </xf>
    <xf numFmtId="0" fontId="3" fillId="7" borderId="18" xfId="0" applyNumberFormat="1" applyFont="1" applyFill="1" applyBorder="1" applyAlignment="1" applyProtection="1">
      <alignment horizontal="left" vertical="center" wrapText="1"/>
    </xf>
    <xf numFmtId="0" fontId="3" fillId="6" borderId="1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protection locked="0"/>
    </xf>
    <xf numFmtId="0" fontId="3" fillId="0" borderId="7"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2" fillId="0" borderId="2" xfId="0" applyNumberFormat="1" applyFont="1" applyFill="1" applyBorder="1" applyAlignment="1" applyProtection="1">
      <protection locked="0"/>
    </xf>
    <xf numFmtId="0" fontId="3" fillId="0" borderId="6" xfId="0" applyNumberFormat="1"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protection locked="0"/>
    </xf>
    <xf numFmtId="0" fontId="3" fillId="0" borderId="14"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wrapText="1"/>
      <protection locked="0"/>
    </xf>
    <xf numFmtId="0" fontId="3" fillId="3" borderId="4" xfId="0" applyNumberFormat="1" applyFont="1" applyFill="1" applyBorder="1" applyAlignment="1" applyProtection="1">
      <alignment horizontal="center" vertical="center"/>
      <protection locked="0"/>
    </xf>
    <xf numFmtId="1" fontId="2" fillId="3" borderId="4" xfId="0" applyNumberFormat="1" applyFont="1" applyFill="1" applyBorder="1" applyAlignment="1" applyProtection="1">
      <alignment horizontal="left" vertical="center"/>
      <protection locked="0"/>
    </xf>
    <xf numFmtId="1" fontId="2" fillId="5" borderId="9" xfId="0" applyNumberFormat="1"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protection locked="0"/>
    </xf>
    <xf numFmtId="1" fontId="2" fillId="0" borderId="7" xfId="0" applyNumberFormat="1" applyFont="1" applyFill="1" applyBorder="1" applyAlignment="1" applyProtection="1">
      <alignment horizontal="center" vertical="center"/>
      <protection locked="0"/>
    </xf>
    <xf numFmtId="1" fontId="2" fillId="0" borderId="8" xfId="0" applyNumberFormat="1" applyFont="1" applyFill="1" applyBorder="1" applyAlignment="1" applyProtection="1">
      <alignment horizontal="center" vertical="center"/>
      <protection locked="0"/>
    </xf>
    <xf numFmtId="1" fontId="2" fillId="14" borderId="25" xfId="0" applyNumberFormat="1" applyFont="1" applyFill="1" applyBorder="1" applyAlignment="1" applyProtection="1">
      <alignment horizontal="left" vertical="center" wrapText="1"/>
      <protection locked="0"/>
    </xf>
    <xf numFmtId="1" fontId="2" fillId="15" borderId="26" xfId="0" applyNumberFormat="1" applyFont="1" applyFill="1" applyBorder="1" applyAlignment="1" applyProtection="1">
      <alignment horizontal="left" vertical="center"/>
      <protection locked="0"/>
    </xf>
    <xf numFmtId="1" fontId="2" fillId="16" borderId="27" xfId="0"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pplyProtection="1">
      <alignment horizontal="center" vertical="center"/>
    </xf>
    <xf numFmtId="9" fontId="3" fillId="0" borderId="1" xfId="0" applyNumberFormat="1" applyFont="1" applyFill="1" applyBorder="1" applyAlignment="1" applyProtection="1">
      <alignment horizontal="center" vertical="center"/>
    </xf>
    <xf numFmtId="9" fontId="3" fillId="0" borderId="8"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vertical="center"/>
      <protection locked="0"/>
    </xf>
    <xf numFmtId="0" fontId="3" fillId="0" borderId="2"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8"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9" fontId="2" fillId="0" borderId="1" xfId="0" applyNumberFormat="1" applyFont="1" applyFill="1" applyBorder="1" applyAlignment="1" applyProtection="1">
      <alignment horizontal="center"/>
    </xf>
    <xf numFmtId="9" fontId="2" fillId="0" borderId="8" xfId="0" applyNumberFormat="1" applyFont="1" applyFill="1" applyBorder="1" applyAlignment="1" applyProtection="1">
      <alignment horizontal="center"/>
    </xf>
    <xf numFmtId="1" fontId="2" fillId="0" borderId="2" xfId="0" applyNumberFormat="1" applyFont="1" applyFill="1" applyBorder="1" applyAlignment="1" applyProtection="1">
      <alignment horizontal="center" vertical="center" wrapText="1"/>
    </xf>
    <xf numFmtId="1" fontId="2" fillId="0" borderId="1" xfId="0" applyNumberFormat="1" applyFont="1" applyFill="1" applyBorder="1" applyAlignment="1" applyProtection="1">
      <alignment horizontal="center" vertical="center"/>
      <protection locked="0"/>
    </xf>
    <xf numFmtId="0" fontId="2" fillId="0" borderId="8"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xf>
    <xf numFmtId="0" fontId="2" fillId="0" borderId="8" xfId="0" applyNumberFormat="1" applyFont="1" applyFill="1" applyBorder="1" applyAlignment="1" applyProtection="1">
      <alignment horizontal="center"/>
    </xf>
    <xf numFmtId="0" fontId="3" fillId="0" borderId="16" xfId="0" applyNumberFormat="1" applyFont="1" applyFill="1" applyBorder="1" applyAlignment="1" applyProtection="1">
      <protection locked="0"/>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16"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2" fillId="18" borderId="30" xfId="0" applyNumberFormat="1" applyFont="1" applyFill="1" applyBorder="1" applyAlignment="1" applyProtection="1">
      <alignment horizontal="left" vertical="center"/>
      <protection locked="0"/>
    </xf>
    <xf numFmtId="0" fontId="2" fillId="19" borderId="31" xfId="0" applyNumberFormat="1" applyFont="1" applyFill="1" applyBorder="1" applyAlignment="1" applyProtection="1">
      <alignment horizontal="left" vertical="center"/>
      <protection locked="0"/>
    </xf>
    <xf numFmtId="0" fontId="2" fillId="20" borderId="32"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wrapText="1"/>
    </xf>
    <xf numFmtId="0" fontId="7" fillId="0" borderId="7"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12" xfId="0" applyNumberFormat="1" applyFont="1" applyFill="1" applyBorder="1" applyAlignment="1" applyProtection="1">
      <alignment horizontal="left" vertical="center" wrapText="1"/>
    </xf>
    <xf numFmtId="0" fontId="3" fillId="0" borderId="13"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6" xfId="0" applyNumberFormat="1" applyFont="1" applyFill="1" applyBorder="1" applyAlignment="1" applyProtection="1">
      <alignment horizontal="left" vertical="center" wrapText="1"/>
    </xf>
    <xf numFmtId="0" fontId="3" fillId="0" borderId="17" xfId="0" applyNumberFormat="1" applyFont="1" applyFill="1" applyBorder="1" applyAlignment="1" applyProtection="1">
      <alignment horizontal="left" vertical="center" wrapText="1"/>
    </xf>
    <xf numFmtId="2" fontId="2" fillId="0" borderId="12" xfId="0" applyNumberFormat="1" applyFont="1" applyFill="1" applyBorder="1" applyAlignment="1" applyProtection="1">
      <alignment horizontal="center" vertical="center"/>
    </xf>
    <xf numFmtId="2" fontId="2" fillId="0" borderId="13" xfId="0" applyNumberFormat="1" applyFont="1" applyFill="1" applyBorder="1" applyAlignment="1" applyProtection="1">
      <alignment horizontal="center" vertical="center"/>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6" xfId="0" applyNumberFormat="1" applyFont="1" applyFill="1" applyBorder="1" applyAlignment="1" applyProtection="1">
      <alignment horizontal="center" vertical="center"/>
    </xf>
    <xf numFmtId="2" fontId="2" fillId="0" borderId="17" xfId="0" applyNumberFormat="1" applyFont="1" applyFill="1" applyBorder="1" applyAlignment="1" applyProtection="1">
      <alignment horizontal="center" vertical="center"/>
    </xf>
    <xf numFmtId="1" fontId="3" fillId="0" borderId="1" xfId="0" applyNumberFormat="1" applyFont="1" applyFill="1" applyBorder="1" applyAlignment="1" applyProtection="1">
      <alignment horizontal="center" vertical="center"/>
    </xf>
    <xf numFmtId="1" fontId="3" fillId="0" borderId="7" xfId="0" applyNumberFormat="1" applyFont="1" applyFill="1" applyBorder="1" applyAlignment="1" applyProtection="1">
      <alignment horizontal="center" vertical="center"/>
    </xf>
    <xf numFmtId="1" fontId="3" fillId="0" borderId="8"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10" fontId="3" fillId="0" borderId="1" xfId="0" applyNumberFormat="1" applyFont="1" applyFill="1" applyBorder="1" applyAlignment="1" applyProtection="1">
      <alignment horizontal="center" vertical="center"/>
      <protection locked="0"/>
    </xf>
    <xf numFmtId="10" fontId="3" fillId="0" borderId="7" xfId="0" applyNumberFormat="1" applyFont="1" applyFill="1" applyBorder="1" applyAlignment="1" applyProtection="1">
      <alignment horizontal="center" vertical="center"/>
      <protection locked="0"/>
    </xf>
    <xf numFmtId="10" fontId="3" fillId="0" borderId="8"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protection locked="0"/>
    </xf>
    <xf numFmtId="0" fontId="3" fillId="0" borderId="7" xfId="0" applyNumberFormat="1" applyFont="1" applyFill="1" applyBorder="1" applyAlignment="1" applyProtection="1">
      <alignment horizontal="left" vertical="center"/>
      <protection locked="0"/>
    </xf>
    <xf numFmtId="0" fontId="3" fillId="0" borderId="8" xfId="0" applyNumberFormat="1"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left" vertical="top"/>
    </xf>
    <xf numFmtId="0" fontId="2" fillId="0" borderId="7" xfId="0" applyNumberFormat="1" applyFont="1" applyFill="1" applyBorder="1" applyAlignment="1" applyProtection="1">
      <alignment horizontal="left" vertical="top"/>
    </xf>
    <xf numFmtId="0" fontId="2" fillId="0" borderId="8" xfId="0" applyNumberFormat="1" applyFont="1" applyFill="1" applyBorder="1" applyAlignment="1" applyProtection="1">
      <alignment horizontal="left" vertical="top"/>
    </xf>
    <xf numFmtId="0" fontId="2" fillId="26" borderId="38" xfId="0" applyNumberFormat="1" applyFont="1" applyFill="1" applyBorder="1" applyAlignment="1" applyProtection="1">
      <alignment horizontal="left" vertical="center"/>
      <protection locked="0"/>
    </xf>
    <xf numFmtId="0" fontId="2" fillId="27" borderId="39" xfId="0" applyNumberFormat="1" applyFont="1" applyFill="1" applyBorder="1" applyAlignment="1" applyProtection="1">
      <alignment horizontal="left" vertical="center"/>
      <protection locked="0"/>
    </xf>
    <xf numFmtId="0" fontId="2" fillId="28" borderId="40" xfId="0" applyNumberFormat="1" applyFont="1" applyFill="1" applyBorder="1" applyAlignment="1" applyProtection="1">
      <alignment horizontal="left" vertical="center"/>
      <protection locked="0"/>
    </xf>
    <xf numFmtId="0" fontId="3" fillId="0" borderId="2"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1" fontId="3" fillId="0" borderId="7" xfId="0" applyNumberFormat="1" applyFont="1" applyFill="1" applyBorder="1" applyAlignment="1" applyProtection="1">
      <alignment horizontal="center" vertical="center"/>
      <protection locked="0"/>
    </xf>
    <xf numFmtId="1" fontId="3" fillId="0" borderId="8" xfId="0" applyNumberFormat="1" applyFont="1" applyFill="1" applyBorder="1" applyAlignment="1" applyProtection="1">
      <alignment horizontal="center" vertical="center"/>
      <protection locked="0"/>
    </xf>
    <xf numFmtId="1" fontId="2" fillId="18" borderId="30" xfId="0" applyNumberFormat="1" applyFont="1" applyFill="1" applyBorder="1" applyAlignment="1" applyProtection="1">
      <alignment horizontal="left" vertical="center"/>
      <protection locked="0"/>
    </xf>
    <xf numFmtId="1" fontId="2" fillId="19" borderId="31" xfId="0" applyNumberFormat="1" applyFont="1" applyFill="1" applyBorder="1" applyAlignment="1" applyProtection="1">
      <alignment horizontal="left" vertical="center"/>
      <protection locked="0"/>
    </xf>
    <xf numFmtId="1" fontId="2" fillId="20" borderId="32" xfId="0" applyNumberFormat="1" applyFont="1" applyFill="1" applyBorder="1" applyAlignment="1" applyProtection="1">
      <alignment horizontal="left" vertical="center"/>
      <protection locked="0"/>
    </xf>
    <xf numFmtId="1" fontId="2" fillId="18" borderId="30" xfId="0" applyNumberFormat="1" applyFont="1" applyFill="1" applyBorder="1" applyAlignment="1" applyProtection="1">
      <alignment horizontal="left" vertical="top"/>
      <protection locked="0"/>
    </xf>
    <xf numFmtId="1" fontId="2" fillId="19" borderId="31" xfId="0" applyNumberFormat="1" applyFont="1" applyFill="1" applyBorder="1" applyAlignment="1" applyProtection="1">
      <alignment horizontal="left" vertical="top"/>
      <protection locked="0"/>
    </xf>
    <xf numFmtId="1" fontId="2" fillId="20" borderId="32" xfId="0" applyNumberFormat="1" applyFont="1" applyFill="1" applyBorder="1" applyAlignment="1" applyProtection="1">
      <alignment horizontal="left" vertical="top"/>
      <protection locked="0"/>
    </xf>
    <xf numFmtId="1" fontId="12" fillId="32" borderId="34" xfId="2" applyNumberFormat="1" applyFont="1" applyFill="1" applyBorder="1" applyAlignment="1" applyProtection="1">
      <alignment horizontal="left" vertical="center"/>
      <protection locked="0"/>
    </xf>
    <xf numFmtId="1" fontId="12" fillId="32" borderId="35" xfId="2" applyNumberFormat="1" applyFont="1" applyFill="1" applyBorder="1" applyAlignment="1" applyProtection="1">
      <alignment horizontal="left" vertical="center"/>
      <protection locked="0"/>
    </xf>
    <xf numFmtId="1" fontId="12" fillId="32" borderId="36" xfId="2"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8" xfId="0" applyNumberFormat="1" applyFont="1" applyFill="1" applyBorder="1" applyAlignment="1" applyProtection="1">
      <alignment horizontal="center" vertical="center"/>
      <protection locked="0"/>
    </xf>
    <xf numFmtId="1" fontId="2" fillId="17" borderId="29" xfId="0" applyNumberFormat="1" applyFont="1" applyFill="1" applyBorder="1" applyAlignment="1" applyProtection="1">
      <alignment horizontal="left" vertical="center"/>
      <protection locked="0"/>
    </xf>
    <xf numFmtId="0" fontId="2" fillId="15" borderId="26" xfId="1" applyNumberFormat="1" applyFont="1" applyFill="1" applyBorder="1" applyAlignment="1" applyProtection="1">
      <alignment horizontal="left" vertical="center"/>
      <protection locked="0"/>
    </xf>
    <xf numFmtId="0" fontId="2" fillId="16" borderId="27" xfId="1" applyNumberFormat="1" applyFont="1" applyFill="1" applyBorder="1" applyAlignment="1" applyProtection="1">
      <alignment horizontal="left" vertical="center"/>
      <protection locked="0"/>
    </xf>
    <xf numFmtId="0" fontId="2" fillId="22" borderId="34" xfId="0" applyNumberFormat="1" applyFont="1" applyFill="1" applyBorder="1" applyAlignment="1" applyProtection="1">
      <alignment horizontal="left" vertical="center"/>
      <protection locked="0"/>
    </xf>
    <xf numFmtId="0" fontId="2" fillId="23" borderId="35" xfId="0" applyNumberFormat="1" applyFont="1" applyFill="1" applyBorder="1" applyAlignment="1" applyProtection="1">
      <alignment horizontal="left" vertical="center"/>
      <protection locked="0"/>
    </xf>
    <xf numFmtId="0" fontId="2" fillId="24" borderId="36" xfId="0" applyNumberFormat="1" applyFont="1" applyFill="1" applyBorder="1" applyAlignment="1" applyProtection="1">
      <alignment horizontal="left" vertical="center"/>
      <protection locked="0"/>
    </xf>
    <xf numFmtId="0" fontId="3" fillId="0" borderId="15"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protection locked="0"/>
    </xf>
    <xf numFmtId="0" fontId="2" fillId="0" borderId="17" xfId="0" applyNumberFormat="1" applyFont="1" applyFill="1" applyBorder="1" applyAlignment="1" applyProtection="1">
      <protection locked="0"/>
    </xf>
    <xf numFmtId="0" fontId="3" fillId="0" borderId="16" xfId="0" applyNumberFormat="1" applyFont="1" applyFill="1" applyBorder="1" applyAlignment="1" applyProtection="1">
      <alignment horizontal="center" vertical="center" wrapText="1"/>
      <protection locked="0"/>
    </xf>
    <xf numFmtId="0" fontId="3" fillId="0" borderId="17" xfId="0" applyNumberFormat="1" applyFont="1" applyFill="1" applyBorder="1" applyAlignment="1" applyProtection="1">
      <alignment horizontal="center" vertical="center" wrapText="1"/>
      <protection locked="0"/>
    </xf>
    <xf numFmtId="0" fontId="3" fillId="0" borderId="28" xfId="0" applyNumberFormat="1" applyFont="1" applyFill="1" applyBorder="1" applyAlignment="1" applyProtection="1">
      <alignment horizontal="center" vertical="center" wrapText="1"/>
      <protection locked="0"/>
    </xf>
    <xf numFmtId="0" fontId="2" fillId="31" borderId="34" xfId="0" applyNumberFormat="1" applyFont="1" applyFill="1" applyBorder="1" applyAlignment="1" applyProtection="1">
      <alignment horizontal="left" vertical="center"/>
      <protection locked="0"/>
    </xf>
    <xf numFmtId="0" fontId="2" fillId="31" borderId="35" xfId="0" applyNumberFormat="1" applyFont="1" applyFill="1" applyBorder="1" applyAlignment="1" applyProtection="1">
      <alignment horizontal="left" vertical="center"/>
      <protection locked="0"/>
    </xf>
    <xf numFmtId="0" fontId="2" fillId="31" borderId="36" xfId="0" applyNumberFormat="1" applyFont="1" applyFill="1" applyBorder="1" applyAlignment="1" applyProtection="1">
      <alignment horizontal="left" vertical="center"/>
      <protection locked="0"/>
    </xf>
    <xf numFmtId="0" fontId="2" fillId="0" borderId="1" xfId="0" applyNumberFormat="1" applyFont="1" applyFill="1" applyBorder="1" applyAlignment="1" applyProtection="1">
      <alignment horizontal="left" vertical="center"/>
    </xf>
    <xf numFmtId="0" fontId="2" fillId="0" borderId="7"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left" vertical="center"/>
    </xf>
    <xf numFmtId="0" fontId="2" fillId="5" borderId="9" xfId="0" applyNumberFormat="1" applyFont="1" applyFill="1" applyBorder="1" applyAlignment="1" applyProtection="1">
      <alignment horizontal="left" vertical="center"/>
    </xf>
    <xf numFmtId="0" fontId="2" fillId="7" borderId="18" xfId="0" applyNumberFormat="1" applyFont="1" applyFill="1" applyBorder="1" applyAlignment="1" applyProtection="1">
      <alignment horizontal="left" vertical="center"/>
    </xf>
    <xf numFmtId="0" fontId="2" fillId="6" borderId="1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xf numFmtId="0" fontId="4"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xf>
    <xf numFmtId="0" fontId="3" fillId="0" borderId="0" xfId="0" applyNumberFormat="1" applyFont="1" applyFill="1" applyBorder="1" applyAlignment="1" applyProtection="1"/>
    <xf numFmtId="0" fontId="0"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wrapText="1"/>
      <protection locked="0"/>
    </xf>
    <xf numFmtId="0" fontId="1" fillId="0" borderId="13" xfId="0" applyNumberFormat="1" applyFont="1" applyFill="1" applyBorder="1" applyAlignment="1" applyProtection="1">
      <alignment wrapText="1"/>
    </xf>
    <xf numFmtId="0" fontId="1" fillId="0" borderId="0" xfId="0" applyNumberFormat="1" applyFont="1" applyFill="1" applyBorder="1" applyAlignment="1" applyProtection="1">
      <alignment wrapText="1"/>
    </xf>
    <xf numFmtId="0" fontId="3" fillId="0" borderId="0" xfId="0" applyNumberFormat="1" applyFont="1" applyFill="1" applyBorder="1" applyAlignment="1" applyProtection="1">
      <alignment vertical="center" wrapText="1"/>
      <protection locked="0"/>
    </xf>
    <xf numFmtId="0" fontId="2" fillId="0" borderId="43" xfId="0" applyNumberFormat="1" applyFont="1" applyFill="1" applyBorder="1" applyAlignment="1" applyProtection="1">
      <alignment vertical="center" wrapText="1"/>
      <protection locked="0"/>
    </xf>
    <xf numFmtId="0" fontId="1" fillId="0" borderId="43" xfId="0" applyNumberFormat="1" applyFont="1" applyFill="1" applyBorder="1" applyAlignment="1" applyProtection="1">
      <alignment wrapText="1"/>
    </xf>
    <xf numFmtId="0" fontId="3" fillId="0" borderId="0" xfId="0" applyNumberFormat="1" applyFont="1" applyFill="1" applyBorder="1" applyAlignment="1" applyProtection="1">
      <protection locked="0"/>
    </xf>
    <xf numFmtId="0" fontId="2" fillId="0" borderId="1" xfId="0" applyNumberFormat="1" applyFont="1" applyFill="1" applyBorder="1" applyAlignment="1" applyProtection="1">
      <alignment horizontal="center" vertical="center" wrapText="1"/>
      <protection locked="0"/>
    </xf>
    <xf numFmtId="0" fontId="2" fillId="0" borderId="7" xfId="0" applyNumberFormat="1" applyFont="1" applyFill="1" applyBorder="1" applyAlignment="1" applyProtection="1">
      <alignment horizontal="center" vertical="center" wrapText="1"/>
      <protection locked="0"/>
    </xf>
    <xf numFmtId="0" fontId="2" fillId="0" borderId="8" xfId="0" applyNumberFormat="1" applyFont="1" applyFill="1" applyBorder="1" applyAlignment="1" applyProtection="1">
      <alignment horizontal="center" vertical="center" wrapText="1"/>
      <protection locked="0"/>
    </xf>
    <xf numFmtId="0" fontId="2" fillId="14" borderId="25" xfId="0" applyNumberFormat="1" applyFont="1" applyFill="1" applyBorder="1" applyAlignment="1" applyProtection="1">
      <alignment horizontal="center" vertical="center" wrapText="1"/>
      <protection locked="0"/>
    </xf>
    <xf numFmtId="0" fontId="2" fillId="15" borderId="26" xfId="0" applyNumberFormat="1" applyFont="1" applyFill="1" applyBorder="1" applyAlignment="1" applyProtection="1">
      <alignment horizontal="center" vertical="center" wrapText="1"/>
      <protection locked="0"/>
    </xf>
    <xf numFmtId="0" fontId="2" fillId="16" borderId="27" xfId="0" applyNumberFormat="1" applyFont="1" applyFill="1" applyBorder="1" applyAlignment="1" applyProtection="1">
      <alignment horizontal="center" vertical="center" wrapText="1"/>
      <protection locked="0"/>
    </xf>
  </cellXfs>
  <cellStyles count="3">
    <cellStyle name="Normal" xfId="0" builtinId="0"/>
    <cellStyle name="Normál_Sheet1" xfId="1"/>
    <cellStyle name="Normál_Sheet1_2" xfId="2"/>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278"/>
  <sheetViews>
    <sheetView tabSelected="1" zoomScaleNormal="100" workbookViewId="0">
      <selection sqref="A1:K1"/>
    </sheetView>
  </sheetViews>
  <sheetFormatPr defaultRowHeight="15" x14ac:dyDescent="0.25"/>
  <cols>
    <col min="1" max="1" width="10.28515625" style="1" customWidth="1"/>
    <col min="2" max="2" width="7.140625" style="1" customWidth="1"/>
    <col min="3" max="3" width="7.28515625" style="1" customWidth="1"/>
    <col min="4" max="5" width="4.7109375" style="1" customWidth="1"/>
    <col min="6" max="6" width="4.5703125" style="1" customWidth="1"/>
    <col min="7" max="8" width="8.140625" style="1" customWidth="1"/>
    <col min="9" max="9" width="5.42578125" style="1" customWidth="1"/>
    <col min="10" max="10" width="7.5703125" style="1" customWidth="1"/>
    <col min="11" max="11" width="5.7109375" style="1" customWidth="1"/>
    <col min="12" max="12" width="4.85546875" style="1" customWidth="1"/>
    <col min="13" max="14" width="5.5703125" style="1" customWidth="1"/>
    <col min="15" max="15" width="5.7109375" style="1" customWidth="1"/>
    <col min="16" max="16" width="6.28515625" style="1" customWidth="1"/>
    <col min="17" max="17" width="5.42578125" style="1" customWidth="1"/>
    <col min="18" max="18" width="5" style="1" customWidth="1"/>
    <col min="19" max="19" width="4.7109375" style="1" customWidth="1"/>
    <col min="20" max="20" width="5.140625" style="1" customWidth="1"/>
    <col min="21" max="21" width="9.5703125" style="1" customWidth="1"/>
    <col min="22" max="243" width="9.140625" style="1"/>
  </cols>
  <sheetData>
    <row r="1" spans="1:21" ht="15.75" customHeight="1" x14ac:dyDescent="0.25">
      <c r="A1" s="153" t="s">
        <v>0</v>
      </c>
      <c r="B1" s="153"/>
      <c r="C1" s="153"/>
      <c r="D1" s="153"/>
      <c r="E1" s="153"/>
      <c r="F1" s="153"/>
      <c r="G1" s="153"/>
      <c r="H1" s="153"/>
      <c r="I1" s="153"/>
      <c r="J1" s="153"/>
      <c r="K1" s="153"/>
      <c r="M1" s="268" t="s">
        <v>1</v>
      </c>
      <c r="N1" s="268"/>
      <c r="O1" s="268"/>
      <c r="P1" s="268"/>
      <c r="Q1" s="268"/>
      <c r="R1" s="268"/>
      <c r="S1" s="268"/>
      <c r="T1" s="268"/>
      <c r="U1" s="268"/>
    </row>
    <row r="2" spans="1:21" ht="18" customHeight="1" x14ac:dyDescent="0.25">
      <c r="A2" s="254" t="s">
        <v>2</v>
      </c>
      <c r="B2" s="254"/>
      <c r="C2" s="254"/>
      <c r="D2" s="254"/>
      <c r="E2" s="254"/>
      <c r="F2" s="254"/>
      <c r="G2" s="254"/>
      <c r="H2" s="254"/>
      <c r="I2" s="254"/>
      <c r="J2" s="254"/>
      <c r="K2" s="254"/>
      <c r="M2" s="269"/>
      <c r="N2" s="270"/>
      <c r="O2" s="271"/>
      <c r="P2" s="119" t="s">
        <v>3</v>
      </c>
      <c r="Q2" s="120"/>
      <c r="R2" s="121"/>
      <c r="S2" s="119" t="s">
        <v>4</v>
      </c>
      <c r="T2" s="120"/>
      <c r="U2" s="121"/>
    </row>
    <row r="3" spans="1:21" ht="12" customHeight="1" x14ac:dyDescent="0.25">
      <c r="A3" s="254" t="s">
        <v>5</v>
      </c>
      <c r="B3" s="254"/>
      <c r="C3" s="254"/>
      <c r="D3" s="254"/>
      <c r="E3" s="254"/>
      <c r="F3" s="254"/>
      <c r="G3" s="254"/>
      <c r="H3" s="254"/>
      <c r="I3" s="254"/>
      <c r="J3" s="254"/>
      <c r="K3" s="254"/>
      <c r="M3" s="194" t="s">
        <v>6</v>
      </c>
      <c r="N3" s="195"/>
      <c r="O3" s="196"/>
      <c r="P3" s="272">
        <f>O44</f>
        <v>27</v>
      </c>
      <c r="Q3" s="273"/>
      <c r="R3" s="274"/>
      <c r="S3" s="272">
        <f>O56</f>
        <v>26</v>
      </c>
      <c r="T3" s="273"/>
      <c r="U3" s="274"/>
    </row>
    <row r="4" spans="1:21" ht="13.5" customHeight="1" x14ac:dyDescent="0.25">
      <c r="A4" s="254"/>
      <c r="B4" s="254"/>
      <c r="C4" s="254"/>
      <c r="D4" s="254"/>
      <c r="E4" s="254"/>
      <c r="F4" s="254"/>
      <c r="G4" s="254"/>
      <c r="H4" s="254"/>
      <c r="I4" s="254"/>
      <c r="J4" s="254"/>
      <c r="K4" s="254"/>
      <c r="M4" s="194" t="s">
        <v>7</v>
      </c>
      <c r="N4" s="195"/>
      <c r="O4" s="196"/>
      <c r="P4" s="272">
        <f>O68</f>
        <v>27</v>
      </c>
      <c r="Q4" s="273"/>
      <c r="R4" s="274"/>
      <c r="S4" s="272">
        <f>O80</f>
        <v>26</v>
      </c>
      <c r="T4" s="273"/>
      <c r="U4" s="274"/>
    </row>
    <row r="5" spans="1:21" ht="12.75" customHeight="1" x14ac:dyDescent="0.25">
      <c r="A5" s="261" t="s">
        <v>8</v>
      </c>
      <c r="B5" s="261"/>
      <c r="C5" s="261"/>
      <c r="D5" s="261"/>
      <c r="E5" s="261"/>
      <c r="F5" s="261"/>
      <c r="G5" s="261"/>
      <c r="H5" s="261"/>
      <c r="I5" s="261"/>
      <c r="J5" s="261"/>
      <c r="K5" s="261"/>
      <c r="M5" s="194" t="s">
        <v>9</v>
      </c>
      <c r="N5" s="195"/>
      <c r="O5" s="196"/>
      <c r="P5" s="272">
        <f>O92</f>
        <v>25</v>
      </c>
      <c r="Q5" s="273"/>
      <c r="R5" s="274"/>
      <c r="S5" s="272">
        <f>O105</f>
        <v>24</v>
      </c>
      <c r="T5" s="273"/>
      <c r="U5" s="274"/>
    </row>
    <row r="6" spans="1:21" ht="34.5" customHeight="1" x14ac:dyDescent="0.25">
      <c r="A6" s="134" t="s">
        <v>10</v>
      </c>
      <c r="B6" s="134"/>
      <c r="C6" s="134"/>
      <c r="D6" s="134"/>
      <c r="E6" s="134"/>
      <c r="F6" s="134"/>
      <c r="G6" s="134"/>
      <c r="H6" s="134"/>
      <c r="I6" s="134"/>
      <c r="J6" s="134"/>
      <c r="K6" s="134"/>
      <c r="M6" s="262" t="s">
        <v>277</v>
      </c>
      <c r="N6" s="263"/>
      <c r="O6" s="263"/>
      <c r="P6" s="263"/>
      <c r="Q6" s="263"/>
      <c r="R6" s="263"/>
      <c r="S6" s="263"/>
      <c r="T6" s="263"/>
      <c r="U6" s="263"/>
    </row>
    <row r="7" spans="1:21" ht="24" customHeight="1" x14ac:dyDescent="0.25">
      <c r="A7" s="255" t="s">
        <v>11</v>
      </c>
      <c r="B7" s="255"/>
      <c r="C7" s="255"/>
      <c r="D7" s="255"/>
      <c r="E7" s="255"/>
      <c r="F7" s="255"/>
      <c r="G7" s="255"/>
      <c r="H7" s="255"/>
      <c r="I7" s="255"/>
      <c r="J7" s="255"/>
      <c r="K7" s="255"/>
      <c r="M7" s="264"/>
      <c r="N7" s="264"/>
      <c r="O7" s="264"/>
      <c r="P7" s="264"/>
      <c r="Q7" s="264"/>
      <c r="R7" s="264"/>
      <c r="S7" s="264"/>
      <c r="T7" s="264"/>
      <c r="U7" s="264"/>
    </row>
    <row r="8" spans="1:21" ht="15" customHeight="1" x14ac:dyDescent="0.25">
      <c r="A8" s="255" t="s">
        <v>12</v>
      </c>
      <c r="B8" s="255"/>
      <c r="C8" s="255"/>
      <c r="D8" s="255"/>
      <c r="E8" s="255"/>
      <c r="F8" s="255"/>
      <c r="G8" s="255"/>
      <c r="H8" s="255"/>
      <c r="I8" s="255"/>
      <c r="J8" s="255"/>
      <c r="K8" s="255"/>
      <c r="M8" s="264"/>
      <c r="N8" s="264"/>
      <c r="O8" s="264"/>
      <c r="P8" s="264"/>
      <c r="Q8" s="264"/>
      <c r="R8" s="264"/>
      <c r="S8" s="264"/>
      <c r="T8" s="264"/>
      <c r="U8" s="264"/>
    </row>
    <row r="9" spans="1:21" ht="14.25" customHeight="1" x14ac:dyDescent="0.25">
      <c r="A9" s="255" t="s">
        <v>13</v>
      </c>
      <c r="B9" s="255"/>
      <c r="C9" s="255"/>
      <c r="D9" s="255"/>
      <c r="E9" s="255"/>
      <c r="F9" s="255"/>
      <c r="G9" s="255"/>
      <c r="H9" s="255"/>
      <c r="I9" s="255"/>
      <c r="J9" s="255"/>
      <c r="K9" s="255"/>
      <c r="M9" s="265" t="s">
        <v>14</v>
      </c>
      <c r="N9" s="265"/>
      <c r="O9" s="265"/>
      <c r="P9" s="265"/>
      <c r="Q9" s="265"/>
      <c r="R9" s="265"/>
      <c r="S9" s="265"/>
      <c r="T9" s="265"/>
      <c r="U9" s="265"/>
    </row>
    <row r="10" spans="1:21" ht="23.25" customHeight="1" x14ac:dyDescent="0.25">
      <c r="A10" s="255" t="s">
        <v>15</v>
      </c>
      <c r="B10" s="255"/>
      <c r="C10" s="255"/>
      <c r="D10" s="255"/>
      <c r="E10" s="255"/>
      <c r="F10" s="255"/>
      <c r="G10" s="255"/>
      <c r="H10" s="255"/>
      <c r="I10" s="255"/>
      <c r="J10" s="255"/>
      <c r="K10" s="255"/>
      <c r="M10" s="254" t="s">
        <v>16</v>
      </c>
      <c r="N10" s="254"/>
      <c r="O10" s="254"/>
      <c r="P10" s="254"/>
      <c r="Q10" s="254"/>
      <c r="R10" s="254"/>
      <c r="S10" s="254"/>
      <c r="T10" s="254"/>
      <c r="U10" s="254"/>
    </row>
    <row r="11" spans="1:21" ht="12.75" customHeight="1" x14ac:dyDescent="0.25">
      <c r="A11" s="255"/>
      <c r="B11" s="255"/>
      <c r="C11" s="255"/>
      <c r="D11" s="255"/>
      <c r="E11" s="255"/>
      <c r="F11" s="255"/>
      <c r="G11" s="255"/>
      <c r="H11" s="255"/>
      <c r="I11" s="255"/>
      <c r="J11" s="255"/>
      <c r="K11" s="255"/>
      <c r="M11" s="83" t="s">
        <v>283</v>
      </c>
    </row>
    <row r="12" spans="1:21" ht="12.75" customHeight="1" x14ac:dyDescent="0.25">
      <c r="A12" s="253" t="s">
        <v>17</v>
      </c>
      <c r="B12" s="253"/>
      <c r="C12" s="253"/>
      <c r="D12" s="253"/>
      <c r="E12" s="253"/>
      <c r="F12" s="253"/>
      <c r="G12" s="253"/>
      <c r="H12" s="253"/>
      <c r="I12" s="253"/>
      <c r="J12" s="253"/>
      <c r="K12" s="253"/>
      <c r="M12" s="254" t="s">
        <v>18</v>
      </c>
      <c r="N12" s="254"/>
      <c r="O12" s="254"/>
      <c r="P12" s="254"/>
      <c r="Q12" s="254"/>
      <c r="R12" s="254"/>
      <c r="S12" s="254"/>
      <c r="T12" s="254"/>
      <c r="U12" s="254"/>
    </row>
    <row r="13" spans="1:21" ht="13.5" customHeight="1" x14ac:dyDescent="0.25">
      <c r="A13" s="253" t="s">
        <v>19</v>
      </c>
      <c r="B13" s="253"/>
      <c r="C13" s="253"/>
      <c r="D13" s="253"/>
      <c r="E13" s="253"/>
      <c r="F13" s="253"/>
      <c r="G13" s="253"/>
      <c r="H13" s="253"/>
      <c r="I13" s="253"/>
      <c r="J13" s="253"/>
      <c r="K13" s="253"/>
      <c r="M13" s="107" t="s">
        <v>20</v>
      </c>
      <c r="N13" s="107"/>
      <c r="O13" s="107"/>
      <c r="P13" s="107"/>
      <c r="Q13" s="107"/>
      <c r="R13" s="107"/>
      <c r="S13" s="107"/>
      <c r="T13" s="107"/>
      <c r="U13" s="107"/>
    </row>
    <row r="14" spans="1:21" ht="15" customHeight="1" x14ac:dyDescent="0.25">
      <c r="A14" s="255" t="s">
        <v>21</v>
      </c>
      <c r="B14" s="255"/>
      <c r="C14" s="255"/>
      <c r="D14" s="255"/>
      <c r="E14" s="255"/>
      <c r="F14" s="255"/>
      <c r="G14" s="255"/>
      <c r="H14" s="255"/>
      <c r="I14" s="255"/>
      <c r="J14" s="255"/>
      <c r="K14" s="255"/>
      <c r="M14" s="256" t="s">
        <v>22</v>
      </c>
      <c r="N14" s="256"/>
      <c r="O14" s="256"/>
      <c r="P14" s="256"/>
      <c r="Q14" s="256"/>
      <c r="R14" s="256"/>
      <c r="S14" s="256"/>
      <c r="T14" s="256"/>
      <c r="U14" s="256"/>
    </row>
    <row r="15" spans="1:21" ht="15" customHeight="1" x14ac:dyDescent="0.25">
      <c r="A15" s="255" t="s">
        <v>293</v>
      </c>
      <c r="B15" s="255"/>
      <c r="C15" s="255"/>
      <c r="D15" s="255"/>
      <c r="E15" s="255"/>
      <c r="F15" s="255"/>
      <c r="G15" s="255"/>
      <c r="H15" s="255"/>
      <c r="I15" s="255"/>
      <c r="J15" s="255"/>
      <c r="K15" s="255"/>
      <c r="M15" s="257" t="s">
        <v>285</v>
      </c>
      <c r="N15" s="257"/>
      <c r="O15" s="257"/>
      <c r="P15" s="257"/>
      <c r="Q15" s="257"/>
      <c r="R15" s="257"/>
      <c r="S15" s="257"/>
      <c r="T15" s="257"/>
      <c r="U15" s="257"/>
    </row>
    <row r="16" spans="1:21" ht="15" customHeight="1" x14ac:dyDescent="0.25">
      <c r="A16" s="255" t="s">
        <v>24</v>
      </c>
      <c r="B16" s="255"/>
      <c r="C16" s="255"/>
      <c r="D16" s="255"/>
      <c r="E16" s="255"/>
      <c r="F16" s="255"/>
      <c r="G16" s="255"/>
      <c r="H16" s="255"/>
      <c r="I16" s="255"/>
      <c r="J16" s="255"/>
      <c r="K16" s="255"/>
      <c r="M16" s="256" t="s">
        <v>23</v>
      </c>
      <c r="N16" s="256"/>
      <c r="O16" s="256"/>
      <c r="P16" s="256"/>
      <c r="Q16" s="256"/>
      <c r="R16" s="256"/>
      <c r="S16" s="256"/>
      <c r="T16" s="256"/>
      <c r="U16" s="256"/>
    </row>
    <row r="17" spans="1:21" ht="14.25" customHeight="1" x14ac:dyDescent="0.25">
      <c r="A17" s="255" t="s">
        <v>25</v>
      </c>
      <c r="B17" s="255"/>
      <c r="C17" s="255"/>
      <c r="D17" s="255"/>
      <c r="E17" s="255"/>
      <c r="F17" s="255"/>
      <c r="G17" s="255"/>
      <c r="H17" s="255"/>
      <c r="I17" s="255"/>
      <c r="J17" s="255"/>
      <c r="K17" s="255"/>
      <c r="M17" s="258" t="s">
        <v>289</v>
      </c>
      <c r="N17" s="258"/>
      <c r="O17" s="258"/>
      <c r="P17" s="258"/>
      <c r="Q17" s="258"/>
      <c r="R17" s="258"/>
      <c r="S17" s="258"/>
      <c r="T17" s="258"/>
      <c r="U17" s="258"/>
    </row>
    <row r="18" spans="1:21" s="1" customFormat="1" ht="14.25" customHeight="1" x14ac:dyDescent="0.2">
      <c r="A18" s="260" t="s">
        <v>276</v>
      </c>
      <c r="B18" s="255"/>
      <c r="C18" s="255"/>
      <c r="D18" s="255"/>
      <c r="E18" s="255"/>
      <c r="F18" s="255"/>
      <c r="G18" s="255"/>
      <c r="H18" s="255"/>
      <c r="I18" s="255"/>
      <c r="J18" s="255"/>
      <c r="K18" s="255"/>
      <c r="M18" s="259" t="s">
        <v>26</v>
      </c>
      <c r="N18" s="259"/>
      <c r="O18" s="259"/>
      <c r="P18" s="259"/>
      <c r="Q18" s="259"/>
      <c r="R18" s="259"/>
      <c r="S18" s="259"/>
      <c r="T18" s="259"/>
      <c r="U18" s="259"/>
    </row>
    <row r="19" spans="1:21" ht="15" customHeight="1" x14ac:dyDescent="0.25">
      <c r="A19" s="266" t="s">
        <v>292</v>
      </c>
      <c r="B19" s="267"/>
      <c r="C19" s="267"/>
      <c r="D19" s="267"/>
      <c r="E19" s="267"/>
      <c r="F19" s="267"/>
      <c r="G19" s="267"/>
      <c r="H19" s="267"/>
      <c r="I19" s="267"/>
      <c r="J19" s="267"/>
      <c r="K19" s="267"/>
      <c r="M19" s="261" t="s">
        <v>290</v>
      </c>
      <c r="N19" s="261"/>
      <c r="O19" s="261"/>
      <c r="P19" s="261"/>
      <c r="Q19" s="261"/>
      <c r="R19" s="261"/>
      <c r="S19" s="261"/>
      <c r="T19" s="261"/>
      <c r="U19" s="261"/>
    </row>
    <row r="20" spans="1:21" s="1" customFormat="1" ht="15.75" customHeight="1" x14ac:dyDescent="0.2">
      <c r="A20" s="267"/>
      <c r="B20" s="267"/>
      <c r="C20" s="267"/>
      <c r="D20" s="267"/>
      <c r="E20" s="267"/>
      <c r="F20" s="267"/>
      <c r="G20" s="267"/>
      <c r="H20" s="267"/>
      <c r="I20" s="267"/>
      <c r="J20" s="267"/>
      <c r="K20" s="267"/>
      <c r="M20" s="153" t="s">
        <v>27</v>
      </c>
      <c r="N20" s="153"/>
      <c r="O20" s="153"/>
      <c r="P20" s="153"/>
      <c r="Q20" s="153"/>
      <c r="R20" s="153"/>
      <c r="S20" s="153"/>
      <c r="T20" s="153"/>
      <c r="U20" s="153"/>
    </row>
    <row r="21" spans="1:21" s="1" customFormat="1" ht="15" customHeight="1" x14ac:dyDescent="0.2">
      <c r="A21" s="267"/>
      <c r="B21" s="267"/>
      <c r="C21" s="267"/>
      <c r="D21" s="267"/>
      <c r="E21" s="267"/>
      <c r="F21" s="267"/>
      <c r="G21" s="267"/>
      <c r="H21" s="267"/>
      <c r="I21" s="267"/>
      <c r="J21" s="267"/>
      <c r="K21" s="267"/>
      <c r="M21" s="261" t="s">
        <v>291</v>
      </c>
      <c r="N21" s="261"/>
      <c r="O21" s="261"/>
      <c r="P21" s="261"/>
      <c r="Q21" s="261"/>
      <c r="R21" s="261"/>
      <c r="S21" s="261"/>
      <c r="T21" s="261"/>
      <c r="U21" s="261"/>
    </row>
    <row r="22" spans="1:21" s="1" customFormat="1" ht="15" customHeight="1" x14ac:dyDescent="0.2">
      <c r="A22" s="267"/>
      <c r="B22" s="267"/>
      <c r="C22" s="267"/>
      <c r="D22" s="267"/>
      <c r="E22" s="267"/>
      <c r="F22" s="267"/>
      <c r="G22" s="267"/>
      <c r="H22" s="267"/>
      <c r="I22" s="267"/>
      <c r="J22" s="267"/>
      <c r="K22" s="267"/>
      <c r="M22" s="153" t="s">
        <v>28</v>
      </c>
      <c r="N22" s="153"/>
      <c r="O22" s="153"/>
      <c r="P22" s="153"/>
      <c r="Q22" s="153"/>
      <c r="R22" s="153"/>
      <c r="S22" s="153"/>
      <c r="T22" s="153"/>
      <c r="U22" s="153"/>
    </row>
    <row r="23" spans="1:21" s="1" customFormat="1" ht="15" customHeight="1" x14ac:dyDescent="0.2">
      <c r="A23" s="267"/>
      <c r="B23" s="267"/>
      <c r="C23" s="267"/>
      <c r="D23" s="267"/>
      <c r="E23" s="267"/>
      <c r="F23" s="267"/>
      <c r="G23" s="267"/>
      <c r="H23" s="267"/>
      <c r="I23" s="267"/>
      <c r="J23" s="267"/>
      <c r="K23" s="267"/>
      <c r="M23" s="107" t="s">
        <v>29</v>
      </c>
      <c r="N23" s="107"/>
      <c r="O23" s="107"/>
      <c r="P23" s="107"/>
      <c r="Q23" s="107"/>
      <c r="R23" s="107"/>
      <c r="S23" s="107"/>
      <c r="T23" s="107"/>
      <c r="U23" s="107"/>
    </row>
    <row r="24" spans="1:21" s="1" customFormat="1" ht="30" customHeight="1" x14ac:dyDescent="0.2">
      <c r="A24" s="267"/>
      <c r="B24" s="267"/>
      <c r="C24" s="267"/>
      <c r="D24" s="267"/>
      <c r="E24" s="267"/>
      <c r="F24" s="267"/>
      <c r="G24" s="267"/>
      <c r="H24" s="267"/>
      <c r="I24" s="267"/>
      <c r="J24" s="267"/>
      <c r="K24" s="267"/>
      <c r="M24" s="153" t="s">
        <v>30</v>
      </c>
      <c r="N24" s="153"/>
      <c r="O24" s="153"/>
      <c r="P24" s="153"/>
      <c r="Q24" s="153"/>
      <c r="R24" s="153"/>
      <c r="S24" s="153"/>
      <c r="T24" s="153"/>
      <c r="U24" s="153"/>
    </row>
    <row r="25" spans="1:21" s="1" customFormat="1" ht="15" customHeight="1" x14ac:dyDescent="0.2">
      <c r="A25" s="166" t="s">
        <v>31</v>
      </c>
      <c r="B25" s="166"/>
      <c r="C25" s="166"/>
      <c r="D25" s="166"/>
      <c r="E25" s="166"/>
      <c r="F25" s="166"/>
      <c r="G25" s="166"/>
      <c r="M25" s="134" t="s">
        <v>32</v>
      </c>
      <c r="N25" s="134"/>
      <c r="O25" s="134"/>
      <c r="P25" s="134"/>
      <c r="Q25" s="134"/>
      <c r="R25" s="134"/>
      <c r="S25" s="134"/>
      <c r="T25" s="134"/>
      <c r="U25" s="134"/>
    </row>
    <row r="26" spans="1:21" s="1" customFormat="1" ht="25.5" customHeight="1" x14ac:dyDescent="0.2">
      <c r="A26" s="3"/>
      <c r="B26" s="119" t="s">
        <v>33</v>
      </c>
      <c r="C26" s="121"/>
      <c r="D26" s="119" t="s">
        <v>34</v>
      </c>
      <c r="E26" s="120"/>
      <c r="F26" s="121"/>
      <c r="G26" s="132" t="s">
        <v>35</v>
      </c>
      <c r="H26" s="132" t="s">
        <v>36</v>
      </c>
      <c r="I26" s="119" t="s">
        <v>37</v>
      </c>
      <c r="J26" s="120"/>
      <c r="K26" s="121"/>
      <c r="M26" s="248" t="s">
        <v>38</v>
      </c>
      <c r="N26" s="249"/>
      <c r="O26" s="249"/>
      <c r="P26" s="249"/>
      <c r="Q26" s="249"/>
      <c r="R26" s="249"/>
      <c r="S26" s="249"/>
      <c r="T26" s="249"/>
      <c r="U26" s="249"/>
    </row>
    <row r="27" spans="1:21" s="1" customFormat="1" ht="12.75" customHeight="1" x14ac:dyDescent="0.2">
      <c r="A27" s="3"/>
      <c r="B27" s="4" t="s">
        <v>39</v>
      </c>
      <c r="C27" s="4" t="s">
        <v>40</v>
      </c>
      <c r="D27" s="4" t="s">
        <v>41</v>
      </c>
      <c r="E27" s="4" t="s">
        <v>42</v>
      </c>
      <c r="F27" s="4" t="s">
        <v>43</v>
      </c>
      <c r="G27" s="133"/>
      <c r="H27" s="133"/>
      <c r="I27" s="4" t="s">
        <v>44</v>
      </c>
      <c r="J27" s="4" t="s">
        <v>45</v>
      </c>
      <c r="K27" s="4" t="s">
        <v>46</v>
      </c>
      <c r="M27" s="249"/>
      <c r="N27" s="249"/>
      <c r="O27" s="249"/>
      <c r="P27" s="249"/>
      <c r="Q27" s="249"/>
      <c r="R27" s="249"/>
      <c r="S27" s="249"/>
      <c r="T27" s="249"/>
      <c r="U27" s="249"/>
    </row>
    <row r="28" spans="1:21" ht="15.75" customHeight="1" x14ac:dyDescent="0.25">
      <c r="A28" s="29" t="s">
        <v>6</v>
      </c>
      <c r="B28" s="28">
        <v>14</v>
      </c>
      <c r="C28" s="28">
        <v>14</v>
      </c>
      <c r="D28" s="17">
        <v>3</v>
      </c>
      <c r="E28" s="17">
        <v>3</v>
      </c>
      <c r="F28" s="17">
        <v>2</v>
      </c>
      <c r="G28" s="17"/>
      <c r="H28" s="19"/>
      <c r="I28" s="17">
        <v>3</v>
      </c>
      <c r="J28" s="17">
        <v>1</v>
      </c>
      <c r="K28" s="17">
        <v>12</v>
      </c>
      <c r="M28" s="250" t="s">
        <v>47</v>
      </c>
      <c r="N28" s="251"/>
      <c r="O28" s="251"/>
      <c r="P28" s="251"/>
      <c r="Q28" s="251"/>
      <c r="R28" s="251"/>
      <c r="S28" s="251"/>
      <c r="T28" s="251"/>
      <c r="U28" s="251"/>
    </row>
    <row r="29" spans="1:21" ht="18.75" customHeight="1" x14ac:dyDescent="0.25">
      <c r="A29" s="29" t="s">
        <v>7</v>
      </c>
      <c r="B29" s="28">
        <v>14</v>
      </c>
      <c r="C29" s="28">
        <v>14</v>
      </c>
      <c r="D29" s="17">
        <v>3</v>
      </c>
      <c r="E29" s="17">
        <v>3</v>
      </c>
      <c r="F29" s="17">
        <v>2</v>
      </c>
      <c r="G29" s="17"/>
      <c r="H29" s="91">
        <v>4</v>
      </c>
      <c r="I29" s="17">
        <v>3</v>
      </c>
      <c r="J29" s="17">
        <v>1</v>
      </c>
      <c r="K29" s="17">
        <v>8</v>
      </c>
      <c r="M29" s="251"/>
      <c r="N29" s="251"/>
      <c r="O29" s="251"/>
      <c r="P29" s="251"/>
      <c r="Q29" s="251"/>
      <c r="R29" s="251"/>
      <c r="S29" s="251"/>
      <c r="T29" s="251"/>
      <c r="U29" s="251"/>
    </row>
    <row r="30" spans="1:21" ht="21" customHeight="1" x14ac:dyDescent="0.25">
      <c r="A30" s="30" t="s">
        <v>9</v>
      </c>
      <c r="B30" s="28">
        <v>14</v>
      </c>
      <c r="C30" s="28">
        <v>12</v>
      </c>
      <c r="D30" s="17">
        <v>3</v>
      </c>
      <c r="E30" s="17">
        <v>3</v>
      </c>
      <c r="F30" s="17">
        <v>2</v>
      </c>
      <c r="G30" s="17">
        <v>2</v>
      </c>
      <c r="H30" s="35"/>
      <c r="I30" s="17">
        <v>3</v>
      </c>
      <c r="J30" s="17">
        <v>1</v>
      </c>
      <c r="K30" s="17">
        <v>12</v>
      </c>
      <c r="M30" s="251"/>
      <c r="N30" s="251"/>
      <c r="O30" s="251"/>
      <c r="P30" s="251"/>
      <c r="Q30" s="251"/>
      <c r="R30" s="251"/>
      <c r="S30" s="251"/>
      <c r="T30" s="251"/>
      <c r="U30" s="251"/>
    </row>
    <row r="31" spans="1:21" ht="17.25" customHeight="1" x14ac:dyDescent="0.25">
      <c r="M31" s="251"/>
      <c r="N31" s="251"/>
      <c r="O31" s="251"/>
      <c r="P31" s="251"/>
      <c r="Q31" s="251"/>
      <c r="R31" s="251"/>
      <c r="S31" s="251"/>
      <c r="T31" s="251"/>
      <c r="U31" s="251"/>
    </row>
    <row r="32" spans="1:21" ht="16.5" customHeight="1" x14ac:dyDescent="0.25">
      <c r="A32" s="252" t="s">
        <v>48</v>
      </c>
      <c r="B32" s="211"/>
      <c r="C32" s="211"/>
      <c r="D32" s="211"/>
      <c r="E32" s="211"/>
      <c r="F32" s="211"/>
      <c r="G32" s="211"/>
      <c r="H32" s="211"/>
      <c r="I32" s="211"/>
      <c r="J32" s="211"/>
      <c r="K32" s="211"/>
      <c r="L32" s="211"/>
      <c r="M32" s="211"/>
      <c r="N32" s="211"/>
      <c r="O32" s="211"/>
      <c r="P32" s="211"/>
      <c r="Q32" s="211"/>
      <c r="R32" s="211"/>
      <c r="S32" s="211"/>
      <c r="T32" s="211"/>
      <c r="U32" s="211"/>
    </row>
    <row r="33" spans="1:21" ht="8.25" hidden="1" customHeight="1" x14ac:dyDescent="0.25">
      <c r="O33" s="6"/>
      <c r="P33" s="7" t="s">
        <v>49</v>
      </c>
      <c r="Q33" s="7" t="s">
        <v>50</v>
      </c>
      <c r="R33" s="7" t="s">
        <v>51</v>
      </c>
      <c r="S33" s="7" t="s">
        <v>52</v>
      </c>
      <c r="T33" s="7" t="s">
        <v>53</v>
      </c>
      <c r="U33" s="7"/>
    </row>
    <row r="34" spans="1:21" ht="17.25" customHeight="1" x14ac:dyDescent="0.25">
      <c r="A34" s="154" t="s">
        <v>54</v>
      </c>
      <c r="B34" s="154"/>
      <c r="C34" s="154"/>
      <c r="D34" s="154"/>
      <c r="E34" s="154"/>
      <c r="F34" s="154"/>
      <c r="G34" s="154"/>
      <c r="H34" s="154"/>
      <c r="I34" s="154"/>
      <c r="J34" s="154"/>
      <c r="K34" s="154"/>
      <c r="L34" s="154"/>
      <c r="M34" s="154"/>
      <c r="N34" s="154"/>
      <c r="O34" s="154"/>
      <c r="P34" s="154"/>
      <c r="Q34" s="154"/>
      <c r="R34" s="154"/>
      <c r="S34" s="154"/>
      <c r="T34" s="154"/>
      <c r="U34" s="154"/>
    </row>
    <row r="35" spans="1:21" ht="25.5" customHeight="1" x14ac:dyDescent="0.25">
      <c r="A35" s="124" t="s">
        <v>55</v>
      </c>
      <c r="B35" s="126" t="s">
        <v>56</v>
      </c>
      <c r="C35" s="127"/>
      <c r="D35" s="127"/>
      <c r="E35" s="127"/>
      <c r="F35" s="127"/>
      <c r="G35" s="127"/>
      <c r="H35" s="127"/>
      <c r="I35" s="128"/>
      <c r="J35" s="132" t="s">
        <v>57</v>
      </c>
      <c r="K35" s="119" t="s">
        <v>58</v>
      </c>
      <c r="L35" s="120"/>
      <c r="M35" s="120"/>
      <c r="N35" s="121"/>
      <c r="O35" s="233" t="s">
        <v>59</v>
      </c>
      <c r="P35" s="234"/>
      <c r="Q35" s="235"/>
      <c r="R35" s="233" t="s">
        <v>60</v>
      </c>
      <c r="S35" s="236"/>
      <c r="T35" s="237"/>
      <c r="U35" s="238" t="s">
        <v>61</v>
      </c>
    </row>
    <row r="36" spans="1:21" ht="13.5" customHeight="1" x14ac:dyDescent="0.25">
      <c r="A36" s="125"/>
      <c r="B36" s="129"/>
      <c r="C36" s="130"/>
      <c r="D36" s="130"/>
      <c r="E36" s="130"/>
      <c r="F36" s="130"/>
      <c r="G36" s="130"/>
      <c r="H36" s="130"/>
      <c r="I36" s="131"/>
      <c r="J36" s="133"/>
      <c r="K36" s="4" t="s">
        <v>62</v>
      </c>
      <c r="L36" s="4" t="s">
        <v>63</v>
      </c>
      <c r="M36" s="4" t="s">
        <v>64</v>
      </c>
      <c r="N36" s="4" t="s">
        <v>65</v>
      </c>
      <c r="O36" s="4" t="s">
        <v>66</v>
      </c>
      <c r="P36" s="4" t="s">
        <v>41</v>
      </c>
      <c r="Q36" s="4" t="s">
        <v>67</v>
      </c>
      <c r="R36" s="4" t="s">
        <v>68</v>
      </c>
      <c r="S36" s="4" t="s">
        <v>62</v>
      </c>
      <c r="T36" s="4" t="s">
        <v>69</v>
      </c>
      <c r="U36" s="133"/>
    </row>
    <row r="37" spans="1:21" x14ac:dyDescent="0.25">
      <c r="A37" s="39" t="s">
        <v>70</v>
      </c>
      <c r="B37" s="173" t="s">
        <v>71</v>
      </c>
      <c r="C37" s="174"/>
      <c r="D37" s="174"/>
      <c r="E37" s="174"/>
      <c r="F37" s="174"/>
      <c r="G37" s="174"/>
      <c r="H37" s="174"/>
      <c r="I37" s="175"/>
      <c r="J37" s="40">
        <v>5</v>
      </c>
      <c r="K37" s="40">
        <v>2</v>
      </c>
      <c r="L37" s="40">
        <v>2</v>
      </c>
      <c r="M37" s="40">
        <v>0</v>
      </c>
      <c r="N37" s="40">
        <v>0</v>
      </c>
      <c r="O37" s="12">
        <f t="shared" ref="O37:O43" si="0">K37+L37+M37+N37</f>
        <v>4</v>
      </c>
      <c r="P37" s="13">
        <f t="shared" ref="P37:P43" si="1">Q37-O37</f>
        <v>5</v>
      </c>
      <c r="Q37" s="13">
        <f t="shared" ref="Q37:Q43" si="2">ROUND(PRODUCT(J37,25)/14,0)</f>
        <v>9</v>
      </c>
      <c r="R37" s="42" t="s">
        <v>68</v>
      </c>
      <c r="S37" s="40"/>
      <c r="T37" s="43"/>
      <c r="U37" s="40" t="s">
        <v>49</v>
      </c>
    </row>
    <row r="38" spans="1:21" x14ac:dyDescent="0.25">
      <c r="A38" s="39" t="s">
        <v>72</v>
      </c>
      <c r="B38" s="173" t="s">
        <v>73</v>
      </c>
      <c r="C38" s="174"/>
      <c r="D38" s="174"/>
      <c r="E38" s="174"/>
      <c r="F38" s="174"/>
      <c r="G38" s="174"/>
      <c r="H38" s="174"/>
      <c r="I38" s="175"/>
      <c r="J38" s="40">
        <v>5</v>
      </c>
      <c r="K38" s="40">
        <v>2</v>
      </c>
      <c r="L38" s="40">
        <v>2</v>
      </c>
      <c r="M38" s="40">
        <v>0</v>
      </c>
      <c r="N38" s="40">
        <v>0</v>
      </c>
      <c r="O38" s="12">
        <f t="shared" si="0"/>
        <v>4</v>
      </c>
      <c r="P38" s="13">
        <f t="shared" si="1"/>
        <v>5</v>
      </c>
      <c r="Q38" s="13">
        <f t="shared" si="2"/>
        <v>9</v>
      </c>
      <c r="R38" s="42" t="s">
        <v>68</v>
      </c>
      <c r="S38" s="40"/>
      <c r="T38" s="43"/>
      <c r="U38" s="40" t="s">
        <v>49</v>
      </c>
    </row>
    <row r="39" spans="1:21" s="1" customFormat="1" ht="12.75" x14ac:dyDescent="0.2">
      <c r="A39" s="39" t="s">
        <v>74</v>
      </c>
      <c r="B39" s="173" t="s">
        <v>75</v>
      </c>
      <c r="C39" s="174"/>
      <c r="D39" s="174"/>
      <c r="E39" s="174"/>
      <c r="F39" s="174"/>
      <c r="G39" s="174"/>
      <c r="H39" s="174"/>
      <c r="I39" s="175"/>
      <c r="J39" s="40">
        <v>5</v>
      </c>
      <c r="K39" s="40">
        <v>2</v>
      </c>
      <c r="L39" s="40">
        <v>2</v>
      </c>
      <c r="M39" s="40">
        <v>0</v>
      </c>
      <c r="N39" s="40">
        <v>0</v>
      </c>
      <c r="O39" s="12">
        <f t="shared" si="0"/>
        <v>4</v>
      </c>
      <c r="P39" s="13">
        <f t="shared" si="1"/>
        <v>5</v>
      </c>
      <c r="Q39" s="13">
        <f t="shared" si="2"/>
        <v>9</v>
      </c>
      <c r="R39" s="42" t="s">
        <v>68</v>
      </c>
      <c r="S39" s="40"/>
      <c r="T39" s="43"/>
      <c r="U39" s="40" t="s">
        <v>49</v>
      </c>
    </row>
    <row r="40" spans="1:21" x14ac:dyDescent="0.25">
      <c r="A40" s="39" t="s">
        <v>76</v>
      </c>
      <c r="B40" s="173" t="s">
        <v>77</v>
      </c>
      <c r="C40" s="174"/>
      <c r="D40" s="174"/>
      <c r="E40" s="174"/>
      <c r="F40" s="174"/>
      <c r="G40" s="174"/>
      <c r="H40" s="174"/>
      <c r="I40" s="175"/>
      <c r="J40" s="40">
        <v>5</v>
      </c>
      <c r="K40" s="40">
        <v>2</v>
      </c>
      <c r="L40" s="40">
        <v>2</v>
      </c>
      <c r="M40" s="40">
        <v>0</v>
      </c>
      <c r="N40" s="40">
        <v>0</v>
      </c>
      <c r="O40" s="12">
        <f t="shared" si="0"/>
        <v>4</v>
      </c>
      <c r="P40" s="13">
        <f t="shared" si="1"/>
        <v>5</v>
      </c>
      <c r="Q40" s="13">
        <f t="shared" si="2"/>
        <v>9</v>
      </c>
      <c r="R40" s="42" t="s">
        <v>68</v>
      </c>
      <c r="S40" s="40"/>
      <c r="T40" s="43"/>
      <c r="U40" s="40" t="s">
        <v>49</v>
      </c>
    </row>
    <row r="41" spans="1:21" x14ac:dyDescent="0.25">
      <c r="A41" s="77" t="s">
        <v>78</v>
      </c>
      <c r="B41" s="228" t="s">
        <v>79</v>
      </c>
      <c r="C41" s="228"/>
      <c r="D41" s="228"/>
      <c r="E41" s="228"/>
      <c r="F41" s="228"/>
      <c r="G41" s="228"/>
      <c r="H41" s="228"/>
      <c r="I41" s="229"/>
      <c r="J41" s="40">
        <v>6</v>
      </c>
      <c r="K41" s="40">
        <v>2</v>
      </c>
      <c r="L41" s="40">
        <v>2</v>
      </c>
      <c r="M41" s="40">
        <v>2</v>
      </c>
      <c r="N41" s="40">
        <v>0</v>
      </c>
      <c r="O41" s="12">
        <f t="shared" si="0"/>
        <v>6</v>
      </c>
      <c r="P41" s="13">
        <f t="shared" si="1"/>
        <v>5</v>
      </c>
      <c r="Q41" s="13">
        <f t="shared" si="2"/>
        <v>11</v>
      </c>
      <c r="R41" s="42"/>
      <c r="S41" s="40" t="s">
        <v>62</v>
      </c>
      <c r="T41" s="43"/>
      <c r="U41" s="40" t="s">
        <v>49</v>
      </c>
    </row>
    <row r="42" spans="1:21" ht="15" customHeight="1" x14ac:dyDescent="0.25">
      <c r="A42" s="39" t="s">
        <v>80</v>
      </c>
      <c r="B42" s="173" t="s">
        <v>81</v>
      </c>
      <c r="C42" s="174"/>
      <c r="D42" s="174"/>
      <c r="E42" s="174"/>
      <c r="F42" s="174"/>
      <c r="G42" s="174"/>
      <c r="H42" s="174"/>
      <c r="I42" s="175"/>
      <c r="J42" s="40">
        <v>4</v>
      </c>
      <c r="K42" s="40">
        <v>2</v>
      </c>
      <c r="L42" s="40">
        <v>1</v>
      </c>
      <c r="M42" s="40">
        <v>0</v>
      </c>
      <c r="N42" s="41">
        <v>0</v>
      </c>
      <c r="O42" s="12">
        <f t="shared" si="0"/>
        <v>3</v>
      </c>
      <c r="P42" s="13">
        <f t="shared" si="1"/>
        <v>4</v>
      </c>
      <c r="Q42" s="13">
        <f t="shared" si="2"/>
        <v>7</v>
      </c>
      <c r="R42" s="42"/>
      <c r="S42" s="40"/>
      <c r="T42" s="43" t="s">
        <v>69</v>
      </c>
      <c r="U42" s="40" t="s">
        <v>49</v>
      </c>
    </row>
    <row r="43" spans="1:21" x14ac:dyDescent="0.25">
      <c r="A43" s="32" t="s">
        <v>82</v>
      </c>
      <c r="B43" s="245" t="s">
        <v>83</v>
      </c>
      <c r="C43" s="246"/>
      <c r="D43" s="246"/>
      <c r="E43" s="246"/>
      <c r="F43" s="246"/>
      <c r="G43" s="246"/>
      <c r="H43" s="246"/>
      <c r="I43" s="247"/>
      <c r="J43" s="32">
        <v>2</v>
      </c>
      <c r="K43" s="32">
        <v>0</v>
      </c>
      <c r="L43" s="32">
        <v>2</v>
      </c>
      <c r="M43" s="32">
        <v>0</v>
      </c>
      <c r="N43" s="32">
        <v>0</v>
      </c>
      <c r="O43" s="32">
        <f t="shared" si="0"/>
        <v>2</v>
      </c>
      <c r="P43" s="23">
        <f t="shared" si="1"/>
        <v>2</v>
      </c>
      <c r="Q43" s="23">
        <f t="shared" si="2"/>
        <v>4</v>
      </c>
      <c r="R43" s="33"/>
      <c r="S43" s="32"/>
      <c r="T43" s="34" t="s">
        <v>69</v>
      </c>
      <c r="U43" s="32" t="s">
        <v>52</v>
      </c>
    </row>
    <row r="44" spans="1:21" x14ac:dyDescent="0.25">
      <c r="A44" s="15" t="s">
        <v>84</v>
      </c>
      <c r="B44" s="148"/>
      <c r="C44" s="149"/>
      <c r="D44" s="149"/>
      <c r="E44" s="149"/>
      <c r="F44" s="149"/>
      <c r="G44" s="149"/>
      <c r="H44" s="149"/>
      <c r="I44" s="150"/>
      <c r="J44" s="15">
        <f t="shared" ref="J44:Q44" si="3">SUM(J37:J43)</f>
        <v>32</v>
      </c>
      <c r="K44" s="15">
        <f t="shared" si="3"/>
        <v>12</v>
      </c>
      <c r="L44" s="15">
        <f t="shared" si="3"/>
        <v>13</v>
      </c>
      <c r="M44" s="15">
        <f t="shared" si="3"/>
        <v>2</v>
      </c>
      <c r="N44" s="15">
        <f t="shared" si="3"/>
        <v>0</v>
      </c>
      <c r="O44" s="15">
        <f t="shared" si="3"/>
        <v>27</v>
      </c>
      <c r="P44" s="15">
        <f t="shared" si="3"/>
        <v>31</v>
      </c>
      <c r="Q44" s="15">
        <f t="shared" si="3"/>
        <v>58</v>
      </c>
      <c r="R44" s="15">
        <f>COUNTIF(R37:R43,"E")</f>
        <v>4</v>
      </c>
      <c r="S44" s="15">
        <f>COUNTIF(S37:S43,"C")</f>
        <v>1</v>
      </c>
      <c r="T44" s="15">
        <f>COUNTIF(T37:T43,"VP")</f>
        <v>2</v>
      </c>
      <c r="U44" s="12">
        <f>COUNTA(U37:U43)</f>
        <v>7</v>
      </c>
    </row>
    <row r="45" spans="1:21" ht="33.75" customHeight="1" x14ac:dyDescent="0.25"/>
    <row r="46" spans="1:21" ht="16.5" customHeight="1" x14ac:dyDescent="0.25">
      <c r="A46" s="154" t="s">
        <v>85</v>
      </c>
      <c r="B46" s="154"/>
      <c r="C46" s="154"/>
      <c r="D46" s="154"/>
      <c r="E46" s="154"/>
      <c r="F46" s="154"/>
      <c r="G46" s="154"/>
      <c r="H46" s="154"/>
      <c r="I46" s="154"/>
      <c r="J46" s="154"/>
      <c r="K46" s="154"/>
      <c r="L46" s="154"/>
      <c r="M46" s="154"/>
      <c r="N46" s="154"/>
      <c r="O46" s="154"/>
      <c r="P46" s="154"/>
      <c r="Q46" s="154"/>
      <c r="R46" s="154"/>
      <c r="S46" s="154"/>
      <c r="T46" s="154"/>
      <c r="U46" s="154"/>
    </row>
    <row r="47" spans="1:21" ht="26.25" customHeight="1" x14ac:dyDescent="0.25">
      <c r="A47" s="124" t="s">
        <v>55</v>
      </c>
      <c r="B47" s="126" t="s">
        <v>56</v>
      </c>
      <c r="C47" s="127"/>
      <c r="D47" s="127"/>
      <c r="E47" s="127"/>
      <c r="F47" s="127"/>
      <c r="G47" s="127"/>
      <c r="H47" s="127"/>
      <c r="I47" s="128"/>
      <c r="J47" s="132" t="s">
        <v>57</v>
      </c>
      <c r="K47" s="119" t="s">
        <v>58</v>
      </c>
      <c r="L47" s="120"/>
      <c r="M47" s="120"/>
      <c r="N47" s="121"/>
      <c r="O47" s="233" t="s">
        <v>59</v>
      </c>
      <c r="P47" s="234"/>
      <c r="Q47" s="235"/>
      <c r="R47" s="233" t="s">
        <v>60</v>
      </c>
      <c r="S47" s="236"/>
      <c r="T47" s="237"/>
      <c r="U47" s="238" t="s">
        <v>61</v>
      </c>
    </row>
    <row r="48" spans="1:21" ht="12.75" customHeight="1" x14ac:dyDescent="0.25">
      <c r="A48" s="125"/>
      <c r="B48" s="129"/>
      <c r="C48" s="130"/>
      <c r="D48" s="130"/>
      <c r="E48" s="130"/>
      <c r="F48" s="130"/>
      <c r="G48" s="130"/>
      <c r="H48" s="130"/>
      <c r="I48" s="131"/>
      <c r="J48" s="133"/>
      <c r="K48" s="4" t="s">
        <v>62</v>
      </c>
      <c r="L48" s="4" t="s">
        <v>63</v>
      </c>
      <c r="M48" s="4" t="s">
        <v>64</v>
      </c>
      <c r="N48" s="4" t="s">
        <v>65</v>
      </c>
      <c r="O48" s="4" t="s">
        <v>66</v>
      </c>
      <c r="P48" s="4" t="s">
        <v>41</v>
      </c>
      <c r="Q48" s="4" t="s">
        <v>67</v>
      </c>
      <c r="R48" s="4" t="s">
        <v>68</v>
      </c>
      <c r="S48" s="4" t="s">
        <v>62</v>
      </c>
      <c r="T48" s="4" t="s">
        <v>69</v>
      </c>
      <c r="U48" s="133"/>
    </row>
    <row r="49" spans="1:21" x14ac:dyDescent="0.25">
      <c r="A49" s="39" t="s">
        <v>86</v>
      </c>
      <c r="B49" s="173" t="s">
        <v>87</v>
      </c>
      <c r="C49" s="174"/>
      <c r="D49" s="174"/>
      <c r="E49" s="174"/>
      <c r="F49" s="174"/>
      <c r="G49" s="174"/>
      <c r="H49" s="174"/>
      <c r="I49" s="175"/>
      <c r="J49" s="40">
        <v>5</v>
      </c>
      <c r="K49" s="40">
        <v>2</v>
      </c>
      <c r="L49" s="40">
        <v>2</v>
      </c>
      <c r="M49" s="40">
        <v>0</v>
      </c>
      <c r="N49" s="41">
        <v>0</v>
      </c>
      <c r="O49" s="12">
        <f t="shared" ref="O49:O55" si="4">K49+L49+M49+N49</f>
        <v>4</v>
      </c>
      <c r="P49" s="13">
        <f t="shared" ref="P49:P55" si="5">Q49-O49</f>
        <v>5</v>
      </c>
      <c r="Q49" s="13">
        <f t="shared" ref="Q49:Q55" si="6">ROUND(PRODUCT(J49,25)/14,0)</f>
        <v>9</v>
      </c>
      <c r="R49" s="42" t="s">
        <v>68</v>
      </c>
      <c r="S49" s="40"/>
      <c r="T49" s="43"/>
      <c r="U49" s="40" t="s">
        <v>49</v>
      </c>
    </row>
    <row r="50" spans="1:21" x14ac:dyDescent="0.25">
      <c r="A50" s="39" t="s">
        <v>88</v>
      </c>
      <c r="B50" s="173" t="s">
        <v>89</v>
      </c>
      <c r="C50" s="174"/>
      <c r="D50" s="174"/>
      <c r="E50" s="174"/>
      <c r="F50" s="174"/>
      <c r="G50" s="174"/>
      <c r="H50" s="174"/>
      <c r="I50" s="175"/>
      <c r="J50" s="40">
        <v>5</v>
      </c>
      <c r="K50" s="40">
        <v>2</v>
      </c>
      <c r="L50" s="40">
        <v>2</v>
      </c>
      <c r="M50" s="40">
        <v>0</v>
      </c>
      <c r="N50" s="41">
        <v>0</v>
      </c>
      <c r="O50" s="12">
        <f t="shared" si="4"/>
        <v>4</v>
      </c>
      <c r="P50" s="13">
        <f t="shared" si="5"/>
        <v>5</v>
      </c>
      <c r="Q50" s="13">
        <f t="shared" si="6"/>
        <v>9</v>
      </c>
      <c r="R50" s="42" t="s">
        <v>68</v>
      </c>
      <c r="S50" s="40"/>
      <c r="T50" s="43"/>
      <c r="U50" s="40" t="s">
        <v>49</v>
      </c>
    </row>
    <row r="51" spans="1:21" s="1" customFormat="1" ht="12.75" x14ac:dyDescent="0.2">
      <c r="A51" s="39" t="s">
        <v>90</v>
      </c>
      <c r="B51" s="173" t="s">
        <v>91</v>
      </c>
      <c r="C51" s="174"/>
      <c r="D51" s="174"/>
      <c r="E51" s="174"/>
      <c r="F51" s="174"/>
      <c r="G51" s="174"/>
      <c r="H51" s="174"/>
      <c r="I51" s="175"/>
      <c r="J51" s="40">
        <v>5</v>
      </c>
      <c r="K51" s="40">
        <v>2</v>
      </c>
      <c r="L51" s="40">
        <v>2</v>
      </c>
      <c r="M51" s="40">
        <v>0</v>
      </c>
      <c r="N51" s="41">
        <v>0</v>
      </c>
      <c r="O51" s="12">
        <f t="shared" si="4"/>
        <v>4</v>
      </c>
      <c r="P51" s="13">
        <f t="shared" si="5"/>
        <v>5</v>
      </c>
      <c r="Q51" s="13">
        <f t="shared" si="6"/>
        <v>9</v>
      </c>
      <c r="R51" s="42"/>
      <c r="S51" s="40"/>
      <c r="T51" s="43" t="s">
        <v>69</v>
      </c>
      <c r="U51" s="40" t="s">
        <v>49</v>
      </c>
    </row>
    <row r="52" spans="1:21" ht="12.75" customHeight="1" x14ac:dyDescent="0.25">
      <c r="A52" s="39" t="s">
        <v>92</v>
      </c>
      <c r="B52" s="173" t="s">
        <v>93</v>
      </c>
      <c r="C52" s="174"/>
      <c r="D52" s="174"/>
      <c r="E52" s="174"/>
      <c r="F52" s="174"/>
      <c r="G52" s="174"/>
      <c r="H52" s="174"/>
      <c r="I52" s="175"/>
      <c r="J52" s="40">
        <v>5</v>
      </c>
      <c r="K52" s="40">
        <v>2</v>
      </c>
      <c r="L52" s="40">
        <v>2</v>
      </c>
      <c r="M52" s="40">
        <v>0</v>
      </c>
      <c r="N52" s="41">
        <v>0</v>
      </c>
      <c r="O52" s="12">
        <f t="shared" si="4"/>
        <v>4</v>
      </c>
      <c r="P52" s="13">
        <f t="shared" si="5"/>
        <v>5</v>
      </c>
      <c r="Q52" s="13">
        <f t="shared" si="6"/>
        <v>9</v>
      </c>
      <c r="R52" s="42" t="s">
        <v>68</v>
      </c>
      <c r="S52" s="40"/>
      <c r="T52" s="43"/>
      <c r="U52" s="40" t="s">
        <v>49</v>
      </c>
    </row>
    <row r="53" spans="1:21" ht="15" customHeight="1" x14ac:dyDescent="0.25">
      <c r="A53" s="39" t="s">
        <v>94</v>
      </c>
      <c r="B53" s="173" t="s">
        <v>95</v>
      </c>
      <c r="C53" s="174"/>
      <c r="D53" s="174"/>
      <c r="E53" s="174"/>
      <c r="F53" s="174"/>
      <c r="G53" s="174"/>
      <c r="H53" s="174"/>
      <c r="I53" s="175"/>
      <c r="J53" s="40">
        <v>5</v>
      </c>
      <c r="K53" s="40">
        <v>2</v>
      </c>
      <c r="L53" s="40">
        <v>1</v>
      </c>
      <c r="M53" s="40">
        <v>2</v>
      </c>
      <c r="N53" s="41">
        <v>0</v>
      </c>
      <c r="O53" s="12">
        <f t="shared" si="4"/>
        <v>5</v>
      </c>
      <c r="P53" s="13">
        <f t="shared" si="5"/>
        <v>4</v>
      </c>
      <c r="Q53" s="13">
        <f t="shared" si="6"/>
        <v>9</v>
      </c>
      <c r="R53" s="42" t="s">
        <v>68</v>
      </c>
      <c r="S53" s="40"/>
      <c r="T53" s="43"/>
      <c r="U53" s="40" t="s">
        <v>49</v>
      </c>
    </row>
    <row r="54" spans="1:21" x14ac:dyDescent="0.25">
      <c r="A54" s="90" t="s">
        <v>280</v>
      </c>
      <c r="B54" s="239" t="s">
        <v>281</v>
      </c>
      <c r="C54" s="240"/>
      <c r="D54" s="240"/>
      <c r="E54" s="240"/>
      <c r="F54" s="240"/>
      <c r="G54" s="240"/>
      <c r="H54" s="240"/>
      <c r="I54" s="241"/>
      <c r="J54" s="40">
        <v>5</v>
      </c>
      <c r="K54" s="40">
        <v>2</v>
      </c>
      <c r="L54" s="40">
        <v>1</v>
      </c>
      <c r="M54" s="40">
        <v>0</v>
      </c>
      <c r="N54" s="41">
        <v>0</v>
      </c>
      <c r="O54" s="12">
        <f t="shared" si="4"/>
        <v>3</v>
      </c>
      <c r="P54" s="13">
        <f t="shared" si="5"/>
        <v>6</v>
      </c>
      <c r="Q54" s="13">
        <f t="shared" si="6"/>
        <v>9</v>
      </c>
      <c r="R54" s="42"/>
      <c r="S54" s="40" t="s">
        <v>62</v>
      </c>
      <c r="T54" s="43"/>
      <c r="U54" s="40" t="s">
        <v>51</v>
      </c>
    </row>
    <row r="55" spans="1:21" x14ac:dyDescent="0.25">
      <c r="A55" s="14" t="s">
        <v>98</v>
      </c>
      <c r="B55" s="242" t="s">
        <v>99</v>
      </c>
      <c r="C55" s="243"/>
      <c r="D55" s="243"/>
      <c r="E55" s="243"/>
      <c r="F55" s="243"/>
      <c r="G55" s="243"/>
      <c r="H55" s="243"/>
      <c r="I55" s="244"/>
      <c r="J55" s="14">
        <v>2</v>
      </c>
      <c r="K55" s="14">
        <v>0</v>
      </c>
      <c r="L55" s="14">
        <v>2</v>
      </c>
      <c r="M55" s="14">
        <v>0</v>
      </c>
      <c r="N55" s="14">
        <v>0</v>
      </c>
      <c r="O55" s="12">
        <f t="shared" si="4"/>
        <v>2</v>
      </c>
      <c r="P55" s="13">
        <f t="shared" si="5"/>
        <v>2</v>
      </c>
      <c r="Q55" s="13">
        <f t="shared" si="6"/>
        <v>4</v>
      </c>
      <c r="R55" s="33"/>
      <c r="S55" s="32"/>
      <c r="T55" s="34" t="s">
        <v>69</v>
      </c>
      <c r="U55" s="32" t="s">
        <v>52</v>
      </c>
    </row>
    <row r="56" spans="1:21" x14ac:dyDescent="0.25">
      <c r="A56" s="15" t="s">
        <v>84</v>
      </c>
      <c r="B56" s="148"/>
      <c r="C56" s="149"/>
      <c r="D56" s="149"/>
      <c r="E56" s="149"/>
      <c r="F56" s="149"/>
      <c r="G56" s="149"/>
      <c r="H56" s="149"/>
      <c r="I56" s="150"/>
      <c r="J56" s="15">
        <f t="shared" ref="J56:Q56" si="7">SUM(J49:J55)</f>
        <v>32</v>
      </c>
      <c r="K56" s="15">
        <f t="shared" si="7"/>
        <v>12</v>
      </c>
      <c r="L56" s="15">
        <f t="shared" si="7"/>
        <v>12</v>
      </c>
      <c r="M56" s="15">
        <f t="shared" si="7"/>
        <v>2</v>
      </c>
      <c r="N56" s="15">
        <f t="shared" si="7"/>
        <v>0</v>
      </c>
      <c r="O56" s="15">
        <f t="shared" si="7"/>
        <v>26</v>
      </c>
      <c r="P56" s="15">
        <f t="shared" si="7"/>
        <v>32</v>
      </c>
      <c r="Q56" s="15">
        <f t="shared" si="7"/>
        <v>58</v>
      </c>
      <c r="R56" s="15">
        <f>COUNTIF(R49:R55,"E")</f>
        <v>4</v>
      </c>
      <c r="S56" s="15">
        <f>COUNTIF(S49:S55,"C")</f>
        <v>1</v>
      </c>
      <c r="T56" s="15">
        <f>COUNTIF(T49:T55,"VP")</f>
        <v>2</v>
      </c>
      <c r="U56" s="12">
        <f>COUNTA(U49:U55)</f>
        <v>7</v>
      </c>
    </row>
    <row r="57" spans="1:21" ht="128.25" customHeight="1" x14ac:dyDescent="0.25"/>
    <row r="58" spans="1:21" ht="18" customHeight="1" x14ac:dyDescent="0.25">
      <c r="A58" s="154" t="s">
        <v>100</v>
      </c>
      <c r="B58" s="154"/>
      <c r="C58" s="154"/>
      <c r="D58" s="154"/>
      <c r="E58" s="154"/>
      <c r="F58" s="154"/>
      <c r="G58" s="154"/>
      <c r="H58" s="154"/>
      <c r="I58" s="154"/>
      <c r="J58" s="154"/>
      <c r="K58" s="154"/>
      <c r="L58" s="154"/>
      <c r="M58" s="154"/>
      <c r="N58" s="154"/>
      <c r="O58" s="154"/>
      <c r="P58" s="154"/>
      <c r="Q58" s="154"/>
      <c r="R58" s="154"/>
      <c r="S58" s="154"/>
      <c r="T58" s="154"/>
      <c r="U58" s="154"/>
    </row>
    <row r="59" spans="1:21" ht="25.5" customHeight="1" x14ac:dyDescent="0.25">
      <c r="A59" s="124" t="s">
        <v>55</v>
      </c>
      <c r="B59" s="126" t="s">
        <v>56</v>
      </c>
      <c r="C59" s="127"/>
      <c r="D59" s="127"/>
      <c r="E59" s="127"/>
      <c r="F59" s="127"/>
      <c r="G59" s="127"/>
      <c r="H59" s="127"/>
      <c r="I59" s="128"/>
      <c r="J59" s="132" t="s">
        <v>57</v>
      </c>
      <c r="K59" s="119" t="s">
        <v>58</v>
      </c>
      <c r="L59" s="120"/>
      <c r="M59" s="120"/>
      <c r="N59" s="121"/>
      <c r="O59" s="233" t="s">
        <v>59</v>
      </c>
      <c r="P59" s="234"/>
      <c r="Q59" s="235"/>
      <c r="R59" s="233" t="s">
        <v>60</v>
      </c>
      <c r="S59" s="236"/>
      <c r="T59" s="237"/>
      <c r="U59" s="238" t="s">
        <v>61</v>
      </c>
    </row>
    <row r="60" spans="1:21" ht="16.5" customHeight="1" x14ac:dyDescent="0.25">
      <c r="A60" s="125"/>
      <c r="B60" s="129"/>
      <c r="C60" s="130"/>
      <c r="D60" s="130"/>
      <c r="E60" s="130"/>
      <c r="F60" s="130"/>
      <c r="G60" s="130"/>
      <c r="H60" s="130"/>
      <c r="I60" s="131"/>
      <c r="J60" s="133"/>
      <c r="K60" s="4" t="s">
        <v>62</v>
      </c>
      <c r="L60" s="4" t="s">
        <v>63</v>
      </c>
      <c r="M60" s="4" t="s">
        <v>64</v>
      </c>
      <c r="N60" s="4" t="s">
        <v>65</v>
      </c>
      <c r="O60" s="4" t="s">
        <v>66</v>
      </c>
      <c r="P60" s="4" t="s">
        <v>41</v>
      </c>
      <c r="Q60" s="4" t="s">
        <v>67</v>
      </c>
      <c r="R60" s="4" t="s">
        <v>68</v>
      </c>
      <c r="S60" s="4" t="s">
        <v>62</v>
      </c>
      <c r="T60" s="4" t="s">
        <v>69</v>
      </c>
      <c r="U60" s="133"/>
    </row>
    <row r="61" spans="1:21" x14ac:dyDescent="0.25">
      <c r="A61" s="39" t="s">
        <v>101</v>
      </c>
      <c r="B61" s="173" t="s">
        <v>102</v>
      </c>
      <c r="C61" s="174"/>
      <c r="D61" s="174"/>
      <c r="E61" s="174"/>
      <c r="F61" s="174"/>
      <c r="G61" s="174"/>
      <c r="H61" s="174"/>
      <c r="I61" s="175"/>
      <c r="J61" s="40">
        <v>5</v>
      </c>
      <c r="K61" s="40">
        <v>2</v>
      </c>
      <c r="L61" s="40">
        <v>1</v>
      </c>
      <c r="M61" s="40">
        <v>1</v>
      </c>
      <c r="N61" s="41">
        <v>0</v>
      </c>
      <c r="O61" s="12">
        <f t="shared" ref="O61:O67" si="8">K61+L61+M61+N61</f>
        <v>4</v>
      </c>
      <c r="P61" s="13">
        <f t="shared" ref="P61:P67" si="9">Q61-O61</f>
        <v>5</v>
      </c>
      <c r="Q61" s="13">
        <f t="shared" ref="Q61:Q67" si="10">ROUND(PRODUCT(J61,25)/14,0)</f>
        <v>9</v>
      </c>
      <c r="R61" s="42"/>
      <c r="S61" s="40" t="s">
        <v>62</v>
      </c>
      <c r="T61" s="43"/>
      <c r="U61" s="40" t="s">
        <v>51</v>
      </c>
    </row>
    <row r="62" spans="1:21" x14ac:dyDescent="0.25">
      <c r="A62" s="39" t="s">
        <v>103</v>
      </c>
      <c r="B62" s="173" t="s">
        <v>104</v>
      </c>
      <c r="C62" s="174"/>
      <c r="D62" s="174"/>
      <c r="E62" s="174"/>
      <c r="F62" s="174"/>
      <c r="G62" s="174"/>
      <c r="H62" s="174"/>
      <c r="I62" s="175"/>
      <c r="J62" s="40">
        <v>5</v>
      </c>
      <c r="K62" s="40">
        <v>2</v>
      </c>
      <c r="L62" s="40">
        <v>2</v>
      </c>
      <c r="M62" s="40">
        <v>0</v>
      </c>
      <c r="N62" s="41">
        <v>0</v>
      </c>
      <c r="O62" s="12">
        <f t="shared" si="8"/>
        <v>4</v>
      </c>
      <c r="P62" s="13">
        <f t="shared" si="9"/>
        <v>5</v>
      </c>
      <c r="Q62" s="13">
        <f t="shared" si="10"/>
        <v>9</v>
      </c>
      <c r="R62" s="42"/>
      <c r="S62" s="40"/>
      <c r="T62" s="43" t="s">
        <v>69</v>
      </c>
      <c r="U62" s="40" t="s">
        <v>49</v>
      </c>
    </row>
    <row r="63" spans="1:21" x14ac:dyDescent="0.25">
      <c r="A63" s="39" t="s">
        <v>105</v>
      </c>
      <c r="B63" s="173" t="s">
        <v>106</v>
      </c>
      <c r="C63" s="174"/>
      <c r="D63" s="174"/>
      <c r="E63" s="174"/>
      <c r="F63" s="174"/>
      <c r="G63" s="174"/>
      <c r="H63" s="174"/>
      <c r="I63" s="175"/>
      <c r="J63" s="40">
        <v>5</v>
      </c>
      <c r="K63" s="40">
        <v>2</v>
      </c>
      <c r="L63" s="40">
        <v>2</v>
      </c>
      <c r="M63" s="40">
        <v>0</v>
      </c>
      <c r="N63" s="41">
        <v>0</v>
      </c>
      <c r="O63" s="12">
        <f t="shared" si="8"/>
        <v>4</v>
      </c>
      <c r="P63" s="13">
        <f t="shared" si="9"/>
        <v>5</v>
      </c>
      <c r="Q63" s="13">
        <f t="shared" si="10"/>
        <v>9</v>
      </c>
      <c r="R63" s="42" t="s">
        <v>68</v>
      </c>
      <c r="S63" s="40"/>
      <c r="T63" s="43"/>
      <c r="U63" s="40" t="s">
        <v>51</v>
      </c>
    </row>
    <row r="64" spans="1:21" x14ac:dyDescent="0.25">
      <c r="A64" s="39" t="s">
        <v>107</v>
      </c>
      <c r="B64" s="173" t="s">
        <v>108</v>
      </c>
      <c r="C64" s="174"/>
      <c r="D64" s="174"/>
      <c r="E64" s="174"/>
      <c r="F64" s="174"/>
      <c r="G64" s="174"/>
      <c r="H64" s="174"/>
      <c r="I64" s="175"/>
      <c r="J64" s="40">
        <v>5</v>
      </c>
      <c r="K64" s="40">
        <v>2</v>
      </c>
      <c r="L64" s="40">
        <v>2</v>
      </c>
      <c r="M64" s="40">
        <v>1</v>
      </c>
      <c r="N64" s="41">
        <v>0</v>
      </c>
      <c r="O64" s="12">
        <f t="shared" si="8"/>
        <v>5</v>
      </c>
      <c r="P64" s="13">
        <f t="shared" si="9"/>
        <v>4</v>
      </c>
      <c r="Q64" s="13">
        <f t="shared" si="10"/>
        <v>9</v>
      </c>
      <c r="R64" s="42" t="s">
        <v>68</v>
      </c>
      <c r="S64" s="40"/>
      <c r="T64" s="43"/>
      <c r="U64" s="40" t="s">
        <v>49</v>
      </c>
    </row>
    <row r="65" spans="1:21" x14ac:dyDescent="0.25">
      <c r="A65" s="39" t="s">
        <v>109</v>
      </c>
      <c r="B65" s="173" t="s">
        <v>110</v>
      </c>
      <c r="C65" s="174"/>
      <c r="D65" s="174"/>
      <c r="E65" s="174"/>
      <c r="F65" s="174"/>
      <c r="G65" s="174"/>
      <c r="H65" s="174"/>
      <c r="I65" s="175"/>
      <c r="J65" s="40">
        <v>5</v>
      </c>
      <c r="K65" s="40">
        <v>2</v>
      </c>
      <c r="L65" s="40">
        <v>1</v>
      </c>
      <c r="M65" s="40">
        <v>1</v>
      </c>
      <c r="N65" s="41">
        <v>0</v>
      </c>
      <c r="O65" s="12">
        <f t="shared" si="8"/>
        <v>4</v>
      </c>
      <c r="P65" s="13">
        <f t="shared" si="9"/>
        <v>5</v>
      </c>
      <c r="Q65" s="13">
        <f t="shared" si="10"/>
        <v>9</v>
      </c>
      <c r="R65" s="42" t="s">
        <v>68</v>
      </c>
      <c r="S65" s="40"/>
      <c r="T65" s="43"/>
      <c r="U65" s="40" t="s">
        <v>51</v>
      </c>
    </row>
    <row r="66" spans="1:21" s="1" customFormat="1" ht="14.25" customHeight="1" x14ac:dyDescent="0.2">
      <c r="A66" s="39" t="s">
        <v>111</v>
      </c>
      <c r="B66" s="173" t="s">
        <v>112</v>
      </c>
      <c r="C66" s="174"/>
      <c r="D66" s="174"/>
      <c r="E66" s="174"/>
      <c r="F66" s="174"/>
      <c r="G66" s="174"/>
      <c r="H66" s="174"/>
      <c r="I66" s="175"/>
      <c r="J66" s="40">
        <v>5</v>
      </c>
      <c r="K66" s="40">
        <v>2</v>
      </c>
      <c r="L66" s="40">
        <v>1</v>
      </c>
      <c r="M66" s="40">
        <v>1</v>
      </c>
      <c r="N66" s="41">
        <v>0</v>
      </c>
      <c r="O66" s="12">
        <f t="shared" si="8"/>
        <v>4</v>
      </c>
      <c r="P66" s="13">
        <f t="shared" si="9"/>
        <v>5</v>
      </c>
      <c r="Q66" s="13">
        <f t="shared" si="10"/>
        <v>9</v>
      </c>
      <c r="R66" s="42" t="s">
        <v>68</v>
      </c>
      <c r="S66" s="40"/>
      <c r="T66" s="43"/>
      <c r="U66" s="40" t="s">
        <v>51</v>
      </c>
    </row>
    <row r="67" spans="1:21" ht="12.75" customHeight="1" x14ac:dyDescent="0.25">
      <c r="A67" s="39" t="s">
        <v>113</v>
      </c>
      <c r="B67" s="173" t="s">
        <v>114</v>
      </c>
      <c r="C67" s="174"/>
      <c r="D67" s="174"/>
      <c r="E67" s="174"/>
      <c r="F67" s="174"/>
      <c r="G67" s="174"/>
      <c r="H67" s="174"/>
      <c r="I67" s="175"/>
      <c r="J67" s="40">
        <v>3</v>
      </c>
      <c r="K67" s="40">
        <v>0</v>
      </c>
      <c r="L67" s="40">
        <v>2</v>
      </c>
      <c r="M67" s="40">
        <v>0</v>
      </c>
      <c r="N67" s="41">
        <v>0</v>
      </c>
      <c r="O67" s="12">
        <f t="shared" si="8"/>
        <v>2</v>
      </c>
      <c r="P67" s="13">
        <f t="shared" si="9"/>
        <v>3</v>
      </c>
      <c r="Q67" s="13">
        <f t="shared" si="10"/>
        <v>5</v>
      </c>
      <c r="R67" s="42"/>
      <c r="S67" s="40" t="s">
        <v>62</v>
      </c>
      <c r="T67" s="43"/>
      <c r="U67" s="40" t="s">
        <v>52</v>
      </c>
    </row>
    <row r="68" spans="1:21" x14ac:dyDescent="0.25">
      <c r="A68" s="15" t="s">
        <v>84</v>
      </c>
      <c r="B68" s="148"/>
      <c r="C68" s="149"/>
      <c r="D68" s="149"/>
      <c r="E68" s="149"/>
      <c r="F68" s="149"/>
      <c r="G68" s="149"/>
      <c r="H68" s="149"/>
      <c r="I68" s="150"/>
      <c r="J68" s="15">
        <f t="shared" ref="J68:Q68" si="11">SUM(J61:J67)</f>
        <v>33</v>
      </c>
      <c r="K68" s="15">
        <f t="shared" si="11"/>
        <v>12</v>
      </c>
      <c r="L68" s="15">
        <f t="shared" si="11"/>
        <v>11</v>
      </c>
      <c r="M68" s="15">
        <f t="shared" si="11"/>
        <v>4</v>
      </c>
      <c r="N68" s="15">
        <f t="shared" si="11"/>
        <v>0</v>
      </c>
      <c r="O68" s="15">
        <f t="shared" si="11"/>
        <v>27</v>
      </c>
      <c r="P68" s="15">
        <f t="shared" si="11"/>
        <v>32</v>
      </c>
      <c r="Q68" s="15">
        <f t="shared" si="11"/>
        <v>59</v>
      </c>
      <c r="R68" s="15">
        <f>COUNTIF(R61:R67,"E")</f>
        <v>4</v>
      </c>
      <c r="S68" s="15">
        <f>COUNTIF(S61:S67,"C")</f>
        <v>2</v>
      </c>
      <c r="T68" s="15">
        <f>COUNTIF(T61:T67,"VP")</f>
        <v>1</v>
      </c>
      <c r="U68" s="12">
        <f>COUNTA(U61:U67)</f>
        <v>7</v>
      </c>
    </row>
    <row r="69" spans="1:21" ht="75" customHeight="1" x14ac:dyDescent="0.25"/>
    <row r="70" spans="1:21" ht="18.75" customHeight="1" x14ac:dyDescent="0.25">
      <c r="A70" s="154" t="s">
        <v>115</v>
      </c>
      <c r="B70" s="154"/>
      <c r="C70" s="154"/>
      <c r="D70" s="154"/>
      <c r="E70" s="154"/>
      <c r="F70" s="154"/>
      <c r="G70" s="154"/>
      <c r="H70" s="154"/>
      <c r="I70" s="154"/>
      <c r="J70" s="154"/>
      <c r="K70" s="154"/>
      <c r="L70" s="154"/>
      <c r="M70" s="154"/>
      <c r="N70" s="154"/>
      <c r="O70" s="154"/>
      <c r="P70" s="154"/>
      <c r="Q70" s="154"/>
      <c r="R70" s="154"/>
      <c r="S70" s="154"/>
      <c r="T70" s="154"/>
      <c r="U70" s="154"/>
    </row>
    <row r="71" spans="1:21" ht="24.75" customHeight="1" x14ac:dyDescent="0.25">
      <c r="A71" s="124" t="s">
        <v>55</v>
      </c>
      <c r="B71" s="126" t="s">
        <v>56</v>
      </c>
      <c r="C71" s="127"/>
      <c r="D71" s="127"/>
      <c r="E71" s="127"/>
      <c r="F71" s="127"/>
      <c r="G71" s="127"/>
      <c r="H71" s="127"/>
      <c r="I71" s="128"/>
      <c r="J71" s="132" t="s">
        <v>57</v>
      </c>
      <c r="K71" s="119" t="s">
        <v>58</v>
      </c>
      <c r="L71" s="120"/>
      <c r="M71" s="120"/>
      <c r="N71" s="121"/>
      <c r="O71" s="233" t="s">
        <v>59</v>
      </c>
      <c r="P71" s="234"/>
      <c r="Q71" s="235"/>
      <c r="R71" s="233" t="s">
        <v>60</v>
      </c>
      <c r="S71" s="236"/>
      <c r="T71" s="237"/>
      <c r="U71" s="238" t="s">
        <v>61</v>
      </c>
    </row>
    <row r="72" spans="1:21" x14ac:dyDescent="0.25">
      <c r="A72" s="125"/>
      <c r="B72" s="129"/>
      <c r="C72" s="130"/>
      <c r="D72" s="130"/>
      <c r="E72" s="130"/>
      <c r="F72" s="130"/>
      <c r="G72" s="130"/>
      <c r="H72" s="130"/>
      <c r="I72" s="131"/>
      <c r="J72" s="133"/>
      <c r="K72" s="4" t="s">
        <v>62</v>
      </c>
      <c r="L72" s="4" t="s">
        <v>63</v>
      </c>
      <c r="M72" s="4" t="s">
        <v>64</v>
      </c>
      <c r="N72" s="4" t="s">
        <v>65</v>
      </c>
      <c r="O72" s="4" t="s">
        <v>66</v>
      </c>
      <c r="P72" s="4" t="s">
        <v>41</v>
      </c>
      <c r="Q72" s="4" t="s">
        <v>67</v>
      </c>
      <c r="R72" s="4" t="s">
        <v>68</v>
      </c>
      <c r="S72" s="4" t="s">
        <v>62</v>
      </c>
      <c r="T72" s="4" t="s">
        <v>69</v>
      </c>
      <c r="U72" s="133"/>
    </row>
    <row r="73" spans="1:21" x14ac:dyDescent="0.25">
      <c r="A73" s="39" t="s">
        <v>116</v>
      </c>
      <c r="B73" s="173" t="s">
        <v>117</v>
      </c>
      <c r="C73" s="174"/>
      <c r="D73" s="174"/>
      <c r="E73" s="174"/>
      <c r="F73" s="174"/>
      <c r="G73" s="174"/>
      <c r="H73" s="174"/>
      <c r="I73" s="175"/>
      <c r="J73" s="40">
        <v>5</v>
      </c>
      <c r="K73" s="40">
        <v>2</v>
      </c>
      <c r="L73" s="40">
        <v>1</v>
      </c>
      <c r="M73" s="40">
        <v>2</v>
      </c>
      <c r="N73" s="41">
        <v>0</v>
      </c>
      <c r="O73" s="12">
        <f t="shared" ref="O73:O79" si="12">K73+L73+M73+N73</f>
        <v>5</v>
      </c>
      <c r="P73" s="13">
        <f t="shared" ref="P73:P79" si="13">Q73-O73</f>
        <v>4</v>
      </c>
      <c r="Q73" s="13">
        <f t="shared" ref="Q73:Q79" si="14">ROUND(PRODUCT(J73,25)/14,0)</f>
        <v>9</v>
      </c>
      <c r="R73" s="42" t="s">
        <v>68</v>
      </c>
      <c r="S73" s="40"/>
      <c r="T73" s="43"/>
      <c r="U73" s="40" t="s">
        <v>51</v>
      </c>
    </row>
    <row r="74" spans="1:21" x14ac:dyDescent="0.25">
      <c r="A74" s="39" t="s">
        <v>118</v>
      </c>
      <c r="B74" s="173" t="s">
        <v>119</v>
      </c>
      <c r="C74" s="174"/>
      <c r="D74" s="174"/>
      <c r="E74" s="174"/>
      <c r="F74" s="174"/>
      <c r="G74" s="174"/>
      <c r="H74" s="174"/>
      <c r="I74" s="175"/>
      <c r="J74" s="40">
        <v>5</v>
      </c>
      <c r="K74" s="40">
        <v>2</v>
      </c>
      <c r="L74" s="40">
        <v>2</v>
      </c>
      <c r="M74" s="40">
        <v>0</v>
      </c>
      <c r="N74" s="41">
        <v>0</v>
      </c>
      <c r="O74" s="12">
        <f t="shared" si="12"/>
        <v>4</v>
      </c>
      <c r="P74" s="13">
        <f t="shared" si="13"/>
        <v>5</v>
      </c>
      <c r="Q74" s="13">
        <f t="shared" si="14"/>
        <v>9</v>
      </c>
      <c r="R74" s="42" t="s">
        <v>68</v>
      </c>
      <c r="S74" s="40"/>
      <c r="T74" s="43"/>
      <c r="U74" s="40" t="s">
        <v>49</v>
      </c>
    </row>
    <row r="75" spans="1:21" x14ac:dyDescent="0.25">
      <c r="A75" s="39" t="s">
        <v>120</v>
      </c>
      <c r="B75" s="173" t="s">
        <v>121</v>
      </c>
      <c r="C75" s="174"/>
      <c r="D75" s="174"/>
      <c r="E75" s="174"/>
      <c r="F75" s="174"/>
      <c r="G75" s="174"/>
      <c r="H75" s="174"/>
      <c r="I75" s="175"/>
      <c r="J75" s="40">
        <v>5</v>
      </c>
      <c r="K75" s="40">
        <v>2</v>
      </c>
      <c r="L75" s="40">
        <v>2</v>
      </c>
      <c r="M75" s="40">
        <v>0</v>
      </c>
      <c r="N75" s="41">
        <v>0</v>
      </c>
      <c r="O75" s="12">
        <f t="shared" si="12"/>
        <v>4</v>
      </c>
      <c r="P75" s="13">
        <f t="shared" si="13"/>
        <v>5</v>
      </c>
      <c r="Q75" s="13">
        <f t="shared" si="14"/>
        <v>9</v>
      </c>
      <c r="R75" s="42" t="s">
        <v>68</v>
      </c>
      <c r="S75" s="40"/>
      <c r="T75" s="43"/>
      <c r="U75" s="40" t="s">
        <v>51</v>
      </c>
    </row>
    <row r="76" spans="1:21" x14ac:dyDescent="0.25">
      <c r="A76" s="39" t="s">
        <v>122</v>
      </c>
      <c r="B76" s="173" t="s">
        <v>123</v>
      </c>
      <c r="C76" s="174"/>
      <c r="D76" s="174"/>
      <c r="E76" s="174"/>
      <c r="F76" s="174"/>
      <c r="G76" s="174"/>
      <c r="H76" s="174"/>
      <c r="I76" s="175"/>
      <c r="J76" s="40">
        <v>5</v>
      </c>
      <c r="K76" s="40">
        <v>2</v>
      </c>
      <c r="L76" s="40">
        <v>0</v>
      </c>
      <c r="M76" s="40">
        <v>2</v>
      </c>
      <c r="N76" s="41">
        <v>0</v>
      </c>
      <c r="O76" s="12">
        <f t="shared" si="12"/>
        <v>4</v>
      </c>
      <c r="P76" s="13">
        <f t="shared" si="13"/>
        <v>5</v>
      </c>
      <c r="Q76" s="13">
        <f t="shared" si="14"/>
        <v>9</v>
      </c>
      <c r="R76" s="42" t="s">
        <v>68</v>
      </c>
      <c r="S76" s="40"/>
      <c r="T76" s="43"/>
      <c r="U76" s="40" t="s">
        <v>51</v>
      </c>
    </row>
    <row r="77" spans="1:21" x14ac:dyDescent="0.25">
      <c r="A77" s="39" t="s">
        <v>124</v>
      </c>
      <c r="B77" s="173" t="s">
        <v>125</v>
      </c>
      <c r="C77" s="174"/>
      <c r="D77" s="174"/>
      <c r="E77" s="174"/>
      <c r="F77" s="174"/>
      <c r="G77" s="174"/>
      <c r="H77" s="174"/>
      <c r="I77" s="175"/>
      <c r="J77" s="40">
        <v>5</v>
      </c>
      <c r="K77" s="40">
        <v>2</v>
      </c>
      <c r="L77" s="40">
        <v>2</v>
      </c>
      <c r="M77" s="40">
        <v>0</v>
      </c>
      <c r="N77" s="41">
        <v>0</v>
      </c>
      <c r="O77" s="12">
        <f t="shared" si="12"/>
        <v>4</v>
      </c>
      <c r="P77" s="13">
        <f t="shared" si="13"/>
        <v>5</v>
      </c>
      <c r="Q77" s="13">
        <f t="shared" si="14"/>
        <v>9</v>
      </c>
      <c r="R77" s="42"/>
      <c r="S77" s="40" t="s">
        <v>62</v>
      </c>
      <c r="T77" s="43"/>
      <c r="U77" s="40" t="s">
        <v>51</v>
      </c>
    </row>
    <row r="78" spans="1:21" s="1" customFormat="1" ht="12.75" x14ac:dyDescent="0.2">
      <c r="A78" s="39" t="s">
        <v>126</v>
      </c>
      <c r="B78" s="173" t="s">
        <v>127</v>
      </c>
      <c r="C78" s="174"/>
      <c r="D78" s="174"/>
      <c r="E78" s="174"/>
      <c r="F78" s="174"/>
      <c r="G78" s="174"/>
      <c r="H78" s="174"/>
      <c r="I78" s="175"/>
      <c r="J78" s="40">
        <v>5</v>
      </c>
      <c r="K78" s="40">
        <v>2</v>
      </c>
      <c r="L78" s="40">
        <v>1</v>
      </c>
      <c r="M78" s="40">
        <v>0</v>
      </c>
      <c r="N78" s="41">
        <v>0</v>
      </c>
      <c r="O78" s="12">
        <f t="shared" si="12"/>
        <v>3</v>
      </c>
      <c r="P78" s="13">
        <f t="shared" si="13"/>
        <v>6</v>
      </c>
      <c r="Q78" s="13">
        <f t="shared" si="14"/>
        <v>9</v>
      </c>
      <c r="R78" s="42"/>
      <c r="S78" s="40"/>
      <c r="T78" s="43" t="s">
        <v>69</v>
      </c>
      <c r="U78" s="40" t="s">
        <v>51</v>
      </c>
    </row>
    <row r="79" spans="1:21" x14ac:dyDescent="0.25">
      <c r="A79" s="39" t="s">
        <v>128</v>
      </c>
      <c r="B79" s="173" t="s">
        <v>129</v>
      </c>
      <c r="C79" s="174"/>
      <c r="D79" s="174"/>
      <c r="E79" s="174"/>
      <c r="F79" s="174"/>
      <c r="G79" s="174"/>
      <c r="H79" s="174"/>
      <c r="I79" s="175"/>
      <c r="J79" s="40">
        <v>3</v>
      </c>
      <c r="K79" s="40">
        <v>0</v>
      </c>
      <c r="L79" s="40">
        <v>2</v>
      </c>
      <c r="M79" s="40">
        <v>0</v>
      </c>
      <c r="N79" s="41">
        <v>0</v>
      </c>
      <c r="O79" s="12">
        <f t="shared" si="12"/>
        <v>2</v>
      </c>
      <c r="P79" s="13">
        <f t="shared" si="13"/>
        <v>3</v>
      </c>
      <c r="Q79" s="13">
        <f t="shared" si="14"/>
        <v>5</v>
      </c>
      <c r="R79" s="42"/>
      <c r="S79" s="40" t="s">
        <v>62</v>
      </c>
      <c r="T79" s="43"/>
      <c r="U79" s="40" t="s">
        <v>52</v>
      </c>
    </row>
    <row r="80" spans="1:21" x14ac:dyDescent="0.25">
      <c r="A80" s="15" t="s">
        <v>84</v>
      </c>
      <c r="B80" s="148"/>
      <c r="C80" s="149"/>
      <c r="D80" s="149"/>
      <c r="E80" s="149"/>
      <c r="F80" s="149"/>
      <c r="G80" s="149"/>
      <c r="H80" s="149"/>
      <c r="I80" s="150"/>
      <c r="J80" s="15">
        <f t="shared" ref="J80:Q80" si="15">SUM(J73:J79)</f>
        <v>33</v>
      </c>
      <c r="K80" s="15">
        <f t="shared" si="15"/>
        <v>12</v>
      </c>
      <c r="L80" s="15">
        <f t="shared" si="15"/>
        <v>10</v>
      </c>
      <c r="M80" s="15">
        <f t="shared" si="15"/>
        <v>4</v>
      </c>
      <c r="N80" s="15">
        <f t="shared" si="15"/>
        <v>0</v>
      </c>
      <c r="O80" s="15">
        <f t="shared" si="15"/>
        <v>26</v>
      </c>
      <c r="P80" s="15">
        <f t="shared" si="15"/>
        <v>33</v>
      </c>
      <c r="Q80" s="15">
        <f t="shared" si="15"/>
        <v>59</v>
      </c>
      <c r="R80" s="15">
        <f>COUNTIF(R73:R79,"E")</f>
        <v>4</v>
      </c>
      <c r="S80" s="15">
        <f>COUNTIF(S73:S79,"C")</f>
        <v>2</v>
      </c>
      <c r="T80" s="15">
        <f>COUNTIF(T73:T79,"VP")</f>
        <v>1</v>
      </c>
      <c r="U80" s="12">
        <f>COUNTA(U73:U79)</f>
        <v>7</v>
      </c>
    </row>
    <row r="81" spans="1:21" ht="101.25" customHeight="1" x14ac:dyDescent="0.25"/>
    <row r="82" spans="1:21" ht="18" customHeight="1" x14ac:dyDescent="0.25">
      <c r="A82" s="224" t="s">
        <v>130</v>
      </c>
      <c r="B82" s="225"/>
      <c r="C82" s="225"/>
      <c r="D82" s="225"/>
      <c r="E82" s="225"/>
      <c r="F82" s="225"/>
      <c r="G82" s="225"/>
      <c r="H82" s="225"/>
      <c r="I82" s="225"/>
      <c r="J82" s="225"/>
      <c r="K82" s="225"/>
      <c r="L82" s="225"/>
      <c r="M82" s="225"/>
      <c r="N82" s="225"/>
      <c r="O82" s="225"/>
      <c r="P82" s="225"/>
      <c r="Q82" s="225"/>
      <c r="R82" s="225"/>
      <c r="S82" s="225"/>
      <c r="T82" s="225"/>
      <c r="U82" s="226"/>
    </row>
    <row r="83" spans="1:21" ht="25.5" customHeight="1" x14ac:dyDescent="0.25">
      <c r="A83" s="124" t="s">
        <v>55</v>
      </c>
      <c r="B83" s="126" t="s">
        <v>56</v>
      </c>
      <c r="C83" s="127"/>
      <c r="D83" s="127"/>
      <c r="E83" s="127"/>
      <c r="F83" s="127"/>
      <c r="G83" s="127"/>
      <c r="H83" s="127"/>
      <c r="I83" s="128"/>
      <c r="J83" s="132" t="s">
        <v>57</v>
      </c>
      <c r="K83" s="119" t="s">
        <v>58</v>
      </c>
      <c r="L83" s="120"/>
      <c r="M83" s="120"/>
      <c r="N83" s="121"/>
      <c r="O83" s="119" t="s">
        <v>59</v>
      </c>
      <c r="P83" s="120"/>
      <c r="Q83" s="121"/>
      <c r="R83" s="119" t="s">
        <v>60</v>
      </c>
      <c r="S83" s="120"/>
      <c r="T83" s="121"/>
      <c r="U83" s="132" t="s">
        <v>61</v>
      </c>
    </row>
    <row r="84" spans="1:21" x14ac:dyDescent="0.25">
      <c r="A84" s="125"/>
      <c r="B84" s="129"/>
      <c r="C84" s="130"/>
      <c r="D84" s="130"/>
      <c r="E84" s="130"/>
      <c r="F84" s="130"/>
      <c r="G84" s="130"/>
      <c r="H84" s="130"/>
      <c r="I84" s="131"/>
      <c r="J84" s="133"/>
      <c r="K84" s="4" t="s">
        <v>62</v>
      </c>
      <c r="L84" s="4" t="s">
        <v>63</v>
      </c>
      <c r="M84" s="4" t="s">
        <v>64</v>
      </c>
      <c r="N84" s="4" t="s">
        <v>65</v>
      </c>
      <c r="O84" s="4" t="s">
        <v>66</v>
      </c>
      <c r="P84" s="4" t="s">
        <v>41</v>
      </c>
      <c r="Q84" s="4" t="s">
        <v>67</v>
      </c>
      <c r="R84" s="4" t="s">
        <v>68</v>
      </c>
      <c r="S84" s="4" t="s">
        <v>62</v>
      </c>
      <c r="T84" s="4" t="s">
        <v>69</v>
      </c>
      <c r="U84" s="133"/>
    </row>
    <row r="85" spans="1:21" x14ac:dyDescent="0.25">
      <c r="A85" s="39" t="s">
        <v>131</v>
      </c>
      <c r="B85" s="173" t="s">
        <v>132</v>
      </c>
      <c r="C85" s="174"/>
      <c r="D85" s="174"/>
      <c r="E85" s="174"/>
      <c r="F85" s="174"/>
      <c r="G85" s="174"/>
      <c r="H85" s="174"/>
      <c r="I85" s="175"/>
      <c r="J85" s="40">
        <v>5</v>
      </c>
      <c r="K85" s="40">
        <v>2</v>
      </c>
      <c r="L85" s="40">
        <v>2</v>
      </c>
      <c r="M85" s="40">
        <v>1</v>
      </c>
      <c r="N85" s="41">
        <v>0</v>
      </c>
      <c r="O85" s="12">
        <f t="shared" ref="O85:O91" si="16">K85+L85+M85+N85</f>
        <v>5</v>
      </c>
      <c r="P85" s="13">
        <f t="shared" ref="P85:P91" si="17">Q85-O85</f>
        <v>4</v>
      </c>
      <c r="Q85" s="13">
        <f t="shared" ref="Q85:Q91" si="18">ROUND(PRODUCT(J85,25)/14,0)</f>
        <v>9</v>
      </c>
      <c r="R85" s="42" t="s">
        <v>68</v>
      </c>
      <c r="S85" s="40"/>
      <c r="T85" s="43"/>
      <c r="U85" s="40" t="s">
        <v>51</v>
      </c>
    </row>
    <row r="86" spans="1:21" x14ac:dyDescent="0.25">
      <c r="A86" s="39" t="s">
        <v>133</v>
      </c>
      <c r="B86" s="173" t="s">
        <v>134</v>
      </c>
      <c r="C86" s="174"/>
      <c r="D86" s="174"/>
      <c r="E86" s="174"/>
      <c r="F86" s="174"/>
      <c r="G86" s="174"/>
      <c r="H86" s="174"/>
      <c r="I86" s="175"/>
      <c r="J86" s="40">
        <v>4</v>
      </c>
      <c r="K86" s="40">
        <v>2</v>
      </c>
      <c r="L86" s="40">
        <v>1</v>
      </c>
      <c r="M86" s="40">
        <v>1</v>
      </c>
      <c r="N86" s="41">
        <v>0</v>
      </c>
      <c r="O86" s="12">
        <f t="shared" si="16"/>
        <v>4</v>
      </c>
      <c r="P86" s="13">
        <f t="shared" si="17"/>
        <v>3</v>
      </c>
      <c r="Q86" s="13">
        <f t="shared" si="18"/>
        <v>7</v>
      </c>
      <c r="R86" s="42" t="s">
        <v>68</v>
      </c>
      <c r="S86" s="40"/>
      <c r="T86" s="43"/>
      <c r="U86" s="40" t="s">
        <v>51</v>
      </c>
    </row>
    <row r="87" spans="1:21" x14ac:dyDescent="0.25">
      <c r="A87" s="39" t="s">
        <v>135</v>
      </c>
      <c r="B87" s="173" t="s">
        <v>136</v>
      </c>
      <c r="C87" s="174"/>
      <c r="D87" s="174"/>
      <c r="E87" s="174"/>
      <c r="F87" s="174"/>
      <c r="G87" s="174"/>
      <c r="H87" s="174"/>
      <c r="I87" s="175"/>
      <c r="J87" s="40">
        <v>5</v>
      </c>
      <c r="K87" s="40">
        <v>2</v>
      </c>
      <c r="L87" s="40">
        <v>1</v>
      </c>
      <c r="M87" s="40">
        <v>2</v>
      </c>
      <c r="N87" s="41">
        <v>0</v>
      </c>
      <c r="O87" s="12">
        <f t="shared" si="16"/>
        <v>5</v>
      </c>
      <c r="P87" s="13">
        <f t="shared" si="17"/>
        <v>4</v>
      </c>
      <c r="Q87" s="13">
        <f t="shared" si="18"/>
        <v>9</v>
      </c>
      <c r="R87" s="42" t="s">
        <v>68</v>
      </c>
      <c r="S87" s="40"/>
      <c r="T87" s="43"/>
      <c r="U87" s="40" t="s">
        <v>49</v>
      </c>
    </row>
    <row r="88" spans="1:21" x14ac:dyDescent="0.25">
      <c r="A88" s="44" t="s">
        <v>137</v>
      </c>
      <c r="B88" s="230" t="s">
        <v>138</v>
      </c>
      <c r="C88" s="231"/>
      <c r="D88" s="231"/>
      <c r="E88" s="231"/>
      <c r="F88" s="231"/>
      <c r="G88" s="231"/>
      <c r="H88" s="231"/>
      <c r="I88" s="232"/>
      <c r="J88" s="45">
        <v>3</v>
      </c>
      <c r="K88" s="45">
        <v>0</v>
      </c>
      <c r="L88" s="45">
        <v>0</v>
      </c>
      <c r="M88" s="45">
        <v>1</v>
      </c>
      <c r="N88" s="45">
        <v>0</v>
      </c>
      <c r="O88" s="12">
        <f t="shared" si="16"/>
        <v>1</v>
      </c>
      <c r="P88" s="13">
        <f t="shared" si="17"/>
        <v>4</v>
      </c>
      <c r="Q88" s="13">
        <f t="shared" si="18"/>
        <v>5</v>
      </c>
      <c r="R88" s="46"/>
      <c r="S88" s="46" t="s">
        <v>62</v>
      </c>
      <c r="T88" s="46"/>
      <c r="U88" s="47" t="s">
        <v>51</v>
      </c>
    </row>
    <row r="89" spans="1:21" x14ac:dyDescent="0.25">
      <c r="A89" s="39" t="s">
        <v>139</v>
      </c>
      <c r="B89" s="173" t="s">
        <v>140</v>
      </c>
      <c r="C89" s="174"/>
      <c r="D89" s="174"/>
      <c r="E89" s="174"/>
      <c r="F89" s="174"/>
      <c r="G89" s="174"/>
      <c r="H89" s="174"/>
      <c r="I89" s="175"/>
      <c r="J89" s="40">
        <v>4</v>
      </c>
      <c r="K89" s="40">
        <v>0</v>
      </c>
      <c r="L89" s="40">
        <v>0</v>
      </c>
      <c r="M89" s="40">
        <v>2</v>
      </c>
      <c r="N89" s="41">
        <v>0</v>
      </c>
      <c r="O89" s="12">
        <f t="shared" si="16"/>
        <v>2</v>
      </c>
      <c r="P89" s="13">
        <f t="shared" si="17"/>
        <v>5</v>
      </c>
      <c r="Q89" s="13">
        <f t="shared" si="18"/>
        <v>7</v>
      </c>
      <c r="R89" s="42"/>
      <c r="S89" s="40" t="s">
        <v>62</v>
      </c>
      <c r="T89" s="43"/>
      <c r="U89" s="40" t="s">
        <v>51</v>
      </c>
    </row>
    <row r="90" spans="1:21" x14ac:dyDescent="0.25">
      <c r="A90" s="39" t="s">
        <v>141</v>
      </c>
      <c r="B90" s="173" t="s">
        <v>142</v>
      </c>
      <c r="C90" s="174"/>
      <c r="D90" s="174"/>
      <c r="E90" s="174"/>
      <c r="F90" s="174"/>
      <c r="G90" s="174"/>
      <c r="H90" s="174"/>
      <c r="I90" s="175"/>
      <c r="J90" s="40">
        <v>5</v>
      </c>
      <c r="K90" s="40">
        <v>2</v>
      </c>
      <c r="L90" s="40">
        <v>2</v>
      </c>
      <c r="M90" s="40">
        <v>1</v>
      </c>
      <c r="N90" s="41">
        <v>0</v>
      </c>
      <c r="O90" s="12">
        <f t="shared" si="16"/>
        <v>5</v>
      </c>
      <c r="P90" s="13">
        <f t="shared" si="17"/>
        <v>4</v>
      </c>
      <c r="Q90" s="13">
        <f t="shared" si="18"/>
        <v>9</v>
      </c>
      <c r="R90" s="42" t="s">
        <v>68</v>
      </c>
      <c r="S90" s="40"/>
      <c r="T90" s="43"/>
      <c r="U90" s="40" t="s">
        <v>51</v>
      </c>
    </row>
    <row r="91" spans="1:21" x14ac:dyDescent="0.25">
      <c r="A91" s="39" t="s">
        <v>143</v>
      </c>
      <c r="B91" s="173" t="s">
        <v>144</v>
      </c>
      <c r="C91" s="174"/>
      <c r="D91" s="174"/>
      <c r="E91" s="174"/>
      <c r="F91" s="174"/>
      <c r="G91" s="174"/>
      <c r="H91" s="174"/>
      <c r="I91" s="175"/>
      <c r="J91" s="40">
        <v>4</v>
      </c>
      <c r="K91" s="40">
        <v>2</v>
      </c>
      <c r="L91" s="40">
        <v>1</v>
      </c>
      <c r="M91" s="40">
        <v>0</v>
      </c>
      <c r="N91" s="41">
        <v>0</v>
      </c>
      <c r="O91" s="12">
        <f t="shared" si="16"/>
        <v>3</v>
      </c>
      <c r="P91" s="13">
        <f t="shared" si="17"/>
        <v>4</v>
      </c>
      <c r="Q91" s="13">
        <f t="shared" si="18"/>
        <v>7</v>
      </c>
      <c r="R91" s="42"/>
      <c r="S91" s="40"/>
      <c r="T91" s="43" t="s">
        <v>69</v>
      </c>
      <c r="U91" s="40" t="s">
        <v>51</v>
      </c>
    </row>
    <row r="92" spans="1:21" x14ac:dyDescent="0.25">
      <c r="A92" s="15" t="s">
        <v>84</v>
      </c>
      <c r="B92" s="148"/>
      <c r="C92" s="149"/>
      <c r="D92" s="149"/>
      <c r="E92" s="149"/>
      <c r="F92" s="149"/>
      <c r="G92" s="149"/>
      <c r="H92" s="149"/>
      <c r="I92" s="150"/>
      <c r="J92" s="15">
        <f t="shared" ref="J92:Q92" si="19">SUM(J85:J91)</f>
        <v>30</v>
      </c>
      <c r="K92" s="15">
        <f t="shared" si="19"/>
        <v>10</v>
      </c>
      <c r="L92" s="15">
        <f t="shared" si="19"/>
        <v>7</v>
      </c>
      <c r="M92" s="15">
        <f t="shared" si="19"/>
        <v>8</v>
      </c>
      <c r="N92" s="15">
        <f t="shared" si="19"/>
        <v>0</v>
      </c>
      <c r="O92" s="15">
        <f t="shared" si="19"/>
        <v>25</v>
      </c>
      <c r="P92" s="15">
        <f t="shared" si="19"/>
        <v>28</v>
      </c>
      <c r="Q92" s="15">
        <f t="shared" si="19"/>
        <v>53</v>
      </c>
      <c r="R92" s="15">
        <f>COUNTIF(R85:R91,"E")</f>
        <v>4</v>
      </c>
      <c r="S92" s="15">
        <f>COUNTIF(S85:S91,"C")</f>
        <v>2</v>
      </c>
      <c r="T92" s="15">
        <f>COUNTIF(T85:T91,"VP")</f>
        <v>1</v>
      </c>
      <c r="U92" s="12">
        <f>COUNTA(U85:U91)</f>
        <v>7</v>
      </c>
    </row>
    <row r="93" spans="1:21" ht="36" customHeight="1" x14ac:dyDescent="0.25"/>
    <row r="94" spans="1:21" ht="19.5" customHeight="1" x14ac:dyDescent="0.25">
      <c r="A94" s="224" t="s">
        <v>145</v>
      </c>
      <c r="B94" s="225"/>
      <c r="C94" s="225"/>
      <c r="D94" s="225"/>
      <c r="E94" s="225"/>
      <c r="F94" s="225"/>
      <c r="G94" s="225"/>
      <c r="H94" s="225"/>
      <c r="I94" s="225"/>
      <c r="J94" s="225"/>
      <c r="K94" s="225"/>
      <c r="L94" s="225"/>
      <c r="M94" s="225"/>
      <c r="N94" s="225"/>
      <c r="O94" s="225"/>
      <c r="P94" s="225"/>
      <c r="Q94" s="225"/>
      <c r="R94" s="225"/>
      <c r="S94" s="225"/>
      <c r="T94" s="225"/>
      <c r="U94" s="226"/>
    </row>
    <row r="95" spans="1:21" ht="25.5" customHeight="1" x14ac:dyDescent="0.25">
      <c r="A95" s="124" t="s">
        <v>55</v>
      </c>
      <c r="B95" s="126" t="s">
        <v>56</v>
      </c>
      <c r="C95" s="127"/>
      <c r="D95" s="127"/>
      <c r="E95" s="127"/>
      <c r="F95" s="127"/>
      <c r="G95" s="127"/>
      <c r="H95" s="127"/>
      <c r="I95" s="128"/>
      <c r="J95" s="132" t="s">
        <v>57</v>
      </c>
      <c r="K95" s="119" t="s">
        <v>58</v>
      </c>
      <c r="L95" s="120"/>
      <c r="M95" s="120"/>
      <c r="N95" s="121"/>
      <c r="O95" s="119" t="s">
        <v>59</v>
      </c>
      <c r="P95" s="120"/>
      <c r="Q95" s="121"/>
      <c r="R95" s="119" t="s">
        <v>60</v>
      </c>
      <c r="S95" s="120"/>
      <c r="T95" s="121"/>
      <c r="U95" s="132" t="s">
        <v>61</v>
      </c>
    </row>
    <row r="96" spans="1:21" x14ac:dyDescent="0.25">
      <c r="A96" s="125"/>
      <c r="B96" s="129"/>
      <c r="C96" s="130"/>
      <c r="D96" s="130"/>
      <c r="E96" s="130"/>
      <c r="F96" s="130"/>
      <c r="G96" s="130"/>
      <c r="H96" s="130"/>
      <c r="I96" s="131"/>
      <c r="J96" s="133"/>
      <c r="K96" s="4" t="s">
        <v>62</v>
      </c>
      <c r="L96" s="4" t="s">
        <v>63</v>
      </c>
      <c r="M96" s="4" t="s">
        <v>64</v>
      </c>
      <c r="N96" s="4" t="s">
        <v>65</v>
      </c>
      <c r="O96" s="4" t="s">
        <v>66</v>
      </c>
      <c r="P96" s="4" t="s">
        <v>41</v>
      </c>
      <c r="Q96" s="4" t="s">
        <v>67</v>
      </c>
      <c r="R96" s="4" t="s">
        <v>68</v>
      </c>
      <c r="S96" s="4" t="s">
        <v>62</v>
      </c>
      <c r="T96" s="4" t="s">
        <v>69</v>
      </c>
      <c r="U96" s="133"/>
    </row>
    <row r="97" spans="1:21" x14ac:dyDescent="0.25">
      <c r="A97" s="39" t="s">
        <v>146</v>
      </c>
      <c r="B97" s="173" t="s">
        <v>147</v>
      </c>
      <c r="C97" s="174"/>
      <c r="D97" s="174"/>
      <c r="E97" s="174"/>
      <c r="F97" s="174"/>
      <c r="G97" s="174"/>
      <c r="H97" s="174"/>
      <c r="I97" s="175"/>
      <c r="J97" s="40">
        <v>3</v>
      </c>
      <c r="K97" s="40">
        <v>2</v>
      </c>
      <c r="L97" s="40">
        <v>1</v>
      </c>
      <c r="M97" s="40">
        <v>0</v>
      </c>
      <c r="N97" s="41">
        <v>0</v>
      </c>
      <c r="O97" s="12">
        <f t="shared" ref="O97:O104" si="20">K97+L97+M97+N97</f>
        <v>3</v>
      </c>
      <c r="P97" s="13">
        <f t="shared" ref="P97:P104" si="21">Q97-O97</f>
        <v>3</v>
      </c>
      <c r="Q97" s="13">
        <f t="shared" ref="Q97:Q104" si="22">ROUND(PRODUCT(J97,25)/12,0)</f>
        <v>6</v>
      </c>
      <c r="R97" s="42" t="s">
        <v>68</v>
      </c>
      <c r="S97" s="40"/>
      <c r="T97" s="43"/>
      <c r="U97" s="40" t="s">
        <v>51</v>
      </c>
    </row>
    <row r="98" spans="1:21" x14ac:dyDescent="0.25">
      <c r="A98" s="39" t="s">
        <v>148</v>
      </c>
      <c r="B98" s="173" t="s">
        <v>149</v>
      </c>
      <c r="C98" s="174"/>
      <c r="D98" s="174"/>
      <c r="E98" s="174"/>
      <c r="F98" s="174"/>
      <c r="G98" s="174"/>
      <c r="H98" s="174"/>
      <c r="I98" s="175"/>
      <c r="J98" s="40">
        <v>5</v>
      </c>
      <c r="K98" s="40">
        <v>2</v>
      </c>
      <c r="L98" s="40">
        <v>1</v>
      </c>
      <c r="M98" s="40">
        <v>1</v>
      </c>
      <c r="N98" s="41">
        <v>0</v>
      </c>
      <c r="O98" s="12">
        <f t="shared" si="20"/>
        <v>4</v>
      </c>
      <c r="P98" s="13">
        <f t="shared" si="21"/>
        <v>6</v>
      </c>
      <c r="Q98" s="13">
        <f t="shared" si="22"/>
        <v>10</v>
      </c>
      <c r="R98" s="42" t="s">
        <v>68</v>
      </c>
      <c r="S98" s="40"/>
      <c r="T98" s="43"/>
      <c r="U98" s="40" t="s">
        <v>51</v>
      </c>
    </row>
    <row r="99" spans="1:21" x14ac:dyDescent="0.25">
      <c r="A99" s="39" t="s">
        <v>150</v>
      </c>
      <c r="B99" s="173" t="s">
        <v>151</v>
      </c>
      <c r="C99" s="174"/>
      <c r="D99" s="174"/>
      <c r="E99" s="174"/>
      <c r="F99" s="174"/>
      <c r="G99" s="174"/>
      <c r="H99" s="174"/>
      <c r="I99" s="175"/>
      <c r="J99" s="40">
        <v>5</v>
      </c>
      <c r="K99" s="40">
        <v>2</v>
      </c>
      <c r="L99" s="40">
        <v>0</v>
      </c>
      <c r="M99" s="40">
        <v>2</v>
      </c>
      <c r="N99" s="41">
        <v>0</v>
      </c>
      <c r="O99" s="12">
        <f t="shared" si="20"/>
        <v>4</v>
      </c>
      <c r="P99" s="13">
        <f t="shared" si="21"/>
        <v>6</v>
      </c>
      <c r="Q99" s="13">
        <f t="shared" si="22"/>
        <v>10</v>
      </c>
      <c r="R99" s="42" t="s">
        <v>68</v>
      </c>
      <c r="S99" s="40"/>
      <c r="T99" s="43"/>
      <c r="U99" s="40" t="s">
        <v>51</v>
      </c>
    </row>
    <row r="100" spans="1:21" x14ac:dyDescent="0.25">
      <c r="A100" s="39" t="s">
        <v>152</v>
      </c>
      <c r="B100" s="173" t="s">
        <v>153</v>
      </c>
      <c r="C100" s="174"/>
      <c r="D100" s="174"/>
      <c r="E100" s="174"/>
      <c r="F100" s="174"/>
      <c r="G100" s="174"/>
      <c r="H100" s="174"/>
      <c r="I100" s="175"/>
      <c r="J100" s="40">
        <v>4</v>
      </c>
      <c r="K100" s="40">
        <v>2</v>
      </c>
      <c r="L100" s="40">
        <v>0</v>
      </c>
      <c r="M100" s="40">
        <v>1</v>
      </c>
      <c r="N100" s="41">
        <v>0</v>
      </c>
      <c r="O100" s="12">
        <f t="shared" si="20"/>
        <v>3</v>
      </c>
      <c r="P100" s="13">
        <f t="shared" si="21"/>
        <v>5</v>
      </c>
      <c r="Q100" s="13">
        <f t="shared" si="22"/>
        <v>8</v>
      </c>
      <c r="R100" s="42"/>
      <c r="S100" s="40"/>
      <c r="T100" s="43" t="s">
        <v>69</v>
      </c>
      <c r="U100" s="40" t="s">
        <v>51</v>
      </c>
    </row>
    <row r="101" spans="1:21" x14ac:dyDescent="0.25">
      <c r="A101" s="39" t="s">
        <v>154</v>
      </c>
      <c r="B101" s="173" t="s">
        <v>155</v>
      </c>
      <c r="C101" s="174"/>
      <c r="D101" s="174"/>
      <c r="E101" s="174"/>
      <c r="F101" s="174"/>
      <c r="G101" s="174"/>
      <c r="H101" s="174"/>
      <c r="I101" s="175"/>
      <c r="J101" s="40">
        <v>4</v>
      </c>
      <c r="K101" s="40">
        <v>0</v>
      </c>
      <c r="L101" s="40">
        <v>0</v>
      </c>
      <c r="M101" s="40">
        <v>0</v>
      </c>
      <c r="N101" s="41">
        <v>2</v>
      </c>
      <c r="O101" s="12">
        <f t="shared" si="20"/>
        <v>2</v>
      </c>
      <c r="P101" s="13">
        <f t="shared" si="21"/>
        <v>6</v>
      </c>
      <c r="Q101" s="13">
        <f t="shared" si="22"/>
        <v>8</v>
      </c>
      <c r="R101" s="42"/>
      <c r="S101" s="40"/>
      <c r="T101" s="43" t="s">
        <v>69</v>
      </c>
      <c r="U101" s="40" t="s">
        <v>51</v>
      </c>
    </row>
    <row r="102" spans="1:21" s="1" customFormat="1" ht="12.75" x14ac:dyDescent="0.2">
      <c r="A102" s="39" t="s">
        <v>156</v>
      </c>
      <c r="B102" s="173" t="s">
        <v>157</v>
      </c>
      <c r="C102" s="174"/>
      <c r="D102" s="174"/>
      <c r="E102" s="174"/>
      <c r="F102" s="174"/>
      <c r="G102" s="174"/>
      <c r="H102" s="174"/>
      <c r="I102" s="175"/>
      <c r="J102" s="40">
        <v>4</v>
      </c>
      <c r="K102" s="40">
        <v>2</v>
      </c>
      <c r="L102" s="40">
        <v>1</v>
      </c>
      <c r="M102" s="40">
        <v>0</v>
      </c>
      <c r="N102" s="41">
        <v>0</v>
      </c>
      <c r="O102" s="12">
        <f t="shared" si="20"/>
        <v>3</v>
      </c>
      <c r="P102" s="13">
        <f t="shared" si="21"/>
        <v>5</v>
      </c>
      <c r="Q102" s="13">
        <f t="shared" si="22"/>
        <v>8</v>
      </c>
      <c r="R102" s="42" t="s">
        <v>68</v>
      </c>
      <c r="S102" s="40"/>
      <c r="T102" s="43"/>
      <c r="U102" s="40" t="s">
        <v>51</v>
      </c>
    </row>
    <row r="103" spans="1:21" s="1" customFormat="1" ht="12.75" x14ac:dyDescent="0.2">
      <c r="A103" s="48" t="s">
        <v>158</v>
      </c>
      <c r="B103" s="206" t="s">
        <v>159</v>
      </c>
      <c r="C103" s="207"/>
      <c r="D103" s="207"/>
      <c r="E103" s="207"/>
      <c r="F103" s="207"/>
      <c r="G103" s="207"/>
      <c r="H103" s="207"/>
      <c r="I103" s="208"/>
      <c r="J103" s="40">
        <v>2</v>
      </c>
      <c r="K103" s="40">
        <v>2</v>
      </c>
      <c r="L103" s="40">
        <v>0</v>
      </c>
      <c r="M103" s="40">
        <v>0</v>
      </c>
      <c r="N103" s="41">
        <v>0</v>
      </c>
      <c r="O103" s="12">
        <f t="shared" si="20"/>
        <v>2</v>
      </c>
      <c r="P103" s="13">
        <f t="shared" si="21"/>
        <v>2</v>
      </c>
      <c r="Q103" s="13">
        <f t="shared" si="22"/>
        <v>4</v>
      </c>
      <c r="R103" s="42"/>
      <c r="S103" s="40"/>
      <c r="T103" s="51" t="s">
        <v>69</v>
      </c>
      <c r="U103" s="40" t="s">
        <v>52</v>
      </c>
    </row>
    <row r="104" spans="1:21" x14ac:dyDescent="0.25">
      <c r="A104" s="39" t="s">
        <v>160</v>
      </c>
      <c r="B104" s="173" t="s">
        <v>161</v>
      </c>
      <c r="C104" s="174"/>
      <c r="D104" s="174"/>
      <c r="E104" s="174"/>
      <c r="F104" s="174"/>
      <c r="G104" s="174"/>
      <c r="H104" s="174"/>
      <c r="I104" s="175"/>
      <c r="J104" s="40">
        <v>3</v>
      </c>
      <c r="K104" s="49">
        <v>2</v>
      </c>
      <c r="L104" s="49">
        <v>1</v>
      </c>
      <c r="M104" s="49">
        <v>0</v>
      </c>
      <c r="N104" s="50">
        <v>0</v>
      </c>
      <c r="O104" s="12">
        <f t="shared" si="20"/>
        <v>3</v>
      </c>
      <c r="P104" s="13">
        <f t="shared" si="21"/>
        <v>3</v>
      </c>
      <c r="Q104" s="13">
        <f t="shared" si="22"/>
        <v>6</v>
      </c>
      <c r="R104" s="49"/>
      <c r="S104" s="49" t="s">
        <v>62</v>
      </c>
      <c r="T104" s="51"/>
      <c r="U104" s="40" t="s">
        <v>52</v>
      </c>
    </row>
    <row r="105" spans="1:21" x14ac:dyDescent="0.25">
      <c r="A105" s="15" t="s">
        <v>84</v>
      </c>
      <c r="B105" s="148"/>
      <c r="C105" s="149"/>
      <c r="D105" s="149"/>
      <c r="E105" s="149"/>
      <c r="F105" s="149"/>
      <c r="G105" s="149"/>
      <c r="H105" s="149"/>
      <c r="I105" s="150"/>
      <c r="J105" s="15">
        <f t="shared" ref="J105:Q105" si="23">SUM(J97:J104)</f>
        <v>30</v>
      </c>
      <c r="K105" s="15">
        <f t="shared" si="23"/>
        <v>14</v>
      </c>
      <c r="L105" s="15">
        <f t="shared" si="23"/>
        <v>4</v>
      </c>
      <c r="M105" s="15">
        <f t="shared" si="23"/>
        <v>4</v>
      </c>
      <c r="N105" s="15">
        <f t="shared" si="23"/>
        <v>2</v>
      </c>
      <c r="O105" s="15">
        <f t="shared" si="23"/>
        <v>24</v>
      </c>
      <c r="P105" s="15">
        <f t="shared" si="23"/>
        <v>36</v>
      </c>
      <c r="Q105" s="15">
        <f t="shared" si="23"/>
        <v>60</v>
      </c>
      <c r="R105" s="15">
        <f>COUNTIF(R97:R104,"E")</f>
        <v>4</v>
      </c>
      <c r="S105" s="15">
        <f>COUNTIF(S97:S104,"C")</f>
        <v>1</v>
      </c>
      <c r="T105" s="15">
        <f>COUNTIF(T97:T104,"VP")</f>
        <v>3</v>
      </c>
      <c r="U105" s="12">
        <f>COUNTA(U97:U104)</f>
        <v>8</v>
      </c>
    </row>
    <row r="107" spans="1:21" ht="15" customHeight="1" x14ac:dyDescent="0.25"/>
    <row r="108" spans="1:21" ht="27" customHeight="1" x14ac:dyDescent="0.25">
      <c r="A108" s="154" t="s">
        <v>162</v>
      </c>
      <c r="B108" s="154"/>
      <c r="C108" s="154"/>
      <c r="D108" s="154"/>
      <c r="E108" s="154"/>
      <c r="F108" s="154"/>
      <c r="G108" s="154"/>
      <c r="H108" s="154"/>
      <c r="I108" s="154"/>
      <c r="J108" s="154"/>
      <c r="K108" s="154"/>
      <c r="L108" s="154"/>
      <c r="M108" s="154"/>
      <c r="N108" s="154"/>
      <c r="O108" s="154"/>
      <c r="P108" s="154"/>
      <c r="Q108" s="154"/>
      <c r="R108" s="154"/>
      <c r="S108" s="154"/>
      <c r="T108" s="154"/>
      <c r="U108" s="154"/>
    </row>
    <row r="109" spans="1:21" ht="24.75" customHeight="1" x14ac:dyDescent="0.25">
      <c r="A109" s="224" t="s">
        <v>163</v>
      </c>
      <c r="B109" s="225"/>
      <c r="C109" s="225"/>
      <c r="D109" s="225"/>
      <c r="E109" s="225"/>
      <c r="F109" s="225"/>
      <c r="G109" s="225"/>
      <c r="H109" s="225"/>
      <c r="I109" s="225"/>
      <c r="J109" s="225"/>
      <c r="K109" s="225"/>
      <c r="L109" s="225"/>
      <c r="M109" s="225"/>
      <c r="N109" s="225"/>
      <c r="O109" s="225"/>
      <c r="P109" s="225"/>
      <c r="Q109" s="225"/>
      <c r="R109" s="225"/>
      <c r="S109" s="225"/>
      <c r="T109" s="225"/>
      <c r="U109" s="226"/>
    </row>
    <row r="110" spans="1:21" ht="12.75" customHeight="1" x14ac:dyDescent="0.25">
      <c r="A110" s="52" t="s">
        <v>164</v>
      </c>
      <c r="B110" s="215" t="s">
        <v>165</v>
      </c>
      <c r="C110" s="216"/>
      <c r="D110" s="216"/>
      <c r="E110" s="216"/>
      <c r="F110" s="216"/>
      <c r="G110" s="216"/>
      <c r="H110" s="216"/>
      <c r="I110" s="217"/>
      <c r="J110" s="49">
        <v>4</v>
      </c>
      <c r="K110" s="49">
        <v>2</v>
      </c>
      <c r="L110" s="49">
        <v>1</v>
      </c>
      <c r="M110" s="49">
        <v>0</v>
      </c>
      <c r="N110" s="40">
        <v>0</v>
      </c>
      <c r="O110" s="56">
        <f>K110+L110+M110+N110</f>
        <v>3</v>
      </c>
      <c r="P110" s="57">
        <f>Q110-O110</f>
        <v>4</v>
      </c>
      <c r="Q110" s="57">
        <f>ROUND(PRODUCT(J110,25)/14,0)</f>
        <v>7</v>
      </c>
      <c r="R110" s="49"/>
      <c r="S110" s="49"/>
      <c r="T110" s="51" t="s">
        <v>69</v>
      </c>
      <c r="U110" s="40" t="s">
        <v>49</v>
      </c>
    </row>
    <row r="111" spans="1:21" s="1" customFormat="1" ht="12.75" customHeight="1" x14ac:dyDescent="0.2">
      <c r="A111" s="52" t="s">
        <v>282</v>
      </c>
      <c r="B111" s="54" t="s">
        <v>166</v>
      </c>
      <c r="C111" s="54"/>
      <c r="D111" s="54"/>
      <c r="E111" s="54"/>
      <c r="F111" s="54"/>
      <c r="G111" s="54"/>
      <c r="H111" s="54"/>
      <c r="I111" s="55"/>
      <c r="J111" s="49">
        <v>4</v>
      </c>
      <c r="K111" s="49">
        <v>2</v>
      </c>
      <c r="L111" s="49">
        <v>1</v>
      </c>
      <c r="M111" s="49">
        <v>0</v>
      </c>
      <c r="N111" s="40">
        <v>0</v>
      </c>
      <c r="O111" s="56">
        <f>K111+L111+M111+N111</f>
        <v>3</v>
      </c>
      <c r="P111" s="57">
        <f>Q111-O111</f>
        <v>4</v>
      </c>
      <c r="Q111" s="57">
        <f>ROUND(PRODUCT(J111,25)/14,0)</f>
        <v>7</v>
      </c>
      <c r="R111" s="49"/>
      <c r="S111" s="49"/>
      <c r="T111" s="51" t="s">
        <v>69</v>
      </c>
      <c r="U111" s="40" t="s">
        <v>49</v>
      </c>
    </row>
    <row r="112" spans="1:21" x14ac:dyDescent="0.25">
      <c r="A112" s="77" t="s">
        <v>167</v>
      </c>
      <c r="B112" s="228" t="s">
        <v>168</v>
      </c>
      <c r="C112" s="228"/>
      <c r="D112" s="228"/>
      <c r="E112" s="228"/>
      <c r="F112" s="228"/>
      <c r="G112" s="228"/>
      <c r="H112" s="228"/>
      <c r="I112" s="229"/>
      <c r="J112" s="49">
        <v>4</v>
      </c>
      <c r="K112" s="49">
        <v>2</v>
      </c>
      <c r="L112" s="49">
        <v>0</v>
      </c>
      <c r="M112" s="49">
        <v>1</v>
      </c>
      <c r="N112" s="41">
        <v>0</v>
      </c>
      <c r="O112" s="56">
        <f>K112+L112+M112+N112</f>
        <v>3</v>
      </c>
      <c r="P112" s="57">
        <f>Q112-O112</f>
        <v>4</v>
      </c>
      <c r="Q112" s="57">
        <f>ROUND(PRODUCT(J112,25)/14,0)</f>
        <v>7</v>
      </c>
      <c r="R112" s="49"/>
      <c r="S112" s="49"/>
      <c r="T112" s="51" t="s">
        <v>69</v>
      </c>
      <c r="U112" s="40" t="s">
        <v>49</v>
      </c>
    </row>
    <row r="113" spans="1:21" x14ac:dyDescent="0.25">
      <c r="A113" s="224" t="s">
        <v>169</v>
      </c>
      <c r="B113" s="225"/>
      <c r="C113" s="225"/>
      <c r="D113" s="225"/>
      <c r="E113" s="225"/>
      <c r="F113" s="225"/>
      <c r="G113" s="225"/>
      <c r="H113" s="225"/>
      <c r="I113" s="225"/>
      <c r="J113" s="225"/>
      <c r="K113" s="225"/>
      <c r="L113" s="225"/>
      <c r="M113" s="225"/>
      <c r="N113" s="225"/>
      <c r="O113" s="225"/>
      <c r="P113" s="225"/>
      <c r="Q113" s="225"/>
      <c r="R113" s="225"/>
      <c r="S113" s="225"/>
      <c r="T113" s="225"/>
      <c r="U113" s="226"/>
    </row>
    <row r="114" spans="1:21" s="1" customFormat="1" ht="12.75" x14ac:dyDescent="0.2">
      <c r="A114" s="52" t="s">
        <v>170</v>
      </c>
      <c r="B114" s="215" t="s">
        <v>171</v>
      </c>
      <c r="C114" s="216"/>
      <c r="D114" s="216"/>
      <c r="E114" s="216"/>
      <c r="F114" s="216"/>
      <c r="G114" s="216"/>
      <c r="H114" s="216"/>
      <c r="I114" s="217"/>
      <c r="J114" s="49">
        <v>5</v>
      </c>
      <c r="K114" s="49">
        <v>2</v>
      </c>
      <c r="L114" s="49">
        <v>2</v>
      </c>
      <c r="M114" s="49">
        <v>0</v>
      </c>
      <c r="N114" s="58">
        <v>0</v>
      </c>
      <c r="O114" s="57">
        <f>K114+L114+M114+N114</f>
        <v>4</v>
      </c>
      <c r="P114" s="57">
        <f>Q114-O114</f>
        <v>5</v>
      </c>
      <c r="Q114" s="57">
        <f>ROUND(PRODUCT(J114,25)/14,0)</f>
        <v>9</v>
      </c>
      <c r="R114" s="49"/>
      <c r="S114" s="40" t="s">
        <v>62</v>
      </c>
      <c r="T114" s="51"/>
      <c r="U114" s="40" t="s">
        <v>51</v>
      </c>
    </row>
    <row r="115" spans="1:21" s="1" customFormat="1" ht="12.75" x14ac:dyDescent="0.2">
      <c r="A115" s="52" t="s">
        <v>172</v>
      </c>
      <c r="B115" s="218" t="s">
        <v>173</v>
      </c>
      <c r="C115" s="219"/>
      <c r="D115" s="219"/>
      <c r="E115" s="219"/>
      <c r="F115" s="219"/>
      <c r="G115" s="219"/>
      <c r="H115" s="219"/>
      <c r="I115" s="220"/>
      <c r="J115" s="49">
        <v>5</v>
      </c>
      <c r="K115" s="49">
        <v>2</v>
      </c>
      <c r="L115" s="49">
        <v>2</v>
      </c>
      <c r="M115" s="49">
        <v>0</v>
      </c>
      <c r="N115" s="61">
        <v>0</v>
      </c>
      <c r="O115" s="57">
        <f>K115+L115+M115+N115</f>
        <v>4</v>
      </c>
      <c r="P115" s="57">
        <f>Q115-O115</f>
        <v>5</v>
      </c>
      <c r="Q115" s="57">
        <f>ROUND(PRODUCT(J115,25)/14,0)</f>
        <v>9</v>
      </c>
      <c r="R115" s="42"/>
      <c r="S115" s="40" t="s">
        <v>62</v>
      </c>
      <c r="T115" s="51"/>
      <c r="U115" s="40" t="s">
        <v>51</v>
      </c>
    </row>
    <row r="116" spans="1:21" x14ac:dyDescent="0.25">
      <c r="A116" s="39" t="s">
        <v>174</v>
      </c>
      <c r="B116" s="173" t="s">
        <v>175</v>
      </c>
      <c r="C116" s="174"/>
      <c r="D116" s="174"/>
      <c r="E116" s="174"/>
      <c r="F116" s="174"/>
      <c r="G116" s="174"/>
      <c r="H116" s="174"/>
      <c r="I116" s="175"/>
      <c r="J116" s="40">
        <v>5</v>
      </c>
      <c r="K116" s="40">
        <v>2</v>
      </c>
      <c r="L116" s="40">
        <v>2</v>
      </c>
      <c r="M116" s="40">
        <v>0</v>
      </c>
      <c r="N116" s="41">
        <v>0</v>
      </c>
      <c r="O116" s="56">
        <f>K116+L116+M116</f>
        <v>4</v>
      </c>
      <c r="P116" s="57">
        <f>Q116-O116</f>
        <v>5</v>
      </c>
      <c r="Q116" s="57">
        <f>ROUND(PRODUCT(J116,25)/14,0)</f>
        <v>9</v>
      </c>
      <c r="R116" s="42"/>
      <c r="S116" s="40" t="s">
        <v>62</v>
      </c>
      <c r="T116" s="43"/>
      <c r="U116" s="40" t="s">
        <v>51</v>
      </c>
    </row>
    <row r="117" spans="1:21" ht="12.75" customHeight="1" x14ac:dyDescent="0.25">
      <c r="A117" s="224" t="s">
        <v>176</v>
      </c>
      <c r="B117" s="225"/>
      <c r="C117" s="225"/>
      <c r="D117" s="225"/>
      <c r="E117" s="225"/>
      <c r="F117" s="225"/>
      <c r="G117" s="225"/>
      <c r="H117" s="225"/>
      <c r="I117" s="225"/>
      <c r="J117" s="225"/>
      <c r="K117" s="225"/>
      <c r="L117" s="225"/>
      <c r="M117" s="225"/>
      <c r="N117" s="225"/>
      <c r="O117" s="225"/>
      <c r="P117" s="225"/>
      <c r="Q117" s="225"/>
      <c r="R117" s="225"/>
      <c r="S117" s="225"/>
      <c r="T117" s="225"/>
      <c r="U117" s="226"/>
    </row>
    <row r="118" spans="1:21" x14ac:dyDescent="0.25">
      <c r="A118" s="52" t="s">
        <v>284</v>
      </c>
      <c r="B118" s="215" t="s">
        <v>177</v>
      </c>
      <c r="C118" s="216"/>
      <c r="D118" s="216"/>
      <c r="E118" s="216"/>
      <c r="F118" s="216"/>
      <c r="G118" s="216"/>
      <c r="H118" s="216"/>
      <c r="I118" s="217"/>
      <c r="J118" s="49">
        <v>5</v>
      </c>
      <c r="K118" s="49">
        <v>2</v>
      </c>
      <c r="L118" s="49">
        <v>1</v>
      </c>
      <c r="M118" s="49">
        <v>0</v>
      </c>
      <c r="N118" s="61">
        <v>0</v>
      </c>
      <c r="O118" s="56">
        <f>K118+L118+M118+N118</f>
        <v>3</v>
      </c>
      <c r="P118" s="57">
        <f>Q118-O118</f>
        <v>6</v>
      </c>
      <c r="Q118" s="57">
        <f>ROUND(PRODUCT(J118,25)/14,0)</f>
        <v>9</v>
      </c>
      <c r="R118" s="49"/>
      <c r="S118" s="49"/>
      <c r="T118" s="51" t="s">
        <v>69</v>
      </c>
      <c r="U118" s="40" t="s">
        <v>51</v>
      </c>
    </row>
    <row r="119" spans="1:21" x14ac:dyDescent="0.25">
      <c r="A119" s="52" t="s">
        <v>178</v>
      </c>
      <c r="B119" s="215" t="s">
        <v>179</v>
      </c>
      <c r="C119" s="216"/>
      <c r="D119" s="216"/>
      <c r="E119" s="216"/>
      <c r="F119" s="216"/>
      <c r="G119" s="216"/>
      <c r="H119" s="216"/>
      <c r="I119" s="217"/>
      <c r="J119" s="49">
        <v>5</v>
      </c>
      <c r="K119" s="49">
        <v>2</v>
      </c>
      <c r="L119" s="49">
        <v>1</v>
      </c>
      <c r="M119" s="49">
        <v>0</v>
      </c>
      <c r="N119" s="61">
        <v>0</v>
      </c>
      <c r="O119" s="56">
        <f>K119+L119+M119+N119</f>
        <v>3</v>
      </c>
      <c r="P119" s="57">
        <f>Q119-O119</f>
        <v>6</v>
      </c>
      <c r="Q119" s="57">
        <f>ROUND(PRODUCT(J119,25)/14,0)</f>
        <v>9</v>
      </c>
      <c r="R119" s="49"/>
      <c r="S119" s="49"/>
      <c r="T119" s="51" t="s">
        <v>69</v>
      </c>
      <c r="U119" s="40" t="s">
        <v>51</v>
      </c>
    </row>
    <row r="120" spans="1:21" x14ac:dyDescent="0.25">
      <c r="A120" s="52" t="s">
        <v>180</v>
      </c>
      <c r="B120" s="215" t="s">
        <v>181</v>
      </c>
      <c r="C120" s="216"/>
      <c r="D120" s="216"/>
      <c r="E120" s="216"/>
      <c r="F120" s="216"/>
      <c r="G120" s="216"/>
      <c r="H120" s="216"/>
      <c r="I120" s="217"/>
      <c r="J120" s="49">
        <v>5</v>
      </c>
      <c r="K120" s="49">
        <v>2</v>
      </c>
      <c r="L120" s="49">
        <v>1</v>
      </c>
      <c r="M120" s="49">
        <v>0</v>
      </c>
      <c r="N120" s="61">
        <v>0</v>
      </c>
      <c r="O120" s="56">
        <f>K120+L120+M120+N120</f>
        <v>3</v>
      </c>
      <c r="P120" s="57">
        <f>Q120-O120</f>
        <v>6</v>
      </c>
      <c r="Q120" s="57">
        <f>ROUND(PRODUCT(J120,25)/14,0)</f>
        <v>9</v>
      </c>
      <c r="R120" s="49"/>
      <c r="S120" s="49"/>
      <c r="T120" s="51" t="s">
        <v>69</v>
      </c>
      <c r="U120" s="40" t="s">
        <v>51</v>
      </c>
    </row>
    <row r="121" spans="1:21" x14ac:dyDescent="0.25">
      <c r="A121" s="138" t="s">
        <v>182</v>
      </c>
      <c r="B121" s="213"/>
      <c r="C121" s="213"/>
      <c r="D121" s="213"/>
      <c r="E121" s="213"/>
      <c r="F121" s="213"/>
      <c r="G121" s="213"/>
      <c r="H121" s="213"/>
      <c r="I121" s="213"/>
      <c r="J121" s="213"/>
      <c r="K121" s="213"/>
      <c r="L121" s="213"/>
      <c r="M121" s="213"/>
      <c r="N121" s="213"/>
      <c r="O121" s="213"/>
      <c r="P121" s="213"/>
      <c r="Q121" s="213"/>
      <c r="R121" s="213"/>
      <c r="S121" s="213"/>
      <c r="T121" s="213"/>
      <c r="U121" s="214"/>
    </row>
    <row r="122" spans="1:21" x14ac:dyDescent="0.25">
      <c r="A122" s="52" t="s">
        <v>183</v>
      </c>
      <c r="B122" s="215" t="s">
        <v>184</v>
      </c>
      <c r="C122" s="216"/>
      <c r="D122" s="216"/>
      <c r="E122" s="216"/>
      <c r="F122" s="216"/>
      <c r="G122" s="216"/>
      <c r="H122" s="216"/>
      <c r="I122" s="217"/>
      <c r="J122" s="49">
        <v>4</v>
      </c>
      <c r="K122" s="49">
        <v>2</v>
      </c>
      <c r="L122" s="49">
        <v>1</v>
      </c>
      <c r="M122" s="49">
        <v>0</v>
      </c>
      <c r="N122" s="61">
        <v>0</v>
      </c>
      <c r="O122" s="56">
        <f t="shared" ref="O122:O127" si="24">K122+L122+M122+N122</f>
        <v>3</v>
      </c>
      <c r="P122" s="57">
        <f t="shared" ref="P122:P127" si="25">Q122-O122</f>
        <v>4</v>
      </c>
      <c r="Q122" s="57">
        <f t="shared" ref="Q122:Q127" si="26">ROUND(PRODUCT(J122,25)/14,0)</f>
        <v>7</v>
      </c>
      <c r="R122" s="49"/>
      <c r="S122" s="49" t="s">
        <v>62</v>
      </c>
      <c r="T122" s="51"/>
      <c r="U122" s="40" t="s">
        <v>51</v>
      </c>
    </row>
    <row r="123" spans="1:21" s="1" customFormat="1" ht="12.75" x14ac:dyDescent="0.2">
      <c r="A123" s="52" t="s">
        <v>185</v>
      </c>
      <c r="B123" s="215" t="s">
        <v>186</v>
      </c>
      <c r="C123" s="216"/>
      <c r="D123" s="216"/>
      <c r="E123" s="216"/>
      <c r="F123" s="216"/>
      <c r="G123" s="216"/>
      <c r="H123" s="216"/>
      <c r="I123" s="217"/>
      <c r="J123" s="49">
        <v>4</v>
      </c>
      <c r="K123" s="49">
        <v>2</v>
      </c>
      <c r="L123" s="49">
        <v>0</v>
      </c>
      <c r="M123" s="49">
        <v>1</v>
      </c>
      <c r="N123" s="61">
        <v>0</v>
      </c>
      <c r="O123" s="56">
        <f t="shared" si="24"/>
        <v>3</v>
      </c>
      <c r="P123" s="57">
        <f t="shared" si="25"/>
        <v>4</v>
      </c>
      <c r="Q123" s="57">
        <f t="shared" si="26"/>
        <v>7</v>
      </c>
      <c r="R123" s="49"/>
      <c r="S123" s="49" t="s">
        <v>62</v>
      </c>
      <c r="T123" s="51"/>
      <c r="U123" s="40" t="s">
        <v>51</v>
      </c>
    </row>
    <row r="124" spans="1:21" s="1" customFormat="1" ht="12.75" x14ac:dyDescent="0.2">
      <c r="A124" s="52" t="s">
        <v>187</v>
      </c>
      <c r="B124" s="227" t="s">
        <v>188</v>
      </c>
      <c r="C124" s="227"/>
      <c r="D124" s="227"/>
      <c r="E124" s="227"/>
      <c r="F124" s="227"/>
      <c r="G124" s="227"/>
      <c r="H124" s="227"/>
      <c r="I124" s="227"/>
      <c r="J124" s="49">
        <v>4</v>
      </c>
      <c r="K124" s="49">
        <v>2</v>
      </c>
      <c r="L124" s="49">
        <v>0</v>
      </c>
      <c r="M124" s="49">
        <v>1</v>
      </c>
      <c r="N124" s="61">
        <v>0</v>
      </c>
      <c r="O124" s="56">
        <f t="shared" si="24"/>
        <v>3</v>
      </c>
      <c r="P124" s="57">
        <f t="shared" si="25"/>
        <v>4</v>
      </c>
      <c r="Q124" s="57">
        <f t="shared" si="26"/>
        <v>7</v>
      </c>
      <c r="R124" s="49"/>
      <c r="S124" s="49" t="s">
        <v>62</v>
      </c>
      <c r="T124" s="51"/>
      <c r="U124" s="40" t="s">
        <v>51</v>
      </c>
    </row>
    <row r="125" spans="1:21" s="1" customFormat="1" ht="12.75" x14ac:dyDescent="0.2">
      <c r="A125" s="52" t="s">
        <v>189</v>
      </c>
      <c r="B125" s="215" t="s">
        <v>190</v>
      </c>
      <c r="C125" s="216"/>
      <c r="D125" s="216"/>
      <c r="E125" s="216"/>
      <c r="F125" s="216"/>
      <c r="G125" s="216"/>
      <c r="H125" s="216"/>
      <c r="I125" s="217"/>
      <c r="J125" s="49">
        <v>4</v>
      </c>
      <c r="K125" s="49">
        <v>2</v>
      </c>
      <c r="L125" s="49">
        <v>1</v>
      </c>
      <c r="M125" s="49">
        <v>0</v>
      </c>
      <c r="N125" s="61">
        <v>0</v>
      </c>
      <c r="O125" s="56">
        <f t="shared" si="24"/>
        <v>3</v>
      </c>
      <c r="P125" s="57">
        <f t="shared" si="25"/>
        <v>4</v>
      </c>
      <c r="Q125" s="57">
        <f t="shared" si="26"/>
        <v>7</v>
      </c>
      <c r="R125" s="49"/>
      <c r="S125" s="49" t="s">
        <v>62</v>
      </c>
      <c r="T125" s="51"/>
      <c r="U125" s="40" t="s">
        <v>51</v>
      </c>
    </row>
    <row r="126" spans="1:21" s="1" customFormat="1" ht="12.75" x14ac:dyDescent="0.2">
      <c r="A126" s="52" t="s">
        <v>286</v>
      </c>
      <c r="B126" s="53" t="s">
        <v>191</v>
      </c>
      <c r="C126" s="54"/>
      <c r="D126" s="54"/>
      <c r="E126" s="54"/>
      <c r="F126" s="54"/>
      <c r="G126" s="54"/>
      <c r="H126" s="54"/>
      <c r="I126" s="55"/>
      <c r="J126" s="49">
        <v>4</v>
      </c>
      <c r="K126" s="49">
        <v>2</v>
      </c>
      <c r="L126" s="49">
        <v>1</v>
      </c>
      <c r="M126" s="49">
        <v>0</v>
      </c>
      <c r="N126" s="61">
        <v>0</v>
      </c>
      <c r="O126" s="56">
        <f t="shared" si="24"/>
        <v>3</v>
      </c>
      <c r="P126" s="57">
        <f t="shared" si="25"/>
        <v>4</v>
      </c>
      <c r="Q126" s="57">
        <f t="shared" si="26"/>
        <v>7</v>
      </c>
      <c r="R126" s="49"/>
      <c r="S126" s="49" t="s">
        <v>62</v>
      </c>
      <c r="T126" s="51"/>
      <c r="U126" s="40" t="s">
        <v>51</v>
      </c>
    </row>
    <row r="127" spans="1:21" s="1" customFormat="1" ht="12.75" x14ac:dyDescent="0.2">
      <c r="A127" s="52" t="s">
        <v>192</v>
      </c>
      <c r="B127" s="215" t="s">
        <v>193</v>
      </c>
      <c r="C127" s="216"/>
      <c r="D127" s="216"/>
      <c r="E127" s="216"/>
      <c r="F127" s="216"/>
      <c r="G127" s="216"/>
      <c r="H127" s="216"/>
      <c r="I127" s="217"/>
      <c r="J127" s="49">
        <v>4</v>
      </c>
      <c r="K127" s="49">
        <v>2</v>
      </c>
      <c r="L127" s="49">
        <v>1</v>
      </c>
      <c r="M127" s="49">
        <v>0</v>
      </c>
      <c r="N127" s="61">
        <v>0</v>
      </c>
      <c r="O127" s="56">
        <f t="shared" si="24"/>
        <v>3</v>
      </c>
      <c r="P127" s="57">
        <f t="shared" si="25"/>
        <v>4</v>
      </c>
      <c r="Q127" s="57">
        <f t="shared" si="26"/>
        <v>7</v>
      </c>
      <c r="R127" s="49"/>
      <c r="S127" s="49" t="s">
        <v>62</v>
      </c>
      <c r="T127" s="51"/>
      <c r="U127" s="40" t="s">
        <v>51</v>
      </c>
    </row>
    <row r="128" spans="1:21" s="1" customFormat="1" ht="12.75" x14ac:dyDescent="0.2">
      <c r="A128" s="138" t="s">
        <v>194</v>
      </c>
      <c r="B128" s="213"/>
      <c r="C128" s="213"/>
      <c r="D128" s="213"/>
      <c r="E128" s="213"/>
      <c r="F128" s="213"/>
      <c r="G128" s="213"/>
      <c r="H128" s="213"/>
      <c r="I128" s="213"/>
      <c r="J128" s="213"/>
      <c r="K128" s="213"/>
      <c r="L128" s="213"/>
      <c r="M128" s="213"/>
      <c r="N128" s="213"/>
      <c r="O128" s="213"/>
      <c r="P128" s="213"/>
      <c r="Q128" s="213"/>
      <c r="R128" s="213"/>
      <c r="S128" s="213"/>
      <c r="T128" s="213"/>
      <c r="U128" s="214"/>
    </row>
    <row r="129" spans="1:21" s="1" customFormat="1" ht="12.75" x14ac:dyDescent="0.2">
      <c r="A129" s="52" t="s">
        <v>195</v>
      </c>
      <c r="B129" s="215" t="s">
        <v>196</v>
      </c>
      <c r="C129" s="216"/>
      <c r="D129" s="216"/>
      <c r="E129" s="216"/>
      <c r="F129" s="216"/>
      <c r="G129" s="216"/>
      <c r="H129" s="216"/>
      <c r="I129" s="217"/>
      <c r="J129" s="49">
        <v>4</v>
      </c>
      <c r="K129" s="49">
        <v>2</v>
      </c>
      <c r="L129" s="49">
        <v>0</v>
      </c>
      <c r="M129" s="49">
        <v>1</v>
      </c>
      <c r="N129" s="61">
        <v>0</v>
      </c>
      <c r="O129" s="56">
        <f>K129+L129+M129+N129</f>
        <v>3</v>
      </c>
      <c r="P129" s="57">
        <f>Q129-O129</f>
        <v>5</v>
      </c>
      <c r="Q129" s="57">
        <f>ROUND(PRODUCT(J129,25)/12,0)</f>
        <v>8</v>
      </c>
      <c r="R129" s="49"/>
      <c r="S129" s="49"/>
      <c r="T129" s="51" t="s">
        <v>69</v>
      </c>
      <c r="U129" s="40" t="s">
        <v>51</v>
      </c>
    </row>
    <row r="130" spans="1:21" s="1" customFormat="1" ht="12.75" x14ac:dyDescent="0.2">
      <c r="A130" s="52" t="s">
        <v>197</v>
      </c>
      <c r="B130" s="227" t="s">
        <v>198</v>
      </c>
      <c r="C130" s="227"/>
      <c r="D130" s="227"/>
      <c r="E130" s="227"/>
      <c r="F130" s="227"/>
      <c r="G130" s="227"/>
      <c r="H130" s="227"/>
      <c r="I130" s="227"/>
      <c r="J130" s="49">
        <v>4</v>
      </c>
      <c r="K130" s="49">
        <v>2</v>
      </c>
      <c r="L130" s="49">
        <v>0</v>
      </c>
      <c r="M130" s="49">
        <v>1</v>
      </c>
      <c r="N130" s="61">
        <v>0</v>
      </c>
      <c r="O130" s="56">
        <f>K130+L130+M130+N130</f>
        <v>3</v>
      </c>
      <c r="P130" s="57">
        <f>Q130-O130</f>
        <v>5</v>
      </c>
      <c r="Q130" s="57">
        <f>ROUND(PRODUCT(J130,25)/12,0)</f>
        <v>8</v>
      </c>
      <c r="R130" s="49"/>
      <c r="S130" s="49"/>
      <c r="T130" s="51" t="s">
        <v>69</v>
      </c>
      <c r="U130" s="40" t="s">
        <v>51</v>
      </c>
    </row>
    <row r="131" spans="1:21" s="1" customFormat="1" ht="12.75" x14ac:dyDescent="0.2">
      <c r="A131" s="52" t="s">
        <v>199</v>
      </c>
      <c r="B131" s="53" t="s">
        <v>200</v>
      </c>
      <c r="C131" s="54"/>
      <c r="D131" s="54"/>
      <c r="E131" s="54"/>
      <c r="F131" s="54"/>
      <c r="G131" s="54"/>
      <c r="H131" s="54"/>
      <c r="I131" s="55"/>
      <c r="J131" s="49">
        <v>4</v>
      </c>
      <c r="K131" s="49">
        <v>2</v>
      </c>
      <c r="L131" s="49">
        <v>1</v>
      </c>
      <c r="M131" s="49">
        <v>0</v>
      </c>
      <c r="N131" s="61">
        <v>0</v>
      </c>
      <c r="O131" s="56">
        <f>K131+L131+M131+N131</f>
        <v>3</v>
      </c>
      <c r="P131" s="57">
        <f>Q131-O131</f>
        <v>5</v>
      </c>
      <c r="Q131" s="57">
        <f>ROUND(PRODUCT(J131,25)/12,0)</f>
        <v>8</v>
      </c>
      <c r="R131" s="49"/>
      <c r="S131" s="49"/>
      <c r="T131" s="51" t="s">
        <v>69</v>
      </c>
      <c r="U131" s="40" t="s">
        <v>51</v>
      </c>
    </row>
    <row r="132" spans="1:21" s="1" customFormat="1" ht="12.75" x14ac:dyDescent="0.2">
      <c r="A132" s="52" t="s">
        <v>287</v>
      </c>
      <c r="B132" s="53" t="s">
        <v>201</v>
      </c>
      <c r="C132" s="54"/>
      <c r="D132" s="54"/>
      <c r="E132" s="54"/>
      <c r="F132" s="54"/>
      <c r="G132" s="54"/>
      <c r="H132" s="54"/>
      <c r="I132" s="55"/>
      <c r="J132" s="49">
        <v>4</v>
      </c>
      <c r="K132" s="49">
        <v>2</v>
      </c>
      <c r="L132" s="49">
        <v>1</v>
      </c>
      <c r="M132" s="49">
        <v>0</v>
      </c>
      <c r="N132" s="61">
        <v>0</v>
      </c>
      <c r="O132" s="56">
        <f>K132+L132+M132+N132</f>
        <v>3</v>
      </c>
      <c r="P132" s="57">
        <f>Q132-O132</f>
        <v>5</v>
      </c>
      <c r="Q132" s="57">
        <f>ROUND(PRODUCT(J132,25)/12,0)</f>
        <v>8</v>
      </c>
      <c r="R132" s="49"/>
      <c r="S132" s="49"/>
      <c r="T132" s="51" t="s">
        <v>69</v>
      </c>
      <c r="U132" s="40" t="s">
        <v>51</v>
      </c>
    </row>
    <row r="133" spans="1:21" x14ac:dyDescent="0.25">
      <c r="A133" s="52" t="s">
        <v>202</v>
      </c>
      <c r="B133" s="215" t="s">
        <v>203</v>
      </c>
      <c r="C133" s="216"/>
      <c r="D133" s="216"/>
      <c r="E133" s="216"/>
      <c r="F133" s="216"/>
      <c r="G133" s="216"/>
      <c r="H133" s="216"/>
      <c r="I133" s="217"/>
      <c r="J133" s="49">
        <v>4</v>
      </c>
      <c r="K133" s="49">
        <v>2</v>
      </c>
      <c r="L133" s="49">
        <v>0</v>
      </c>
      <c r="M133" s="49">
        <v>1</v>
      </c>
      <c r="N133" s="61">
        <v>0</v>
      </c>
      <c r="O133" s="56">
        <f>K133+L133+M133+N133</f>
        <v>3</v>
      </c>
      <c r="P133" s="57">
        <f>Q133-O133</f>
        <v>5</v>
      </c>
      <c r="Q133" s="57">
        <f>ROUND(PRODUCT(J133,25)/12,0)</f>
        <v>8</v>
      </c>
      <c r="R133" s="49"/>
      <c r="S133" s="49"/>
      <c r="T133" s="51" t="s">
        <v>69</v>
      </c>
      <c r="U133" s="40" t="s">
        <v>51</v>
      </c>
    </row>
    <row r="134" spans="1:21" x14ac:dyDescent="0.25">
      <c r="A134" s="138" t="s">
        <v>204</v>
      </c>
      <c r="B134" s="213"/>
      <c r="C134" s="213"/>
      <c r="D134" s="213"/>
      <c r="E134" s="213"/>
      <c r="F134" s="213"/>
      <c r="G134" s="213"/>
      <c r="H134" s="213"/>
      <c r="I134" s="213"/>
      <c r="J134" s="213"/>
      <c r="K134" s="213"/>
      <c r="L134" s="213"/>
      <c r="M134" s="213"/>
      <c r="N134" s="213"/>
      <c r="O134" s="213"/>
      <c r="P134" s="213"/>
      <c r="Q134" s="213"/>
      <c r="R134" s="213"/>
      <c r="S134" s="213"/>
      <c r="T134" s="213"/>
      <c r="U134" s="214"/>
    </row>
    <row r="135" spans="1:21" x14ac:dyDescent="0.25">
      <c r="A135" s="52" t="s">
        <v>205</v>
      </c>
      <c r="B135" s="215" t="s">
        <v>206</v>
      </c>
      <c r="C135" s="216"/>
      <c r="D135" s="216"/>
      <c r="E135" s="216"/>
      <c r="F135" s="216"/>
      <c r="G135" s="216"/>
      <c r="H135" s="216"/>
      <c r="I135" s="217"/>
      <c r="J135" s="49">
        <v>4</v>
      </c>
      <c r="K135" s="49">
        <v>2</v>
      </c>
      <c r="L135" s="49">
        <v>1</v>
      </c>
      <c r="M135" s="49">
        <v>0</v>
      </c>
      <c r="N135" s="61">
        <v>0</v>
      </c>
      <c r="O135" s="56">
        <f>K135+L135+M135+N135</f>
        <v>3</v>
      </c>
      <c r="P135" s="57">
        <f>Q135-O135</f>
        <v>5</v>
      </c>
      <c r="Q135" s="57">
        <f>ROUND(PRODUCT(J135,25)/12,0)</f>
        <v>8</v>
      </c>
      <c r="R135" s="42" t="s">
        <v>68</v>
      </c>
      <c r="S135" s="49"/>
      <c r="T135" s="51"/>
      <c r="U135" s="40" t="s">
        <v>51</v>
      </c>
    </row>
    <row r="136" spans="1:21" s="1" customFormat="1" ht="12.75" x14ac:dyDescent="0.2">
      <c r="A136" s="52" t="s">
        <v>288</v>
      </c>
      <c r="B136" s="53" t="s">
        <v>207</v>
      </c>
      <c r="C136" s="54"/>
      <c r="D136" s="54"/>
      <c r="E136" s="54"/>
      <c r="F136" s="54"/>
      <c r="G136" s="54"/>
      <c r="H136" s="54"/>
      <c r="I136" s="55"/>
      <c r="J136" s="49">
        <v>4</v>
      </c>
      <c r="K136" s="49">
        <v>2</v>
      </c>
      <c r="L136" s="49">
        <v>1</v>
      </c>
      <c r="M136" s="49">
        <v>0</v>
      </c>
      <c r="N136" s="61">
        <v>0</v>
      </c>
      <c r="O136" s="56">
        <f>K136+L136+M136+N136</f>
        <v>3</v>
      </c>
      <c r="P136" s="57">
        <f>Q136-O136</f>
        <v>5</v>
      </c>
      <c r="Q136" s="57">
        <f>ROUND(PRODUCT(J136,25)/12,0)</f>
        <v>8</v>
      </c>
      <c r="R136" s="42" t="s">
        <v>68</v>
      </c>
      <c r="S136" s="49"/>
      <c r="T136" s="51"/>
      <c r="U136" s="40" t="s">
        <v>51</v>
      </c>
    </row>
    <row r="137" spans="1:21" s="84" customFormat="1" ht="12.75" x14ac:dyDescent="0.2">
      <c r="A137" s="85" t="s">
        <v>278</v>
      </c>
      <c r="B137" s="221" t="s">
        <v>279</v>
      </c>
      <c r="C137" s="222"/>
      <c r="D137" s="222"/>
      <c r="E137" s="222"/>
      <c r="F137" s="222"/>
      <c r="G137" s="222"/>
      <c r="H137" s="222"/>
      <c r="I137" s="223"/>
      <c r="J137" s="86">
        <v>7</v>
      </c>
      <c r="K137" s="86">
        <v>2</v>
      </c>
      <c r="L137" s="86">
        <v>1</v>
      </c>
      <c r="M137" s="86">
        <v>0</v>
      </c>
      <c r="N137" s="86">
        <v>2</v>
      </c>
      <c r="O137" s="87">
        <v>5</v>
      </c>
      <c r="P137" s="87">
        <v>10</v>
      </c>
      <c r="Q137" s="87">
        <v>15</v>
      </c>
      <c r="R137" s="86" t="s">
        <v>68</v>
      </c>
      <c r="S137" s="86"/>
      <c r="T137" s="88"/>
      <c r="U137" s="89" t="s">
        <v>51</v>
      </c>
    </row>
    <row r="138" spans="1:21" x14ac:dyDescent="0.25">
      <c r="A138" s="52" t="s">
        <v>208</v>
      </c>
      <c r="B138" s="218" t="s">
        <v>209</v>
      </c>
      <c r="C138" s="219"/>
      <c r="D138" s="219"/>
      <c r="E138" s="219"/>
      <c r="F138" s="219"/>
      <c r="G138" s="219"/>
      <c r="H138" s="219"/>
      <c r="I138" s="220"/>
      <c r="J138" s="49">
        <v>4</v>
      </c>
      <c r="K138" s="49">
        <v>2</v>
      </c>
      <c r="L138" s="49">
        <v>1</v>
      </c>
      <c r="M138" s="49">
        <v>0</v>
      </c>
      <c r="N138" s="62">
        <v>0</v>
      </c>
      <c r="O138" s="57">
        <f>K138+L138+M138+N138</f>
        <v>3</v>
      </c>
      <c r="P138" s="57">
        <f>Q138-O138</f>
        <v>5</v>
      </c>
      <c r="Q138" s="57">
        <f>ROUND(PRODUCT(J138,25)/12,0)</f>
        <v>8</v>
      </c>
      <c r="R138" s="42" t="s">
        <v>68</v>
      </c>
      <c r="S138" s="49"/>
      <c r="T138" s="51"/>
      <c r="U138" s="40" t="s">
        <v>51</v>
      </c>
    </row>
    <row r="139" spans="1:21" ht="15" customHeight="1" x14ac:dyDescent="0.25"/>
    <row r="140" spans="1:21" x14ac:dyDescent="0.25">
      <c r="A140" s="138" t="s">
        <v>210</v>
      </c>
      <c r="B140" s="213"/>
      <c r="C140" s="213"/>
      <c r="D140" s="213"/>
      <c r="E140" s="213"/>
      <c r="F140" s="213"/>
      <c r="G140" s="213"/>
      <c r="H140" s="213"/>
      <c r="I140" s="213"/>
      <c r="J140" s="213"/>
      <c r="K140" s="213"/>
      <c r="L140" s="213"/>
      <c r="M140" s="213"/>
      <c r="N140" s="213"/>
      <c r="O140" s="213"/>
      <c r="P140" s="213"/>
      <c r="Q140" s="213"/>
      <c r="R140" s="213"/>
      <c r="S140" s="213"/>
      <c r="T140" s="213"/>
      <c r="U140" s="214"/>
    </row>
    <row r="141" spans="1:21" x14ac:dyDescent="0.25">
      <c r="A141" s="52" t="s">
        <v>211</v>
      </c>
      <c r="B141" s="218" t="s">
        <v>212</v>
      </c>
      <c r="C141" s="219"/>
      <c r="D141" s="219"/>
      <c r="E141" s="219"/>
      <c r="F141" s="219"/>
      <c r="G141" s="219"/>
      <c r="H141" s="219"/>
      <c r="I141" s="220"/>
      <c r="J141" s="49">
        <v>2</v>
      </c>
      <c r="K141" s="49">
        <v>2</v>
      </c>
      <c r="L141" s="49">
        <v>0</v>
      </c>
      <c r="M141" s="49">
        <v>0</v>
      </c>
      <c r="N141" s="61">
        <v>2</v>
      </c>
      <c r="O141" s="56">
        <f>K141+L141+M141+N141</f>
        <v>4</v>
      </c>
      <c r="P141" s="57">
        <f>Q141-O141</f>
        <v>0</v>
      </c>
      <c r="Q141" s="57">
        <f>ROUND(PRODUCT(J141,25)/12,0)</f>
        <v>4</v>
      </c>
      <c r="R141" s="49"/>
      <c r="S141" s="49"/>
      <c r="T141" s="51" t="s">
        <v>69</v>
      </c>
      <c r="U141" s="40" t="s">
        <v>52</v>
      </c>
    </row>
    <row r="142" spans="1:21" ht="15" customHeight="1" x14ac:dyDescent="0.25">
      <c r="A142" s="52" t="s">
        <v>213</v>
      </c>
      <c r="B142" s="218" t="s">
        <v>214</v>
      </c>
      <c r="C142" s="219"/>
      <c r="D142" s="219"/>
      <c r="E142" s="219"/>
      <c r="F142" s="219"/>
      <c r="G142" s="219"/>
      <c r="H142" s="219"/>
      <c r="I142" s="220"/>
      <c r="J142" s="49">
        <v>2</v>
      </c>
      <c r="K142" s="49">
        <v>2</v>
      </c>
      <c r="L142" s="49">
        <v>0</v>
      </c>
      <c r="M142" s="49">
        <v>0</v>
      </c>
      <c r="N142" s="61">
        <v>2</v>
      </c>
      <c r="O142" s="56">
        <f>K142+L142+M142+N142</f>
        <v>4</v>
      </c>
      <c r="P142" s="57">
        <f>Q142-O142</f>
        <v>0</v>
      </c>
      <c r="Q142" s="57">
        <f>ROUND(PRODUCT(J142,25)/12,0)</f>
        <v>4</v>
      </c>
      <c r="R142" s="49"/>
      <c r="S142" s="49"/>
      <c r="T142" s="51" t="s">
        <v>69</v>
      </c>
      <c r="U142" s="40" t="s">
        <v>52</v>
      </c>
    </row>
    <row r="143" spans="1:21" x14ac:dyDescent="0.25">
      <c r="A143" s="138" t="s">
        <v>215</v>
      </c>
      <c r="B143" s="213"/>
      <c r="C143" s="213"/>
      <c r="D143" s="213"/>
      <c r="E143" s="213"/>
      <c r="F143" s="213"/>
      <c r="G143" s="213"/>
      <c r="H143" s="213"/>
      <c r="I143" s="213"/>
      <c r="J143" s="213"/>
      <c r="K143" s="213"/>
      <c r="L143" s="213"/>
      <c r="M143" s="213"/>
      <c r="N143" s="213"/>
      <c r="O143" s="213"/>
      <c r="P143" s="213"/>
      <c r="Q143" s="213"/>
      <c r="R143" s="213"/>
      <c r="S143" s="213"/>
      <c r="T143" s="213"/>
      <c r="U143" s="214"/>
    </row>
    <row r="144" spans="1:21" x14ac:dyDescent="0.25">
      <c r="A144" s="52" t="s">
        <v>216</v>
      </c>
      <c r="B144" s="218" t="s">
        <v>217</v>
      </c>
      <c r="C144" s="219"/>
      <c r="D144" s="219"/>
      <c r="E144" s="219"/>
      <c r="F144" s="219"/>
      <c r="G144" s="219"/>
      <c r="H144" s="219"/>
      <c r="I144" s="220"/>
      <c r="J144" s="49">
        <v>3</v>
      </c>
      <c r="K144" s="49">
        <v>2</v>
      </c>
      <c r="L144" s="49">
        <v>1</v>
      </c>
      <c r="M144" s="49">
        <v>0</v>
      </c>
      <c r="N144" s="61">
        <v>2</v>
      </c>
      <c r="O144" s="56">
        <f>K144+L144+M144+N144</f>
        <v>5</v>
      </c>
      <c r="P144" s="57">
        <f>Q144-O144</f>
        <v>1</v>
      </c>
      <c r="Q144" s="57">
        <f>ROUND(PRODUCT(J144,25)/12,0)</f>
        <v>6</v>
      </c>
      <c r="R144" s="49"/>
      <c r="S144" s="49" t="s">
        <v>62</v>
      </c>
      <c r="T144" s="51"/>
      <c r="U144" s="40" t="s">
        <v>52</v>
      </c>
    </row>
    <row r="145" spans="1:21" x14ac:dyDescent="0.25">
      <c r="A145" s="60" t="s">
        <v>218</v>
      </c>
      <c r="B145" s="215" t="s">
        <v>219</v>
      </c>
      <c r="C145" s="216"/>
      <c r="D145" s="216"/>
      <c r="E145" s="216"/>
      <c r="F145" s="216"/>
      <c r="G145" s="216"/>
      <c r="H145" s="216"/>
      <c r="I145" s="217"/>
      <c r="J145" s="41">
        <v>3</v>
      </c>
      <c r="K145" s="49">
        <v>2</v>
      </c>
      <c r="L145" s="49">
        <v>1</v>
      </c>
      <c r="M145" s="49">
        <v>0</v>
      </c>
      <c r="N145" s="61">
        <v>2</v>
      </c>
      <c r="O145" s="56">
        <f>K145+L145+M145+N145</f>
        <v>5</v>
      </c>
      <c r="P145" s="57">
        <f>Q145-O145</f>
        <v>1</v>
      </c>
      <c r="Q145" s="57">
        <f>ROUND(PRODUCT(J145,25)/12,0)</f>
        <v>6</v>
      </c>
      <c r="R145" s="49"/>
      <c r="S145" s="49" t="s">
        <v>62</v>
      </c>
      <c r="T145" s="51"/>
      <c r="U145" s="40" t="s">
        <v>52</v>
      </c>
    </row>
    <row r="146" spans="1:21" ht="27.75" customHeight="1" x14ac:dyDescent="0.25">
      <c r="A146" s="176" t="s">
        <v>220</v>
      </c>
      <c r="B146" s="177"/>
      <c r="C146" s="177"/>
      <c r="D146" s="177"/>
      <c r="E146" s="177"/>
      <c r="F146" s="177"/>
      <c r="G146" s="177"/>
      <c r="H146" s="177"/>
      <c r="I146" s="178"/>
      <c r="J146" s="16">
        <f t="shared" ref="J146:Q146" si="27">SUM(J110,J118,J122,J129,J135,J141,J144,J114)</f>
        <v>31</v>
      </c>
      <c r="K146" s="16">
        <f t="shared" si="27"/>
        <v>16</v>
      </c>
      <c r="L146" s="16">
        <f t="shared" si="27"/>
        <v>7</v>
      </c>
      <c r="M146" s="16">
        <f t="shared" si="27"/>
        <v>1</v>
      </c>
      <c r="N146" s="16">
        <f t="shared" si="27"/>
        <v>4</v>
      </c>
      <c r="O146" s="16">
        <f t="shared" si="27"/>
        <v>28</v>
      </c>
      <c r="P146" s="16">
        <f t="shared" si="27"/>
        <v>30</v>
      </c>
      <c r="Q146" s="16">
        <f t="shared" si="27"/>
        <v>58</v>
      </c>
      <c r="R146" s="16">
        <f>COUNTIF(R112,"E")+COUNTIF(R114,"E")+COUNTIF(R118,"E")+COUNTIF(R122,"E")+COUNTIF(R129,"E")+COUNTIF(R135,"E")+COUNTIF(R141,"E")+COUNTIF(R144,"E")</f>
        <v>1</v>
      </c>
      <c r="S146" s="16">
        <f>COUNTIF(S112,"C")+COUNTIF(S114,"C")+COUNTIF(S118,"C")+COUNTIF(S122,"C")+COUNTIF(S129,"C")+COUNTIF(S135,"C")+COUNTIF(S141,"C")+COUNTIF(S144,"C")</f>
        <v>3</v>
      </c>
      <c r="T146" s="16">
        <f>COUNTIF(T112,"VP")+COUNTIF(T114,"VP")+COUNTIF(T118,"VP")+COUNTIF(T122,"VP")+COUNTIF(T129,"VP")+COUNTIF(T135,"VP")+COUNTIF(T141,"VP")+COUNTIF(T144,"VP")</f>
        <v>4</v>
      </c>
      <c r="U146" s="16">
        <v>8</v>
      </c>
    </row>
    <row r="147" spans="1:21" ht="16.5" customHeight="1" x14ac:dyDescent="0.25">
      <c r="A147" s="179" t="s">
        <v>221</v>
      </c>
      <c r="B147" s="180"/>
      <c r="C147" s="180"/>
      <c r="D147" s="180"/>
      <c r="E147" s="180"/>
      <c r="F147" s="180"/>
      <c r="G147" s="180"/>
      <c r="H147" s="180"/>
      <c r="I147" s="180"/>
      <c r="J147" s="181"/>
      <c r="K147" s="16">
        <f t="shared" ref="K147:Q147" si="28">SUM(K112,K114,K118,K122)*14+SUM(K129,K144,K135,K141)*12</f>
        <v>208</v>
      </c>
      <c r="L147" s="16">
        <f t="shared" si="28"/>
        <v>80</v>
      </c>
      <c r="M147" s="16">
        <f t="shared" si="28"/>
        <v>26</v>
      </c>
      <c r="N147" s="16">
        <f t="shared" si="28"/>
        <v>48</v>
      </c>
      <c r="O147" s="16">
        <f t="shared" si="28"/>
        <v>362</v>
      </c>
      <c r="P147" s="16">
        <f t="shared" si="28"/>
        <v>398</v>
      </c>
      <c r="Q147" s="16">
        <f t="shared" si="28"/>
        <v>760</v>
      </c>
      <c r="R147" s="185"/>
      <c r="S147" s="186"/>
      <c r="T147" s="186"/>
      <c r="U147" s="187"/>
    </row>
    <row r="148" spans="1:21" ht="16.5" customHeight="1" x14ac:dyDescent="0.25">
      <c r="A148" s="182"/>
      <c r="B148" s="183"/>
      <c r="C148" s="183"/>
      <c r="D148" s="183"/>
      <c r="E148" s="183"/>
      <c r="F148" s="183"/>
      <c r="G148" s="183"/>
      <c r="H148" s="183"/>
      <c r="I148" s="183"/>
      <c r="J148" s="184"/>
      <c r="K148" s="191">
        <f>SUM(K147:N147)</f>
        <v>362</v>
      </c>
      <c r="L148" s="192"/>
      <c r="M148" s="192"/>
      <c r="N148" s="193"/>
      <c r="O148" s="191">
        <f>SUM(O147:P147)</f>
        <v>760</v>
      </c>
      <c r="P148" s="192"/>
      <c r="Q148" s="193"/>
      <c r="R148" s="188"/>
      <c r="S148" s="189"/>
      <c r="T148" s="189"/>
      <c r="U148" s="190"/>
    </row>
    <row r="149" spans="1:21" ht="21" customHeight="1" x14ac:dyDescent="0.25">
      <c r="A149" s="194" t="s">
        <v>222</v>
      </c>
      <c r="B149" s="195"/>
      <c r="C149" s="195"/>
      <c r="D149" s="195"/>
      <c r="E149" s="195"/>
      <c r="F149" s="195"/>
      <c r="G149" s="195"/>
      <c r="H149" s="195"/>
      <c r="I149" s="195"/>
      <c r="J149" s="196"/>
      <c r="K149" s="197">
        <f>U146/SUM(U44,U56,U68,U80,U92,U105)</f>
        <v>0.18604651162790697</v>
      </c>
      <c r="L149" s="198"/>
      <c r="M149" s="198"/>
      <c r="N149" s="198"/>
      <c r="O149" s="198"/>
      <c r="P149" s="198"/>
      <c r="Q149" s="198"/>
      <c r="R149" s="198"/>
      <c r="S149" s="198"/>
      <c r="T149" s="198"/>
      <c r="U149" s="199"/>
    </row>
    <row r="150" spans="1:21" ht="24" customHeight="1" x14ac:dyDescent="0.25">
      <c r="A150" s="200" t="s">
        <v>223</v>
      </c>
      <c r="B150" s="201"/>
      <c r="C150" s="201"/>
      <c r="D150" s="201"/>
      <c r="E150" s="201"/>
      <c r="F150" s="201"/>
      <c r="G150" s="201"/>
      <c r="H150" s="201"/>
      <c r="I150" s="201"/>
      <c r="J150" s="202"/>
      <c r="K150" s="197">
        <f>K148/(SUM(O44,O56,O68,O80,O92)*14+O105*12)</f>
        <v>0.17059377945334589</v>
      </c>
      <c r="L150" s="198"/>
      <c r="M150" s="198"/>
      <c r="N150" s="198"/>
      <c r="O150" s="198"/>
      <c r="P150" s="198"/>
      <c r="Q150" s="198"/>
      <c r="R150" s="198"/>
      <c r="S150" s="198"/>
      <c r="T150" s="198"/>
      <c r="U150" s="199"/>
    </row>
    <row r="151" spans="1:21" ht="48.75" customHeight="1" x14ac:dyDescent="0.25">
      <c r="B151" s="5"/>
      <c r="C151" s="5"/>
      <c r="D151" s="5"/>
      <c r="E151" s="5"/>
      <c r="F151" s="5"/>
      <c r="G151" s="5"/>
      <c r="M151" s="5"/>
      <c r="N151" s="5"/>
      <c r="O151" s="5"/>
      <c r="P151" s="5"/>
      <c r="Q151" s="5"/>
      <c r="R151" s="5"/>
      <c r="S151" s="5"/>
      <c r="T151" s="5"/>
    </row>
    <row r="152" spans="1:21" ht="19.5" customHeight="1" x14ac:dyDescent="0.25">
      <c r="A152" s="154" t="s">
        <v>224</v>
      </c>
      <c r="B152" s="154"/>
      <c r="C152" s="154"/>
      <c r="D152" s="154"/>
      <c r="E152" s="154"/>
      <c r="F152" s="154"/>
      <c r="G152" s="154"/>
      <c r="H152" s="154"/>
      <c r="I152" s="154"/>
      <c r="J152" s="154"/>
      <c r="K152" s="154"/>
      <c r="L152" s="154"/>
      <c r="M152" s="154"/>
      <c r="N152" s="154"/>
      <c r="O152" s="154"/>
      <c r="P152" s="154"/>
      <c r="Q152" s="154"/>
      <c r="R152" s="154"/>
      <c r="S152" s="154"/>
      <c r="T152" s="154"/>
      <c r="U152" s="154"/>
    </row>
    <row r="153" spans="1:21" ht="22.5" customHeight="1" x14ac:dyDescent="0.25">
      <c r="A153" s="124" t="s">
        <v>55</v>
      </c>
      <c r="B153" s="126" t="s">
        <v>56</v>
      </c>
      <c r="C153" s="127"/>
      <c r="D153" s="127"/>
      <c r="E153" s="127"/>
      <c r="F153" s="127"/>
      <c r="G153" s="127"/>
      <c r="H153" s="127"/>
      <c r="I153" s="128"/>
      <c r="J153" s="132" t="s">
        <v>57</v>
      </c>
      <c r="K153" s="119" t="s">
        <v>58</v>
      </c>
      <c r="L153" s="120"/>
      <c r="M153" s="120"/>
      <c r="N153" s="121"/>
      <c r="O153" s="122" t="s">
        <v>59</v>
      </c>
      <c r="P153" s="123"/>
      <c r="Q153" s="123"/>
      <c r="R153" s="122" t="s">
        <v>60</v>
      </c>
      <c r="S153" s="122"/>
      <c r="T153" s="122"/>
      <c r="U153" s="122" t="s">
        <v>61</v>
      </c>
    </row>
    <row r="154" spans="1:21" ht="16.5" customHeight="1" x14ac:dyDescent="0.25">
      <c r="A154" s="125"/>
      <c r="B154" s="129"/>
      <c r="C154" s="130"/>
      <c r="D154" s="130"/>
      <c r="E154" s="130"/>
      <c r="F154" s="130"/>
      <c r="G154" s="130"/>
      <c r="H154" s="130"/>
      <c r="I154" s="131"/>
      <c r="J154" s="133"/>
      <c r="K154" s="4" t="s">
        <v>62</v>
      </c>
      <c r="L154" s="4" t="s">
        <v>63</v>
      </c>
      <c r="M154" s="4" t="s">
        <v>64</v>
      </c>
      <c r="N154" s="4" t="s">
        <v>65</v>
      </c>
      <c r="O154" s="4" t="s">
        <v>66</v>
      </c>
      <c r="P154" s="4" t="s">
        <v>41</v>
      </c>
      <c r="Q154" s="4" t="s">
        <v>67</v>
      </c>
      <c r="R154" s="4" t="s">
        <v>68</v>
      </c>
      <c r="S154" s="4" t="s">
        <v>62</v>
      </c>
      <c r="T154" s="4" t="s">
        <v>69</v>
      </c>
      <c r="U154" s="122"/>
    </row>
    <row r="155" spans="1:21" ht="15.75" customHeight="1" x14ac:dyDescent="0.25">
      <c r="A155" s="138" t="s">
        <v>225</v>
      </c>
      <c r="B155" s="213"/>
      <c r="C155" s="213"/>
      <c r="D155" s="213"/>
      <c r="E155" s="213"/>
      <c r="F155" s="213"/>
      <c r="G155" s="213"/>
      <c r="H155" s="213"/>
      <c r="I155" s="213"/>
      <c r="J155" s="213"/>
      <c r="K155" s="213"/>
      <c r="L155" s="213"/>
      <c r="M155" s="213"/>
      <c r="N155" s="213"/>
      <c r="O155" s="213"/>
      <c r="P155" s="213"/>
      <c r="Q155" s="213"/>
      <c r="R155" s="213"/>
      <c r="S155" s="213"/>
      <c r="T155" s="213"/>
      <c r="U155" s="214"/>
    </row>
    <row r="156" spans="1:21" ht="12.75" customHeight="1" x14ac:dyDescent="0.25">
      <c r="A156" s="52" t="s">
        <v>226</v>
      </c>
      <c r="B156" s="215" t="s">
        <v>227</v>
      </c>
      <c r="C156" s="216"/>
      <c r="D156" s="216"/>
      <c r="E156" s="216"/>
      <c r="F156" s="216"/>
      <c r="G156" s="216"/>
      <c r="H156" s="216"/>
      <c r="I156" s="217"/>
      <c r="J156" s="49">
        <v>3</v>
      </c>
      <c r="K156" s="49">
        <v>0</v>
      </c>
      <c r="L156" s="49">
        <v>2</v>
      </c>
      <c r="M156" s="49">
        <v>0</v>
      </c>
      <c r="N156" s="41">
        <v>1</v>
      </c>
      <c r="O156" s="56">
        <f>K156+L156+M156+N156</f>
        <v>3</v>
      </c>
      <c r="P156" s="57">
        <f>Q156-O156</f>
        <v>2</v>
      </c>
      <c r="Q156" s="57">
        <f>ROUND(PRODUCT(J156,25)/14,0)</f>
        <v>5</v>
      </c>
      <c r="R156" s="49"/>
      <c r="S156" s="49" t="s">
        <v>62</v>
      </c>
      <c r="T156" s="51"/>
      <c r="U156" s="40" t="s">
        <v>52</v>
      </c>
    </row>
    <row r="157" spans="1:21" ht="12.75" customHeight="1" x14ac:dyDescent="0.25">
      <c r="A157" s="52" t="s">
        <v>228</v>
      </c>
      <c r="B157" s="215" t="s">
        <v>229</v>
      </c>
      <c r="C157" s="216"/>
      <c r="D157" s="216"/>
      <c r="E157" s="216"/>
      <c r="F157" s="216"/>
      <c r="G157" s="216"/>
      <c r="H157" s="216"/>
      <c r="I157" s="217"/>
      <c r="J157" s="49">
        <v>3</v>
      </c>
      <c r="K157" s="49">
        <v>0</v>
      </c>
      <c r="L157" s="49">
        <v>0</v>
      </c>
      <c r="M157" s="49">
        <v>2</v>
      </c>
      <c r="N157" s="41">
        <v>0</v>
      </c>
      <c r="O157" s="56">
        <f>K157+L157+M157+N157</f>
        <v>2</v>
      </c>
      <c r="P157" s="57">
        <f>Q157-O157</f>
        <v>3</v>
      </c>
      <c r="Q157" s="57">
        <f>ROUND(PRODUCT(J157,25)/14,0)</f>
        <v>5</v>
      </c>
      <c r="R157" s="49"/>
      <c r="S157" s="49" t="s">
        <v>62</v>
      </c>
      <c r="T157" s="51"/>
      <c r="U157" s="40" t="s">
        <v>49</v>
      </c>
    </row>
    <row r="158" spans="1:21" ht="36" customHeight="1" x14ac:dyDescent="0.25">
      <c r="A158" s="176" t="s">
        <v>220</v>
      </c>
      <c r="B158" s="177"/>
      <c r="C158" s="177"/>
      <c r="D158" s="177"/>
      <c r="E158" s="177"/>
      <c r="F158" s="177"/>
      <c r="G158" s="177"/>
      <c r="H158" s="177"/>
      <c r="I158" s="178"/>
      <c r="J158" s="16">
        <f t="shared" ref="J158:Q158" si="29">SUM(J156:J157)</f>
        <v>6</v>
      </c>
      <c r="K158" s="16">
        <f t="shared" si="29"/>
        <v>0</v>
      </c>
      <c r="L158" s="16">
        <f t="shared" si="29"/>
        <v>2</v>
      </c>
      <c r="M158" s="16">
        <f t="shared" si="29"/>
        <v>2</v>
      </c>
      <c r="N158" s="16">
        <f t="shared" si="29"/>
        <v>1</v>
      </c>
      <c r="O158" s="16">
        <f t="shared" si="29"/>
        <v>5</v>
      </c>
      <c r="P158" s="16">
        <f t="shared" si="29"/>
        <v>5</v>
      </c>
      <c r="Q158" s="16">
        <f t="shared" si="29"/>
        <v>10</v>
      </c>
      <c r="R158" s="16">
        <f>COUNTIF(R156:R157,"E")</f>
        <v>0</v>
      </c>
      <c r="S158" s="16">
        <f>COUNTIF(S156:S157,"C")</f>
        <v>2</v>
      </c>
      <c r="T158" s="16">
        <f>COUNTIF(T156:T157,"VP")</f>
        <v>0</v>
      </c>
      <c r="U158" s="31">
        <f>COUNTA(U156:U157)</f>
        <v>2</v>
      </c>
    </row>
    <row r="159" spans="1:21" ht="16.5" customHeight="1" x14ac:dyDescent="0.25">
      <c r="A159" s="179" t="s">
        <v>221</v>
      </c>
      <c r="B159" s="180"/>
      <c r="C159" s="180"/>
      <c r="D159" s="180"/>
      <c r="E159" s="180"/>
      <c r="F159" s="180"/>
      <c r="G159" s="180"/>
      <c r="H159" s="180"/>
      <c r="I159" s="180"/>
      <c r="J159" s="181"/>
      <c r="K159" s="16">
        <f t="shared" ref="K159:Q159" si="30">SUM(K156:K157)*14</f>
        <v>0</v>
      </c>
      <c r="L159" s="16">
        <f t="shared" si="30"/>
        <v>28</v>
      </c>
      <c r="M159" s="16">
        <f t="shared" si="30"/>
        <v>28</v>
      </c>
      <c r="N159" s="16">
        <f t="shared" si="30"/>
        <v>14</v>
      </c>
      <c r="O159" s="16">
        <f t="shared" si="30"/>
        <v>70</v>
      </c>
      <c r="P159" s="16">
        <f t="shared" si="30"/>
        <v>70</v>
      </c>
      <c r="Q159" s="16">
        <f t="shared" si="30"/>
        <v>140</v>
      </c>
      <c r="R159" s="185"/>
      <c r="S159" s="186"/>
      <c r="T159" s="186"/>
      <c r="U159" s="187"/>
    </row>
    <row r="160" spans="1:21" ht="15" customHeight="1" x14ac:dyDescent="0.25">
      <c r="A160" s="182"/>
      <c r="B160" s="183"/>
      <c r="C160" s="183"/>
      <c r="D160" s="183"/>
      <c r="E160" s="183"/>
      <c r="F160" s="183"/>
      <c r="G160" s="183"/>
      <c r="H160" s="183"/>
      <c r="I160" s="183"/>
      <c r="J160" s="184"/>
      <c r="K160" s="191">
        <f>SUM(K159:N159)</f>
        <v>70</v>
      </c>
      <c r="L160" s="192"/>
      <c r="M160" s="192"/>
      <c r="N160" s="193"/>
      <c r="O160" s="191">
        <f>SUM(O159:P159)</f>
        <v>140</v>
      </c>
      <c r="P160" s="192"/>
      <c r="Q160" s="193"/>
      <c r="R160" s="188"/>
      <c r="S160" s="189"/>
      <c r="T160" s="189"/>
      <c r="U160" s="190"/>
    </row>
    <row r="161" spans="1:21" ht="19.5" customHeight="1" x14ac:dyDescent="0.25">
      <c r="A161" s="194" t="s">
        <v>222</v>
      </c>
      <c r="B161" s="195"/>
      <c r="C161" s="195"/>
      <c r="D161" s="195"/>
      <c r="E161" s="195"/>
      <c r="F161" s="195"/>
      <c r="G161" s="195"/>
      <c r="H161" s="195"/>
      <c r="I161" s="195"/>
      <c r="J161" s="196"/>
      <c r="K161" s="197">
        <f>U158/SUM(U44,U56,U68,U80,U92,U105)</f>
        <v>4.6511627906976744E-2</v>
      </c>
      <c r="L161" s="198"/>
      <c r="M161" s="198"/>
      <c r="N161" s="198"/>
      <c r="O161" s="198"/>
      <c r="P161" s="198"/>
      <c r="Q161" s="198"/>
      <c r="R161" s="198"/>
      <c r="S161" s="198"/>
      <c r="T161" s="198"/>
      <c r="U161" s="199"/>
    </row>
    <row r="162" spans="1:21" ht="18.75" customHeight="1" x14ac:dyDescent="0.25">
      <c r="A162" s="200" t="s">
        <v>223</v>
      </c>
      <c r="B162" s="201"/>
      <c r="C162" s="201"/>
      <c r="D162" s="201"/>
      <c r="E162" s="201"/>
      <c r="F162" s="201"/>
      <c r="G162" s="201"/>
      <c r="H162" s="201"/>
      <c r="I162" s="201"/>
      <c r="J162" s="202"/>
      <c r="K162" s="197">
        <f>K160/(SUM(O44,O56,O68,O80,O92)*14+O105*12)</f>
        <v>3.2987747408105561E-2</v>
      </c>
      <c r="L162" s="198"/>
      <c r="M162" s="198"/>
      <c r="N162" s="198"/>
      <c r="O162" s="198"/>
      <c r="P162" s="198"/>
      <c r="Q162" s="198"/>
      <c r="R162" s="198"/>
      <c r="S162" s="198"/>
      <c r="T162" s="198"/>
      <c r="U162" s="199"/>
    </row>
    <row r="163" spans="1:21" s="1" customFormat="1" ht="21" customHeight="1" x14ac:dyDescent="0.2">
      <c r="A163" s="8"/>
      <c r="B163" s="8"/>
      <c r="C163" s="8"/>
      <c r="D163" s="8"/>
      <c r="E163" s="8"/>
      <c r="F163" s="8"/>
      <c r="G163" s="8"/>
      <c r="H163" s="8"/>
      <c r="I163" s="8"/>
      <c r="J163" s="8"/>
      <c r="K163" s="9"/>
      <c r="L163" s="9"/>
      <c r="M163" s="9"/>
      <c r="N163" s="9"/>
      <c r="O163" s="10"/>
      <c r="P163" s="10"/>
      <c r="Q163" s="10"/>
      <c r="R163" s="10"/>
      <c r="S163" s="10"/>
      <c r="T163" s="10"/>
      <c r="U163" s="10"/>
    </row>
    <row r="164" spans="1:21" ht="24" customHeight="1" x14ac:dyDescent="0.25">
      <c r="A164" s="211" t="s">
        <v>230</v>
      </c>
      <c r="B164" s="212"/>
      <c r="C164" s="212"/>
      <c r="D164" s="212"/>
      <c r="E164" s="212"/>
      <c r="F164" s="212"/>
      <c r="G164" s="212"/>
      <c r="H164" s="212"/>
      <c r="I164" s="212"/>
      <c r="J164" s="212"/>
      <c r="K164" s="212"/>
      <c r="L164" s="212"/>
      <c r="M164" s="212"/>
      <c r="N164" s="212"/>
      <c r="O164" s="212"/>
      <c r="P164" s="212"/>
      <c r="Q164" s="212"/>
      <c r="R164" s="212"/>
      <c r="S164" s="212"/>
      <c r="T164" s="212"/>
      <c r="U164" s="212"/>
    </row>
    <row r="165" spans="1:21" ht="16.5" customHeight="1" x14ac:dyDescent="0.25">
      <c r="A165" s="209" t="s">
        <v>231</v>
      </c>
      <c r="B165" s="210"/>
      <c r="C165" s="210"/>
      <c r="D165" s="210"/>
      <c r="E165" s="210"/>
      <c r="F165" s="210"/>
      <c r="G165" s="210"/>
      <c r="H165" s="210"/>
      <c r="I165" s="210"/>
      <c r="J165" s="210"/>
      <c r="K165" s="210"/>
      <c r="L165" s="210"/>
      <c r="M165" s="210"/>
      <c r="N165" s="210"/>
      <c r="O165" s="210"/>
      <c r="P165" s="210"/>
      <c r="Q165" s="210"/>
      <c r="R165" s="210"/>
      <c r="S165" s="210"/>
      <c r="T165" s="210"/>
      <c r="U165" s="210"/>
    </row>
    <row r="166" spans="1:21" ht="27.75" customHeight="1" x14ac:dyDescent="0.25">
      <c r="A166" s="209" t="s">
        <v>55</v>
      </c>
      <c r="B166" s="209" t="s">
        <v>56</v>
      </c>
      <c r="C166" s="209"/>
      <c r="D166" s="209"/>
      <c r="E166" s="209"/>
      <c r="F166" s="209"/>
      <c r="G166" s="209"/>
      <c r="H166" s="209"/>
      <c r="I166" s="209"/>
      <c r="J166" s="147" t="s">
        <v>57</v>
      </c>
      <c r="K166" s="144" t="s">
        <v>58</v>
      </c>
      <c r="L166" s="145"/>
      <c r="M166" s="145"/>
      <c r="N166" s="146"/>
      <c r="O166" s="147" t="s">
        <v>59</v>
      </c>
      <c r="P166" s="147"/>
      <c r="Q166" s="147"/>
      <c r="R166" s="147" t="s">
        <v>60</v>
      </c>
      <c r="S166" s="147"/>
      <c r="T166" s="147"/>
      <c r="U166" s="147" t="s">
        <v>61</v>
      </c>
    </row>
    <row r="167" spans="1:21" x14ac:dyDescent="0.25">
      <c r="A167" s="209"/>
      <c r="B167" s="209"/>
      <c r="C167" s="209"/>
      <c r="D167" s="209"/>
      <c r="E167" s="209"/>
      <c r="F167" s="209"/>
      <c r="G167" s="209"/>
      <c r="H167" s="209"/>
      <c r="I167" s="209"/>
      <c r="J167" s="147"/>
      <c r="K167" s="18" t="s">
        <v>62</v>
      </c>
      <c r="L167" s="18" t="s">
        <v>63</v>
      </c>
      <c r="M167" s="18" t="s">
        <v>64</v>
      </c>
      <c r="N167" s="18" t="s">
        <v>65</v>
      </c>
      <c r="O167" s="18" t="s">
        <v>66</v>
      </c>
      <c r="P167" s="18" t="s">
        <v>41</v>
      </c>
      <c r="Q167" s="18" t="s">
        <v>67</v>
      </c>
      <c r="R167" s="18" t="s">
        <v>68</v>
      </c>
      <c r="S167" s="18" t="s">
        <v>62</v>
      </c>
      <c r="T167" s="18" t="s">
        <v>69</v>
      </c>
      <c r="U167" s="147"/>
    </row>
    <row r="168" spans="1:21" ht="17.25" customHeight="1" x14ac:dyDescent="0.25">
      <c r="A168" s="148" t="s">
        <v>232</v>
      </c>
      <c r="B168" s="149"/>
      <c r="C168" s="149"/>
      <c r="D168" s="149"/>
      <c r="E168" s="149"/>
      <c r="F168" s="149"/>
      <c r="G168" s="149"/>
      <c r="H168" s="149"/>
      <c r="I168" s="149"/>
      <c r="J168" s="149"/>
      <c r="K168" s="149"/>
      <c r="L168" s="149"/>
      <c r="M168" s="149"/>
      <c r="N168" s="149"/>
      <c r="O168" s="149"/>
      <c r="P168" s="149"/>
      <c r="Q168" s="149"/>
      <c r="R168" s="149"/>
      <c r="S168" s="149"/>
      <c r="T168" s="149"/>
      <c r="U168" s="150"/>
    </row>
    <row r="169" spans="1:21" x14ac:dyDescent="0.25">
      <c r="A169" s="63" t="str">
        <f>IF(ISNA(INDEX($A$35:$T$185,MATCH($B169,$B$35:$B$185,0),1)),"",INDEX($A$35:$T$185,MATCH($B169,$B$35:$B$185,0),1))</f>
        <v>MLM0019</v>
      </c>
      <c r="B169" s="173" t="s">
        <v>71</v>
      </c>
      <c r="C169" s="174"/>
      <c r="D169" s="174"/>
      <c r="E169" s="174"/>
      <c r="F169" s="174"/>
      <c r="G169" s="174"/>
      <c r="H169" s="174"/>
      <c r="I169" s="175"/>
      <c r="J169" s="57">
        <f>IF(ISNA(INDEX($A$35:$T$185,MATCH($B169,$B$35:$B$185,0),10)),"",INDEX($A$35:$T$185,MATCH($B169,$B$35:$B$185,0),10))</f>
        <v>5</v>
      </c>
      <c r="K169" s="57">
        <f>IF(ISNA(INDEX($A$35:$T$185,MATCH($B169,$B$35:$B$185,0),11)),"",INDEX($A$35:$T$185,MATCH($B169,$B$35:$B$185,0),11))</f>
        <v>2</v>
      </c>
      <c r="L169" s="57">
        <f>IF(ISNA(INDEX($A$35:$T$185,MATCH($B169,$B$35:$B$185,0),12)),"",INDEX($A$35:$T$185,MATCH($B169,$B$35:$B$185,0),12))</f>
        <v>2</v>
      </c>
      <c r="M169" s="57">
        <f>IF(ISNA(INDEX($A$35:$T$185,MATCH($B169,$B$35:$B$185,0),13)),"",INDEX($A$35:$T$185,MATCH($B169,$B$35:$B$185,0),13))</f>
        <v>0</v>
      </c>
      <c r="N169" s="57">
        <f>IF(ISNA(INDEX($A$34:$U$169,MATCH($B169,$B$34:$B$169,0),14)),"",INDEX($A$34:$U$169,MATCH($B169,$B$34:$B$169,0),14))</f>
        <v>0</v>
      </c>
      <c r="O169" s="57">
        <f t="shared" ref="O169:O184" si="31">K169+L169+M169+N169</f>
        <v>4</v>
      </c>
      <c r="P169" s="69">
        <f t="shared" ref="P169:P184" si="32">Q169-O169</f>
        <v>5</v>
      </c>
      <c r="Q169" s="69">
        <f t="shared" ref="Q169:Q184" si="33">ROUND(PRODUCT(J169,25)/14,0)</f>
        <v>9</v>
      </c>
      <c r="R169" s="64" t="str">
        <f>IF(ISNA(INDEX($A$34:$U$169,MATCH($B169,$B$34:$B$169,0),18)),"",INDEX($A$34:$U$169,MATCH($B169,$B$34:$B$169,0),18))</f>
        <v>E</v>
      </c>
      <c r="S169" s="64">
        <f>IF(ISNA(INDEX($A$34:$U$169,MATCH($B169,$B$34:$B$169,0),19)),"",INDEX($A$34:$U$169,MATCH($B169,$B$34:$B$169,0),19))</f>
        <v>0</v>
      </c>
      <c r="T169" s="64">
        <f>IF(ISNA(INDEX($A$34:$U$169,MATCH($B169,$B$34:$B$169,0),20)),"",INDEX($A$34:$U$169,MATCH($B169,$B$34:$B$169,0),20))</f>
        <v>0</v>
      </c>
      <c r="U169" s="56" t="s">
        <v>49</v>
      </c>
    </row>
    <row r="170" spans="1:21" ht="15" customHeight="1" x14ac:dyDescent="0.25">
      <c r="A170" s="65" t="s">
        <v>80</v>
      </c>
      <c r="B170" s="173" t="s">
        <v>81</v>
      </c>
      <c r="C170" s="174"/>
      <c r="D170" s="174"/>
      <c r="E170" s="174"/>
      <c r="F170" s="174"/>
      <c r="G170" s="174"/>
      <c r="H170" s="174"/>
      <c r="I170" s="175"/>
      <c r="J170" s="66">
        <v>5</v>
      </c>
      <c r="K170" s="66">
        <v>2</v>
      </c>
      <c r="L170" s="66">
        <v>2</v>
      </c>
      <c r="M170" s="66">
        <v>0</v>
      </c>
      <c r="N170" s="67">
        <v>0</v>
      </c>
      <c r="O170" s="57">
        <f t="shared" si="31"/>
        <v>4</v>
      </c>
      <c r="P170" s="69">
        <f t="shared" si="32"/>
        <v>5</v>
      </c>
      <c r="Q170" s="69">
        <f t="shared" si="33"/>
        <v>9</v>
      </c>
      <c r="R170" s="70"/>
      <c r="S170" s="66"/>
      <c r="T170" s="71" t="s">
        <v>69</v>
      </c>
      <c r="U170" s="66" t="s">
        <v>49</v>
      </c>
    </row>
    <row r="171" spans="1:21" x14ac:dyDescent="0.25">
      <c r="A171" s="63" t="str">
        <f t="shared" ref="A171:A179" si="34">IF(ISNA(INDEX($A$35:$T$185,MATCH($B171,$B$35:$B$185,0),1)),"",INDEX($A$35:$T$185,MATCH($B171,$B$35:$B$185,0),1))</f>
        <v>MLM0001</v>
      </c>
      <c r="B171" s="173" t="s">
        <v>75</v>
      </c>
      <c r="C171" s="174"/>
      <c r="D171" s="174"/>
      <c r="E171" s="174"/>
      <c r="F171" s="174"/>
      <c r="G171" s="174"/>
      <c r="H171" s="174"/>
      <c r="I171" s="175"/>
      <c r="J171" s="57">
        <f t="shared" ref="J171:J184" si="35">IF(ISNA(INDEX($A$35:$T$185,MATCH($B171,$B$35:$B$185,0),10)),"",INDEX($A$35:$T$185,MATCH($B171,$B$35:$B$185,0),10))</f>
        <v>5</v>
      </c>
      <c r="K171" s="57">
        <f t="shared" ref="K171:K179" si="36">IF(ISNA(INDEX($A$35:$T$185,MATCH($B171,$B$35:$B$185,0),11)),"",INDEX($A$35:$T$185,MATCH($B171,$B$35:$B$185,0),11))</f>
        <v>2</v>
      </c>
      <c r="L171" s="57">
        <f t="shared" ref="L171:L179" si="37">IF(ISNA(INDEX($A$35:$T$185,MATCH($B171,$B$35:$B$185,0),12)),"",INDEX($A$35:$T$185,MATCH($B171,$B$35:$B$185,0),12))</f>
        <v>2</v>
      </c>
      <c r="M171" s="57">
        <f t="shared" ref="M171:M176" si="38">IF(ISNA(INDEX($A$35:$T$185,MATCH($B171,$B$35:$B$185,0),13)),"",INDEX($A$35:$T$185,MATCH($B171,$B$35:$B$185,0),13))</f>
        <v>0</v>
      </c>
      <c r="N171" s="57">
        <f t="shared" ref="N171:N179" si="39">IF(ISNA(INDEX($A$34:$U$169,MATCH($B171,$B$34:$B$169,0),14)),"",INDEX($A$34:$U$169,MATCH($B171,$B$34:$B$169,0),14))</f>
        <v>0</v>
      </c>
      <c r="O171" s="57">
        <f t="shared" si="31"/>
        <v>4</v>
      </c>
      <c r="P171" s="69">
        <f t="shared" si="32"/>
        <v>5</v>
      </c>
      <c r="Q171" s="69">
        <f t="shared" si="33"/>
        <v>9</v>
      </c>
      <c r="R171" s="64" t="str">
        <f t="shared" ref="R171:R179" si="40">IF(ISNA(INDEX($A$34:$U$169,MATCH($B171,$B$34:$B$169,0),18)),"",INDEX($A$34:$U$169,MATCH($B171,$B$34:$B$169,0),18))</f>
        <v>E</v>
      </c>
      <c r="S171" s="64">
        <f t="shared" ref="S171:S179" si="41">IF(ISNA(INDEX($A$34:$U$169,MATCH($B171,$B$34:$B$169,0),19)),"",INDEX($A$34:$U$169,MATCH($B171,$B$34:$B$169,0),19))</f>
        <v>0</v>
      </c>
      <c r="T171" s="64">
        <f t="shared" ref="T171:T179" si="42">IF(ISNA(INDEX($A$34:$U$169,MATCH($B171,$B$34:$B$169,0),20)),"",INDEX($A$34:$U$169,MATCH($B171,$B$34:$B$169,0),20))</f>
        <v>0</v>
      </c>
      <c r="U171" s="56" t="s">
        <v>49</v>
      </c>
    </row>
    <row r="172" spans="1:21" x14ac:dyDescent="0.25">
      <c r="A172" s="63" t="str">
        <f t="shared" si="34"/>
        <v>MLM0013</v>
      </c>
      <c r="B172" s="173" t="s">
        <v>77</v>
      </c>
      <c r="C172" s="174"/>
      <c r="D172" s="174"/>
      <c r="E172" s="174"/>
      <c r="F172" s="174"/>
      <c r="G172" s="174"/>
      <c r="H172" s="174"/>
      <c r="I172" s="175"/>
      <c r="J172" s="57">
        <f t="shared" si="35"/>
        <v>5</v>
      </c>
      <c r="K172" s="57">
        <f t="shared" si="36"/>
        <v>2</v>
      </c>
      <c r="L172" s="57">
        <f t="shared" si="37"/>
        <v>2</v>
      </c>
      <c r="M172" s="57">
        <f t="shared" si="38"/>
        <v>0</v>
      </c>
      <c r="N172" s="57">
        <f t="shared" si="39"/>
        <v>0</v>
      </c>
      <c r="O172" s="57">
        <f t="shared" si="31"/>
        <v>4</v>
      </c>
      <c r="P172" s="69">
        <f t="shared" si="32"/>
        <v>5</v>
      </c>
      <c r="Q172" s="69">
        <f t="shared" si="33"/>
        <v>9</v>
      </c>
      <c r="R172" s="64" t="str">
        <f t="shared" si="40"/>
        <v>E</v>
      </c>
      <c r="S172" s="64">
        <f t="shared" si="41"/>
        <v>0</v>
      </c>
      <c r="T172" s="64">
        <f t="shared" si="42"/>
        <v>0</v>
      </c>
      <c r="U172" s="56" t="s">
        <v>49</v>
      </c>
    </row>
    <row r="173" spans="1:21" s="1" customFormat="1" ht="12.75" x14ac:dyDescent="0.2">
      <c r="A173" s="63" t="str">
        <f t="shared" si="34"/>
        <v>MLM0021</v>
      </c>
      <c r="B173" s="173" t="s">
        <v>87</v>
      </c>
      <c r="C173" s="174"/>
      <c r="D173" s="174"/>
      <c r="E173" s="174"/>
      <c r="F173" s="174"/>
      <c r="G173" s="174"/>
      <c r="H173" s="174"/>
      <c r="I173" s="175"/>
      <c r="J173" s="57">
        <f t="shared" si="35"/>
        <v>5</v>
      </c>
      <c r="K173" s="57">
        <f t="shared" si="36"/>
        <v>2</v>
      </c>
      <c r="L173" s="57">
        <f t="shared" si="37"/>
        <v>2</v>
      </c>
      <c r="M173" s="57">
        <f t="shared" si="38"/>
        <v>0</v>
      </c>
      <c r="N173" s="57">
        <f t="shared" si="39"/>
        <v>0</v>
      </c>
      <c r="O173" s="57">
        <f t="shared" si="31"/>
        <v>4</v>
      </c>
      <c r="P173" s="69">
        <f t="shared" si="32"/>
        <v>5</v>
      </c>
      <c r="Q173" s="69">
        <f t="shared" si="33"/>
        <v>9</v>
      </c>
      <c r="R173" s="64" t="str">
        <f t="shared" si="40"/>
        <v>E</v>
      </c>
      <c r="S173" s="64">
        <f t="shared" si="41"/>
        <v>0</v>
      </c>
      <c r="T173" s="64">
        <f t="shared" si="42"/>
        <v>0</v>
      </c>
      <c r="U173" s="56" t="s">
        <v>49</v>
      </c>
    </row>
    <row r="174" spans="1:21" x14ac:dyDescent="0.25">
      <c r="A174" s="63" t="str">
        <f t="shared" si="34"/>
        <v>MLM0006</v>
      </c>
      <c r="B174" s="173" t="s">
        <v>89</v>
      </c>
      <c r="C174" s="174"/>
      <c r="D174" s="174"/>
      <c r="E174" s="174"/>
      <c r="F174" s="174"/>
      <c r="G174" s="174"/>
      <c r="H174" s="174"/>
      <c r="I174" s="175"/>
      <c r="J174" s="57">
        <f t="shared" si="35"/>
        <v>5</v>
      </c>
      <c r="K174" s="57">
        <f t="shared" si="36"/>
        <v>2</v>
      </c>
      <c r="L174" s="57">
        <f t="shared" si="37"/>
        <v>2</v>
      </c>
      <c r="M174" s="57">
        <f t="shared" si="38"/>
        <v>0</v>
      </c>
      <c r="N174" s="57">
        <f t="shared" si="39"/>
        <v>0</v>
      </c>
      <c r="O174" s="57">
        <f t="shared" si="31"/>
        <v>4</v>
      </c>
      <c r="P174" s="69">
        <f t="shared" si="32"/>
        <v>5</v>
      </c>
      <c r="Q174" s="69">
        <f t="shared" si="33"/>
        <v>9</v>
      </c>
      <c r="R174" s="64" t="str">
        <f t="shared" si="40"/>
        <v>E</v>
      </c>
      <c r="S174" s="64">
        <f t="shared" si="41"/>
        <v>0</v>
      </c>
      <c r="T174" s="64">
        <f t="shared" si="42"/>
        <v>0</v>
      </c>
      <c r="U174" s="56" t="s">
        <v>49</v>
      </c>
    </row>
    <row r="175" spans="1:21" x14ac:dyDescent="0.25">
      <c r="A175" s="63" t="str">
        <f t="shared" si="34"/>
        <v>MLM0015</v>
      </c>
      <c r="B175" s="173" t="s">
        <v>91</v>
      </c>
      <c r="C175" s="174"/>
      <c r="D175" s="174"/>
      <c r="E175" s="174"/>
      <c r="F175" s="174"/>
      <c r="G175" s="174"/>
      <c r="H175" s="174"/>
      <c r="I175" s="175"/>
      <c r="J175" s="57">
        <f t="shared" si="35"/>
        <v>5</v>
      </c>
      <c r="K175" s="57">
        <f t="shared" si="36"/>
        <v>2</v>
      </c>
      <c r="L175" s="57">
        <f t="shared" si="37"/>
        <v>2</v>
      </c>
      <c r="M175" s="57">
        <f t="shared" si="38"/>
        <v>0</v>
      </c>
      <c r="N175" s="57">
        <f t="shared" si="39"/>
        <v>0</v>
      </c>
      <c r="O175" s="57">
        <f t="shared" si="31"/>
        <v>4</v>
      </c>
      <c r="P175" s="69">
        <f t="shared" si="32"/>
        <v>5</v>
      </c>
      <c r="Q175" s="69">
        <f t="shared" si="33"/>
        <v>9</v>
      </c>
      <c r="R175" s="64">
        <f t="shared" si="40"/>
        <v>0</v>
      </c>
      <c r="S175" s="64">
        <f t="shared" si="41"/>
        <v>0</v>
      </c>
      <c r="T175" s="64" t="str">
        <f t="shared" si="42"/>
        <v>VP</v>
      </c>
      <c r="U175" s="56" t="s">
        <v>49</v>
      </c>
    </row>
    <row r="176" spans="1:21" x14ac:dyDescent="0.25">
      <c r="A176" s="63" t="str">
        <f t="shared" si="34"/>
        <v>MLM0009</v>
      </c>
      <c r="B176" s="173" t="s">
        <v>108</v>
      </c>
      <c r="C176" s="174"/>
      <c r="D176" s="174"/>
      <c r="E176" s="174"/>
      <c r="F176" s="174"/>
      <c r="G176" s="174"/>
      <c r="H176" s="174"/>
      <c r="I176" s="175"/>
      <c r="J176" s="57">
        <f t="shared" si="35"/>
        <v>5</v>
      </c>
      <c r="K176" s="57">
        <f t="shared" si="36"/>
        <v>2</v>
      </c>
      <c r="L176" s="57">
        <f t="shared" si="37"/>
        <v>2</v>
      </c>
      <c r="M176" s="57">
        <f t="shared" si="38"/>
        <v>1</v>
      </c>
      <c r="N176" s="57">
        <f t="shared" si="39"/>
        <v>0</v>
      </c>
      <c r="O176" s="57">
        <f t="shared" si="31"/>
        <v>5</v>
      </c>
      <c r="P176" s="69">
        <f t="shared" si="32"/>
        <v>4</v>
      </c>
      <c r="Q176" s="69">
        <f t="shared" si="33"/>
        <v>9</v>
      </c>
      <c r="R176" s="64" t="str">
        <f t="shared" si="40"/>
        <v>E</v>
      </c>
      <c r="S176" s="64">
        <f t="shared" si="41"/>
        <v>0</v>
      </c>
      <c r="T176" s="64">
        <f t="shared" si="42"/>
        <v>0</v>
      </c>
      <c r="U176" s="56" t="s">
        <v>49</v>
      </c>
    </row>
    <row r="177" spans="1:21" s="1" customFormat="1" ht="12.75" x14ac:dyDescent="0.2">
      <c r="A177" s="63" t="str">
        <f t="shared" si="34"/>
        <v>MLM5006</v>
      </c>
      <c r="B177" s="173" t="s">
        <v>95</v>
      </c>
      <c r="C177" s="174"/>
      <c r="D177" s="174"/>
      <c r="E177" s="174"/>
      <c r="F177" s="174"/>
      <c r="G177" s="174"/>
      <c r="H177" s="174"/>
      <c r="I177" s="175"/>
      <c r="J177" s="57">
        <f t="shared" si="35"/>
        <v>5</v>
      </c>
      <c r="K177" s="57">
        <f t="shared" si="36"/>
        <v>2</v>
      </c>
      <c r="L177" s="57">
        <f t="shared" si="37"/>
        <v>1</v>
      </c>
      <c r="M177" s="57">
        <v>2</v>
      </c>
      <c r="N177" s="57">
        <f t="shared" si="39"/>
        <v>0</v>
      </c>
      <c r="O177" s="57">
        <f t="shared" si="31"/>
        <v>5</v>
      </c>
      <c r="P177" s="69">
        <f t="shared" si="32"/>
        <v>4</v>
      </c>
      <c r="Q177" s="69">
        <f t="shared" si="33"/>
        <v>9</v>
      </c>
      <c r="R177" s="64" t="str">
        <f t="shared" si="40"/>
        <v>E</v>
      </c>
      <c r="S177" s="64">
        <f t="shared" si="41"/>
        <v>0</v>
      </c>
      <c r="T177" s="64">
        <f t="shared" si="42"/>
        <v>0</v>
      </c>
      <c r="U177" s="56" t="s">
        <v>49</v>
      </c>
    </row>
    <row r="178" spans="1:21" s="1" customFormat="1" ht="12.75" x14ac:dyDescent="0.2">
      <c r="A178" s="63" t="str">
        <f t="shared" si="34"/>
        <v>MLM2002</v>
      </c>
      <c r="B178" s="173" t="s">
        <v>229</v>
      </c>
      <c r="C178" s="174"/>
      <c r="D178" s="174"/>
      <c r="E178" s="174"/>
      <c r="F178" s="174"/>
      <c r="G178" s="174"/>
      <c r="H178" s="174"/>
      <c r="I178" s="175"/>
      <c r="J178" s="57">
        <f t="shared" si="35"/>
        <v>3</v>
      </c>
      <c r="K178" s="57">
        <f t="shared" si="36"/>
        <v>0</v>
      </c>
      <c r="L178" s="57">
        <f t="shared" si="37"/>
        <v>0</v>
      </c>
      <c r="M178" s="57">
        <f>IF(ISNA(INDEX($A$35:$T$185,MATCH($B178,$B$35:$B$185,0),13)),"",INDEX($A$35:$T$185,MATCH($B178,$B$35:$B$185,0),13))</f>
        <v>2</v>
      </c>
      <c r="N178" s="57">
        <f t="shared" si="39"/>
        <v>0</v>
      </c>
      <c r="O178" s="57">
        <f t="shared" si="31"/>
        <v>2</v>
      </c>
      <c r="P178" s="69">
        <f t="shared" si="32"/>
        <v>3</v>
      </c>
      <c r="Q178" s="69">
        <f t="shared" si="33"/>
        <v>5</v>
      </c>
      <c r="R178" s="64">
        <f t="shared" si="40"/>
        <v>0</v>
      </c>
      <c r="S178" s="64" t="str">
        <f t="shared" si="41"/>
        <v>C</v>
      </c>
      <c r="T178" s="64">
        <f t="shared" si="42"/>
        <v>0</v>
      </c>
      <c r="U178" s="56" t="s">
        <v>49</v>
      </c>
    </row>
    <row r="179" spans="1:21" s="1" customFormat="1" ht="12.75" x14ac:dyDescent="0.2">
      <c r="A179" s="63" t="str">
        <f t="shared" si="34"/>
        <v>MLM0007</v>
      </c>
      <c r="B179" s="173" t="s">
        <v>104</v>
      </c>
      <c r="C179" s="174"/>
      <c r="D179" s="174"/>
      <c r="E179" s="174"/>
      <c r="F179" s="174"/>
      <c r="G179" s="174"/>
      <c r="H179" s="174"/>
      <c r="I179" s="175"/>
      <c r="J179" s="57">
        <f t="shared" si="35"/>
        <v>5</v>
      </c>
      <c r="K179" s="57">
        <f t="shared" si="36"/>
        <v>2</v>
      </c>
      <c r="L179" s="57">
        <f t="shared" si="37"/>
        <v>2</v>
      </c>
      <c r="M179" s="57">
        <f>IF(ISNA(INDEX($A$35:$T$185,MATCH($B179,$B$35:$B$185,0),13)),"",INDEX($A$35:$T$185,MATCH($B179,$B$35:$B$185,0),13))</f>
        <v>0</v>
      </c>
      <c r="N179" s="57">
        <f t="shared" si="39"/>
        <v>0</v>
      </c>
      <c r="O179" s="57">
        <f t="shared" si="31"/>
        <v>4</v>
      </c>
      <c r="P179" s="69">
        <f t="shared" si="32"/>
        <v>5</v>
      </c>
      <c r="Q179" s="69">
        <f t="shared" si="33"/>
        <v>9</v>
      </c>
      <c r="R179" s="64">
        <f t="shared" si="40"/>
        <v>0</v>
      </c>
      <c r="S179" s="64">
        <f t="shared" si="41"/>
        <v>0</v>
      </c>
      <c r="T179" s="64" t="str">
        <f t="shared" si="42"/>
        <v>VP</v>
      </c>
      <c r="U179" s="56" t="s">
        <v>49</v>
      </c>
    </row>
    <row r="180" spans="1:21" s="1" customFormat="1" ht="12.75" x14ac:dyDescent="0.2">
      <c r="A180" s="65" t="s">
        <v>72</v>
      </c>
      <c r="B180" s="173" t="s">
        <v>73</v>
      </c>
      <c r="C180" s="174"/>
      <c r="D180" s="174"/>
      <c r="E180" s="174"/>
      <c r="F180" s="174"/>
      <c r="G180" s="174"/>
      <c r="H180" s="174"/>
      <c r="I180" s="175"/>
      <c r="J180" s="57">
        <f t="shared" si="35"/>
        <v>5</v>
      </c>
      <c r="K180" s="66">
        <v>2</v>
      </c>
      <c r="L180" s="66">
        <v>2</v>
      </c>
      <c r="M180" s="66">
        <v>0</v>
      </c>
      <c r="N180" s="66">
        <v>0</v>
      </c>
      <c r="O180" s="57">
        <f t="shared" si="31"/>
        <v>4</v>
      </c>
      <c r="P180" s="69">
        <f t="shared" si="32"/>
        <v>5</v>
      </c>
      <c r="Q180" s="69">
        <f t="shared" si="33"/>
        <v>9</v>
      </c>
      <c r="R180" s="70"/>
      <c r="S180" s="66"/>
      <c r="T180" s="71" t="s">
        <v>69</v>
      </c>
      <c r="U180" s="66" t="s">
        <v>49</v>
      </c>
    </row>
    <row r="181" spans="1:21" s="1" customFormat="1" ht="12.75" x14ac:dyDescent="0.2">
      <c r="A181" s="63" t="str">
        <f>IF(ISNA(INDEX($A$35:$T$178,MATCH($B181,$B$35:$B$178,0),1)),"",INDEX($A$35:$T$178,MATCH($B181,$B$35:$B$178,0),1))</f>
        <v>MLM5107</v>
      </c>
      <c r="B181" s="173" t="s">
        <v>168</v>
      </c>
      <c r="C181" s="174"/>
      <c r="D181" s="174"/>
      <c r="E181" s="174"/>
      <c r="F181" s="174"/>
      <c r="G181" s="174"/>
      <c r="H181" s="174"/>
      <c r="I181" s="175"/>
      <c r="J181" s="57">
        <f t="shared" si="35"/>
        <v>4</v>
      </c>
      <c r="K181" s="57">
        <f>IF(ISNA(INDEX($A$35:$T$178,MATCH($B181,$B$35:$B$178,0),11)),"",INDEX($A$35:$T$178,MATCH($B181,$B$35:$B$178,0),11))</f>
        <v>2</v>
      </c>
      <c r="L181" s="57">
        <f>IF(ISNA(INDEX($A$35:$T$178,MATCH($B181,$B$35:$B$178,0),12)),"",INDEX($A$35:$T$178,MATCH($B181,$B$35:$B$178,0),12))</f>
        <v>0</v>
      </c>
      <c r="M181" s="57">
        <f>IF(ISNA(INDEX($A$35:$T$178,MATCH($B181,$B$35:$B$178,0),13)),"",INDEX($A$35:$T$178,MATCH($B181,$B$35:$B$178,0),13))</f>
        <v>1</v>
      </c>
      <c r="N181" s="57">
        <f>IF(ISNA(INDEX($A$34:$U$169,MATCH($B181,$B$34:$B$169,0),14)),"",INDEX($A$34:$U$169,MATCH($B181,$B$34:$B$169,0),14))</f>
        <v>0</v>
      </c>
      <c r="O181" s="57">
        <f t="shared" si="31"/>
        <v>3</v>
      </c>
      <c r="P181" s="69">
        <f t="shared" si="32"/>
        <v>4</v>
      </c>
      <c r="Q181" s="69">
        <f t="shared" si="33"/>
        <v>7</v>
      </c>
      <c r="R181" s="64">
        <f>IF(ISNA(INDEX($A$34:$U$169,MATCH($B181,$B$34:$B$169,0),18)),"",INDEX($A$34:$U$169,MATCH($B181,$B$34:$B$169,0),18))</f>
        <v>0</v>
      </c>
      <c r="S181" s="64">
        <f>IF(ISNA(INDEX($A$34:$U$169,MATCH($B181,$B$34:$B$169,0),19)),"",INDEX($A$34:$U$169,MATCH($B181,$B$34:$B$169,0),19))</f>
        <v>0</v>
      </c>
      <c r="T181" s="64" t="str">
        <f>IF(ISNA(INDEX($A$34:$U$169,MATCH($B181,$B$34:$B$169,0),20)),"",INDEX($A$34:$U$169,MATCH($B181,$B$34:$B$169,0),20))</f>
        <v>VP</v>
      </c>
      <c r="U181" s="56" t="s">
        <v>49</v>
      </c>
    </row>
    <row r="182" spans="1:21" s="1" customFormat="1" ht="12.75" x14ac:dyDescent="0.2">
      <c r="A182" s="63" t="str">
        <f>IF(ISNA(INDEX($A$35:$T$185,MATCH($B182,$B$35:$B$185,0),1)),"",INDEX($A$35:$T$185,MATCH($B182,$B$35:$B$185,0),1))</f>
        <v>MLM0029</v>
      </c>
      <c r="B182" s="173" t="s">
        <v>119</v>
      </c>
      <c r="C182" s="174"/>
      <c r="D182" s="174"/>
      <c r="E182" s="174"/>
      <c r="F182" s="174"/>
      <c r="G182" s="174"/>
      <c r="H182" s="174"/>
      <c r="I182" s="175"/>
      <c r="J182" s="57">
        <f t="shared" si="35"/>
        <v>5</v>
      </c>
      <c r="K182" s="57">
        <f>IF(ISNA(INDEX($A$35:$T$185,MATCH($B182,$B$35:$B$185,0),11)),"",INDEX($A$35:$T$185,MATCH($B182,$B$35:$B$185,0),11))</f>
        <v>2</v>
      </c>
      <c r="L182" s="57">
        <f>IF(ISNA(INDEX($A$35:$T$185,MATCH($B182,$B$35:$B$185,0),12)),"",INDEX($A$35:$T$185,MATCH($B182,$B$35:$B$185,0),12))</f>
        <v>2</v>
      </c>
      <c r="M182" s="57">
        <f>IF(ISNA(INDEX($A$35:$T$185,MATCH($B182,$B$35:$B$185,0),13)),"",INDEX($A$35:$T$185,MATCH($B182,$B$35:$B$185,0),13))</f>
        <v>0</v>
      </c>
      <c r="N182" s="57">
        <f>IF(ISNA(INDEX($A$34:$U$169,MATCH($B182,$B$34:$B$169,0),14)),"",INDEX($A$34:$U$169,MATCH($B182,$B$34:$B$169,0),14))</f>
        <v>0</v>
      </c>
      <c r="O182" s="57">
        <f t="shared" si="31"/>
        <v>4</v>
      </c>
      <c r="P182" s="69">
        <f t="shared" si="32"/>
        <v>5</v>
      </c>
      <c r="Q182" s="69">
        <f t="shared" si="33"/>
        <v>9</v>
      </c>
      <c r="R182" s="64" t="str">
        <f>IF(ISNA(INDEX($A$34:$U$169,MATCH($B182,$B$34:$B$169,0),18)),"",INDEX($A$34:$U$169,MATCH($B182,$B$34:$B$169,0),18))</f>
        <v>E</v>
      </c>
      <c r="S182" s="64">
        <f>IF(ISNA(INDEX($A$34:$U$169,MATCH($B182,$B$34:$B$169,0),19)),"",INDEX($A$34:$U$169,MATCH($B182,$B$34:$B$169,0),19))</f>
        <v>0</v>
      </c>
      <c r="T182" s="64">
        <f>IF(ISNA(INDEX($A$34:$U$169,MATCH($B182,$B$34:$B$169,0),20)),"",INDEX($A$34:$U$169,MATCH($B182,$B$34:$B$169,0),20))</f>
        <v>0</v>
      </c>
      <c r="U182" s="56" t="s">
        <v>49</v>
      </c>
    </row>
    <row r="183" spans="1:21" x14ac:dyDescent="0.25">
      <c r="A183" s="63" t="str">
        <f>IF(ISNA(INDEX($A$35:$T$185,MATCH($B183,$B$35:$B$185,0),1)),"",INDEX($A$35:$T$185,MATCH($B183,$B$35:$B$185,0),1))</f>
        <v>MLM5023</v>
      </c>
      <c r="B183" s="173" t="s">
        <v>136</v>
      </c>
      <c r="C183" s="174"/>
      <c r="D183" s="174"/>
      <c r="E183" s="174"/>
      <c r="F183" s="174"/>
      <c r="G183" s="174"/>
      <c r="H183" s="174"/>
      <c r="I183" s="175"/>
      <c r="J183" s="57">
        <f t="shared" si="35"/>
        <v>5</v>
      </c>
      <c r="K183" s="57">
        <f>IF(ISNA(INDEX($A$35:$T$185,MATCH($B183,$B$35:$B$185,0),11)),"",INDEX($A$35:$T$185,MATCH($B183,$B$35:$B$185,0),11))</f>
        <v>2</v>
      </c>
      <c r="L183" s="57">
        <f>IF(ISNA(INDEX($A$35:$T$185,MATCH($B183,$B$35:$B$185,0),12)),"",INDEX($A$35:$T$185,MATCH($B183,$B$35:$B$185,0),12))</f>
        <v>1</v>
      </c>
      <c r="M183" s="57">
        <f>IF(ISNA(INDEX($A$35:$T$185,MATCH($B183,$B$35:$B$185,0),13)),"",INDEX($A$35:$T$185,MATCH($B183,$B$35:$B$185,0),13))</f>
        <v>2</v>
      </c>
      <c r="N183" s="57">
        <f>IF(ISNA(INDEX($A$34:$U$169,MATCH($B183,$B$34:$B$169,0),14)),"",INDEX($A$34:$U$169,MATCH($B183,$B$34:$B$169,0),14))</f>
        <v>0</v>
      </c>
      <c r="O183" s="57">
        <f t="shared" si="31"/>
        <v>5</v>
      </c>
      <c r="P183" s="69">
        <f t="shared" si="32"/>
        <v>4</v>
      </c>
      <c r="Q183" s="69">
        <f t="shared" si="33"/>
        <v>9</v>
      </c>
      <c r="R183" s="64" t="str">
        <f>IF(ISNA(INDEX($A$34:$U$169,MATCH($B183,$B$34:$B$169,0),18)),"",INDEX($A$34:$U$169,MATCH($B183,$B$34:$B$169,0),18))</f>
        <v>E</v>
      </c>
      <c r="S183" s="64">
        <f>IF(ISNA(INDEX($A$34:$U$169,MATCH($B183,$B$34:$B$169,0),19)),"",INDEX($A$34:$U$169,MATCH($B183,$B$34:$B$169,0),19))</f>
        <v>0</v>
      </c>
      <c r="T183" s="64">
        <f>IF(ISNA(INDEX($A$34:$U$169,MATCH($B183,$B$34:$B$169,0),20)),"",INDEX($A$34:$U$169,MATCH($B183,$B$34:$B$169,0),20))</f>
        <v>0</v>
      </c>
      <c r="U183" s="56" t="s">
        <v>49</v>
      </c>
    </row>
    <row r="184" spans="1:21" x14ac:dyDescent="0.25">
      <c r="A184" s="63" t="str">
        <f>IF(ISNA(INDEX($A$35:$T$185,MATCH($B184,$B$35:$B$185,0),1)),"",INDEX($A$35:$T$185,MATCH($B184,$B$35:$B$185,0),1))</f>
        <v>MLM0022</v>
      </c>
      <c r="B184" s="173" t="s">
        <v>93</v>
      </c>
      <c r="C184" s="174"/>
      <c r="D184" s="174"/>
      <c r="E184" s="174"/>
      <c r="F184" s="174"/>
      <c r="G184" s="174"/>
      <c r="H184" s="174"/>
      <c r="I184" s="175"/>
      <c r="J184" s="57">
        <f t="shared" si="35"/>
        <v>5</v>
      </c>
      <c r="K184" s="57">
        <f>IF(ISNA(INDEX($A$35:$T$185,MATCH($B184,$B$35:$B$185,0),11)),"",INDEX($A$35:$T$185,MATCH($B184,$B$35:$B$185,0),11))</f>
        <v>2</v>
      </c>
      <c r="L184" s="57">
        <f>IF(ISNA(INDEX($A$35:$T$185,MATCH($B184,$B$35:$B$185,0),12)),"",INDEX($A$35:$T$185,MATCH($B184,$B$35:$B$185,0),12))</f>
        <v>2</v>
      </c>
      <c r="M184" s="57">
        <f>IF(ISNA(INDEX($A$35:$T$185,MATCH($B184,$B$35:$B$185,0),13)),"",INDEX($A$35:$T$185,MATCH($B184,$B$35:$B$185,0),13))</f>
        <v>0</v>
      </c>
      <c r="N184" s="57">
        <f>IF(ISNA(INDEX($A$34:$U$169,MATCH($B184,$B$34:$B$169,0),14)),"",INDEX($A$34:$U$169,MATCH($B184,$B$34:$B$169,0),14))</f>
        <v>0</v>
      </c>
      <c r="O184" s="57">
        <f t="shared" si="31"/>
        <v>4</v>
      </c>
      <c r="P184" s="69">
        <f t="shared" si="32"/>
        <v>5</v>
      </c>
      <c r="Q184" s="69">
        <f t="shared" si="33"/>
        <v>9</v>
      </c>
      <c r="R184" s="64" t="str">
        <f>IF(ISNA(INDEX($A$34:$U$169,MATCH($B184,$B$34:$B$169,0),18)),"",INDEX($A$34:$U$169,MATCH($B184,$B$34:$B$169,0),18))</f>
        <v>E</v>
      </c>
      <c r="S184" s="64">
        <f>IF(ISNA(INDEX($A$34:$U$169,MATCH($B184,$B$34:$B$169,0),19)),"",INDEX($A$34:$U$169,MATCH($B184,$B$34:$B$169,0),19))</f>
        <v>0</v>
      </c>
      <c r="T184" s="64">
        <f>IF(ISNA(INDEX($A$34:$U$169,MATCH($B184,$B$34:$B$169,0),20)),"",INDEX($A$34:$U$169,MATCH($B184,$B$34:$B$169,0),20))</f>
        <v>0</v>
      </c>
      <c r="U184" s="56" t="s">
        <v>49</v>
      </c>
    </row>
    <row r="185" spans="1:21" x14ac:dyDescent="0.25">
      <c r="A185" s="15" t="s">
        <v>84</v>
      </c>
      <c r="B185" s="203"/>
      <c r="C185" s="204"/>
      <c r="D185" s="204"/>
      <c r="E185" s="204"/>
      <c r="F185" s="204"/>
      <c r="G185" s="204"/>
      <c r="H185" s="204"/>
      <c r="I185" s="205"/>
      <c r="J185" s="16">
        <f>IF(ISNA(SUM(J169:J184)),"",SUM(J169:J184))</f>
        <v>77</v>
      </c>
      <c r="K185" s="16">
        <f t="shared" ref="K185:Q185" si="43">SUM(K169:K184)</f>
        <v>30</v>
      </c>
      <c r="L185" s="16">
        <f t="shared" si="43"/>
        <v>26</v>
      </c>
      <c r="M185" s="16">
        <f t="shared" si="43"/>
        <v>8</v>
      </c>
      <c r="N185" s="16">
        <f t="shared" si="43"/>
        <v>0</v>
      </c>
      <c r="O185" s="16">
        <f t="shared" si="43"/>
        <v>64</v>
      </c>
      <c r="P185" s="16">
        <f t="shared" si="43"/>
        <v>74</v>
      </c>
      <c r="Q185" s="16">
        <f t="shared" si="43"/>
        <v>138</v>
      </c>
      <c r="R185" s="15">
        <f>COUNTIF(R169:R184,"E")</f>
        <v>10</v>
      </c>
      <c r="S185" s="15">
        <f>COUNTIF(S169:S184,"C")</f>
        <v>1</v>
      </c>
      <c r="T185" s="15">
        <f>COUNTIF(T169:T184,"VP")</f>
        <v>5</v>
      </c>
      <c r="U185" s="12">
        <f>COUNTA(U169:U184)</f>
        <v>16</v>
      </c>
    </row>
    <row r="186" spans="1:21" ht="27" customHeight="1" x14ac:dyDescent="0.25">
      <c r="A186" s="176" t="s">
        <v>220</v>
      </c>
      <c r="B186" s="177"/>
      <c r="C186" s="177"/>
      <c r="D186" s="177"/>
      <c r="E186" s="177"/>
      <c r="F186" s="177"/>
      <c r="G186" s="177"/>
      <c r="H186" s="177"/>
      <c r="I186" s="178"/>
      <c r="J186" s="16">
        <f t="shared" ref="J186:U186" si="44">J185</f>
        <v>77</v>
      </c>
      <c r="K186" s="16">
        <f t="shared" si="44"/>
        <v>30</v>
      </c>
      <c r="L186" s="16">
        <f t="shared" si="44"/>
        <v>26</v>
      </c>
      <c r="M186" s="16">
        <f t="shared" si="44"/>
        <v>8</v>
      </c>
      <c r="N186" s="16">
        <f t="shared" si="44"/>
        <v>0</v>
      </c>
      <c r="O186" s="16">
        <f t="shared" si="44"/>
        <v>64</v>
      </c>
      <c r="P186" s="16">
        <f t="shared" si="44"/>
        <v>74</v>
      </c>
      <c r="Q186" s="16">
        <f t="shared" si="44"/>
        <v>138</v>
      </c>
      <c r="R186" s="16">
        <f t="shared" si="44"/>
        <v>10</v>
      </c>
      <c r="S186" s="16">
        <f t="shared" si="44"/>
        <v>1</v>
      </c>
      <c r="T186" s="16">
        <f t="shared" si="44"/>
        <v>5</v>
      </c>
      <c r="U186" s="16">
        <f t="shared" si="44"/>
        <v>16</v>
      </c>
    </row>
    <row r="187" spans="1:21" ht="16.5" customHeight="1" x14ac:dyDescent="0.25">
      <c r="A187" s="179" t="s">
        <v>221</v>
      </c>
      <c r="B187" s="180"/>
      <c r="C187" s="180"/>
      <c r="D187" s="180"/>
      <c r="E187" s="180"/>
      <c r="F187" s="180"/>
      <c r="G187" s="180"/>
      <c r="H187" s="180"/>
      <c r="I187" s="180"/>
      <c r="J187" s="181"/>
      <c r="K187" s="16">
        <f>K186*14</f>
        <v>420</v>
      </c>
      <c r="L187" s="16">
        <f t="shared" ref="L187:Q187" si="45">L185*14</f>
        <v>364</v>
      </c>
      <c r="M187" s="16">
        <f t="shared" si="45"/>
        <v>112</v>
      </c>
      <c r="N187" s="16">
        <f t="shared" si="45"/>
        <v>0</v>
      </c>
      <c r="O187" s="16">
        <f t="shared" si="45"/>
        <v>896</v>
      </c>
      <c r="P187" s="16">
        <f t="shared" si="45"/>
        <v>1036</v>
      </c>
      <c r="Q187" s="16">
        <f t="shared" si="45"/>
        <v>1932</v>
      </c>
      <c r="R187" s="185"/>
      <c r="S187" s="186"/>
      <c r="T187" s="186"/>
      <c r="U187" s="187"/>
    </row>
    <row r="188" spans="1:21" ht="15.75" customHeight="1" x14ac:dyDescent="0.25">
      <c r="A188" s="182"/>
      <c r="B188" s="183"/>
      <c r="C188" s="183"/>
      <c r="D188" s="183"/>
      <c r="E188" s="183"/>
      <c r="F188" s="183"/>
      <c r="G188" s="183"/>
      <c r="H188" s="183"/>
      <c r="I188" s="183"/>
      <c r="J188" s="184"/>
      <c r="K188" s="191">
        <f>K187+L187+M187+N187</f>
        <v>896</v>
      </c>
      <c r="L188" s="192"/>
      <c r="M188" s="192"/>
      <c r="N188" s="193"/>
      <c r="O188" s="191">
        <f>SUM(O187:P187)</f>
        <v>1932</v>
      </c>
      <c r="P188" s="192"/>
      <c r="Q188" s="193"/>
      <c r="R188" s="188"/>
      <c r="S188" s="189"/>
      <c r="T188" s="189"/>
      <c r="U188" s="190"/>
    </row>
    <row r="189" spans="1:21" s="1" customFormat="1" ht="17.25" customHeight="1" x14ac:dyDescent="0.2">
      <c r="A189" s="194" t="s">
        <v>222</v>
      </c>
      <c r="B189" s="195"/>
      <c r="C189" s="195"/>
      <c r="D189" s="195"/>
      <c r="E189" s="195"/>
      <c r="F189" s="195"/>
      <c r="G189" s="195"/>
      <c r="H189" s="195"/>
      <c r="I189" s="195"/>
      <c r="J189" s="196"/>
      <c r="K189" s="197">
        <f>U186/SUM(U44,U56,U68,U80,U92,U105)</f>
        <v>0.37209302325581395</v>
      </c>
      <c r="L189" s="198"/>
      <c r="M189" s="198"/>
      <c r="N189" s="198"/>
      <c r="O189" s="198"/>
      <c r="P189" s="198"/>
      <c r="Q189" s="198"/>
      <c r="R189" s="198"/>
      <c r="S189" s="198"/>
      <c r="T189" s="198"/>
      <c r="U189" s="199"/>
    </row>
    <row r="190" spans="1:21" ht="20.25" customHeight="1" x14ac:dyDescent="0.25">
      <c r="A190" s="200" t="s">
        <v>223</v>
      </c>
      <c r="B190" s="201"/>
      <c r="C190" s="201"/>
      <c r="D190" s="201"/>
      <c r="E190" s="201"/>
      <c r="F190" s="201"/>
      <c r="G190" s="201"/>
      <c r="H190" s="201"/>
      <c r="I190" s="201"/>
      <c r="J190" s="202"/>
      <c r="K190" s="197">
        <f>K188/(SUM(O44,O56,O68,O80,O92)*14+O105*12)</f>
        <v>0.42224316682375118</v>
      </c>
      <c r="L190" s="198"/>
      <c r="M190" s="198"/>
      <c r="N190" s="198"/>
      <c r="O190" s="198"/>
      <c r="P190" s="198"/>
      <c r="Q190" s="198"/>
      <c r="R190" s="198"/>
      <c r="S190" s="198"/>
      <c r="T190" s="198"/>
      <c r="U190" s="199"/>
    </row>
    <row r="191" spans="1:21" ht="77.25" customHeight="1" x14ac:dyDescent="0.25"/>
    <row r="192" spans="1:21" ht="23.25" customHeight="1" x14ac:dyDescent="0.25">
      <c r="A192" s="209" t="s">
        <v>233</v>
      </c>
      <c r="B192" s="210"/>
      <c r="C192" s="210"/>
      <c r="D192" s="210"/>
      <c r="E192" s="210"/>
      <c r="F192" s="210"/>
      <c r="G192" s="210"/>
      <c r="H192" s="210"/>
      <c r="I192" s="210"/>
      <c r="J192" s="210"/>
      <c r="K192" s="210"/>
      <c r="L192" s="210"/>
      <c r="M192" s="210"/>
      <c r="N192" s="210"/>
      <c r="O192" s="210"/>
      <c r="P192" s="210"/>
      <c r="Q192" s="210"/>
      <c r="R192" s="210"/>
      <c r="S192" s="210"/>
      <c r="T192" s="210"/>
      <c r="U192" s="210"/>
    </row>
    <row r="193" spans="1:21" ht="21.75" customHeight="1" x14ac:dyDescent="0.25">
      <c r="A193" s="209" t="s">
        <v>55</v>
      </c>
      <c r="B193" s="209" t="s">
        <v>56</v>
      </c>
      <c r="C193" s="209"/>
      <c r="D193" s="209"/>
      <c r="E193" s="209"/>
      <c r="F193" s="209"/>
      <c r="G193" s="209"/>
      <c r="H193" s="209"/>
      <c r="I193" s="209"/>
      <c r="J193" s="147" t="s">
        <v>57</v>
      </c>
      <c r="K193" s="144" t="s">
        <v>58</v>
      </c>
      <c r="L193" s="145"/>
      <c r="M193" s="145"/>
      <c r="N193" s="146"/>
      <c r="O193" s="147" t="s">
        <v>59</v>
      </c>
      <c r="P193" s="147"/>
      <c r="Q193" s="147"/>
      <c r="R193" s="147" t="s">
        <v>60</v>
      </c>
      <c r="S193" s="147"/>
      <c r="T193" s="147"/>
      <c r="U193" s="147" t="s">
        <v>61</v>
      </c>
    </row>
    <row r="194" spans="1:21" x14ac:dyDescent="0.25">
      <c r="A194" s="209"/>
      <c r="B194" s="209"/>
      <c r="C194" s="209"/>
      <c r="D194" s="209"/>
      <c r="E194" s="209"/>
      <c r="F194" s="209"/>
      <c r="G194" s="209"/>
      <c r="H194" s="209"/>
      <c r="I194" s="209"/>
      <c r="J194" s="147"/>
      <c r="K194" s="18" t="s">
        <v>62</v>
      </c>
      <c r="L194" s="18" t="s">
        <v>63</v>
      </c>
      <c r="M194" s="18" t="s">
        <v>64</v>
      </c>
      <c r="N194" s="18" t="s">
        <v>65</v>
      </c>
      <c r="O194" s="18" t="s">
        <v>66</v>
      </c>
      <c r="P194" s="18" t="s">
        <v>41</v>
      </c>
      <c r="Q194" s="18" t="s">
        <v>67</v>
      </c>
      <c r="R194" s="18" t="s">
        <v>68</v>
      </c>
      <c r="S194" s="18" t="s">
        <v>62</v>
      </c>
      <c r="T194" s="18" t="s">
        <v>69</v>
      </c>
      <c r="U194" s="147"/>
    </row>
    <row r="195" spans="1:21" ht="18.75" customHeight="1" x14ac:dyDescent="0.25">
      <c r="A195" s="148" t="s">
        <v>232</v>
      </c>
      <c r="B195" s="149"/>
      <c r="C195" s="149"/>
      <c r="D195" s="149"/>
      <c r="E195" s="149"/>
      <c r="F195" s="149"/>
      <c r="G195" s="149"/>
      <c r="H195" s="149"/>
      <c r="I195" s="149"/>
      <c r="J195" s="149"/>
      <c r="K195" s="149"/>
      <c r="L195" s="149"/>
      <c r="M195" s="149"/>
      <c r="N195" s="149"/>
      <c r="O195" s="149"/>
      <c r="P195" s="149"/>
      <c r="Q195" s="149"/>
      <c r="R195" s="149"/>
      <c r="S195" s="149"/>
      <c r="T195" s="149"/>
      <c r="U195" s="150"/>
    </row>
    <row r="196" spans="1:21" x14ac:dyDescent="0.25">
      <c r="A196" s="72" t="str">
        <f>IF(ISNA(INDEX($A$35:$T$178,MATCH($B196,$B$35:$B$178,0),1)),"",INDEX($A$35:$T$178,MATCH($B196,$B$35:$B$178,0),1))</f>
        <v>MLM5027</v>
      </c>
      <c r="B196" s="173" t="s">
        <v>110</v>
      </c>
      <c r="C196" s="174"/>
      <c r="D196" s="174"/>
      <c r="E196" s="174"/>
      <c r="F196" s="174"/>
      <c r="G196" s="174"/>
      <c r="H196" s="174"/>
      <c r="I196" s="175"/>
      <c r="J196" s="57">
        <v>5</v>
      </c>
      <c r="K196" s="57">
        <f>IF(ISNA(INDEX($A$35:$T$178,MATCH($B196,$B$35:$B$178,0),11)),"",INDEX($A$35:$T$178,MATCH($B196,$B$35:$B$178,0),11))</f>
        <v>2</v>
      </c>
      <c r="L196" s="57">
        <f>IF(ISNA(INDEX($A$35:$T$178,MATCH($B196,$B$35:$B$178,0),12)),"",INDEX($A$35:$T$178,MATCH($B196,$B$35:$B$178,0),12))</f>
        <v>1</v>
      </c>
      <c r="M196" s="57">
        <f>IF(ISNA(INDEX($A$35:$T$178,MATCH($B196,$B$35:$B$178,0),13)),"",INDEX($A$35:$T$178,MATCH($B196,$B$35:$B$178,0),13))</f>
        <v>1</v>
      </c>
      <c r="N196" s="57">
        <f>IF(ISNA(INDEX($A$34:$U$169,MATCH($B196,$B$34:$B$169,0),14)),"",INDEX($A$34:$U$169,MATCH($B196,$B$34:$B$169,0),14))</f>
        <v>0</v>
      </c>
      <c r="O196" s="68">
        <f t="shared" ref="O196:O211" si="46">K196+L196+M196+N196</f>
        <v>4</v>
      </c>
      <c r="P196" s="69">
        <f t="shared" ref="P196:P211" si="47">Q196-O196</f>
        <v>5</v>
      </c>
      <c r="Q196" s="69">
        <f t="shared" ref="Q196:Q211" si="48">ROUND(PRODUCT(J196,25)/14,0)</f>
        <v>9</v>
      </c>
      <c r="R196" s="64" t="s">
        <v>68</v>
      </c>
      <c r="S196" s="64">
        <f>IF(ISNA(INDEX($A$34:$U$169,MATCH($B196,$B$34:$B$169,0),19)),"",INDEX($A$34:$U$169,MATCH($B196,$B$34:$B$169,0),19))</f>
        <v>0</v>
      </c>
      <c r="T196" s="64">
        <f>IF(ISNA(INDEX($A$34:$U$169,MATCH($B196,$B$34:$B$169,0),20)),"",INDEX($A$34:$U$169,MATCH($B196,$B$34:$B$169,0),20))</f>
        <v>0</v>
      </c>
      <c r="U196" s="56" t="s">
        <v>51</v>
      </c>
    </row>
    <row r="197" spans="1:21" x14ac:dyDescent="0.25">
      <c r="A197" s="65" t="s">
        <v>96</v>
      </c>
      <c r="B197" s="173" t="s">
        <v>97</v>
      </c>
      <c r="C197" s="174"/>
      <c r="D197" s="174"/>
      <c r="E197" s="174"/>
      <c r="F197" s="174"/>
      <c r="G197" s="174"/>
      <c r="H197" s="174"/>
      <c r="I197" s="175"/>
      <c r="J197" s="57">
        <v>5</v>
      </c>
      <c r="K197" s="66">
        <v>2</v>
      </c>
      <c r="L197" s="66">
        <v>1</v>
      </c>
      <c r="M197" s="66">
        <v>0</v>
      </c>
      <c r="N197" s="67">
        <v>0</v>
      </c>
      <c r="O197" s="68">
        <f t="shared" si="46"/>
        <v>3</v>
      </c>
      <c r="P197" s="69">
        <f t="shared" si="47"/>
        <v>6</v>
      </c>
      <c r="Q197" s="69">
        <f t="shared" si="48"/>
        <v>9</v>
      </c>
      <c r="R197" s="70"/>
      <c r="S197" s="66" t="s">
        <v>62</v>
      </c>
      <c r="T197" s="71"/>
      <c r="U197" s="66" t="s">
        <v>51</v>
      </c>
    </row>
    <row r="198" spans="1:21" x14ac:dyDescent="0.25">
      <c r="A198" s="63" t="str">
        <f>IF(ISNA(INDEX($A$35:$T$185,MATCH($B198,$B$35:$B$185,0),1)),"",INDEX($A$35:$T$185,MATCH($B198,$B$35:$B$185,0),1))</f>
        <v>MLM0016</v>
      </c>
      <c r="B198" s="173" t="s">
        <v>106</v>
      </c>
      <c r="C198" s="174"/>
      <c r="D198" s="174"/>
      <c r="E198" s="174"/>
      <c r="F198" s="174"/>
      <c r="G198" s="174"/>
      <c r="H198" s="174"/>
      <c r="I198" s="175"/>
      <c r="J198" s="57">
        <v>5</v>
      </c>
      <c r="K198" s="57">
        <f>IF(ISNA(INDEX($A$35:$T$185,MATCH($B198,$B$35:$B$185,0),11)),"",INDEX($A$35:$T$185,MATCH($B198,$B$35:$B$185,0),11))</f>
        <v>2</v>
      </c>
      <c r="L198" s="57">
        <f>IF(ISNA(INDEX($A$35:$T$185,MATCH($B198,$B$35:$B$185,0),12)),"",INDEX($A$35:$T$185,MATCH($B198,$B$35:$B$185,0),12))</f>
        <v>2</v>
      </c>
      <c r="M198" s="57">
        <f>IF(ISNA(INDEX($A$35:$T$185,MATCH($B198,$B$35:$B$185,0),13)),"",INDEX($A$35:$T$185,MATCH($B198,$B$35:$B$185,0),13))</f>
        <v>0</v>
      </c>
      <c r="N198" s="57">
        <f>IF(ISNA(INDEX($A$34:$U$169,MATCH($B198,$B$34:$B$169,0),14)),"",INDEX($A$34:$U$169,MATCH($B198,$B$34:$B$169,0),14))</f>
        <v>0</v>
      </c>
      <c r="O198" s="68">
        <f t="shared" si="46"/>
        <v>4</v>
      </c>
      <c r="P198" s="69">
        <f t="shared" si="47"/>
        <v>5</v>
      </c>
      <c r="Q198" s="69">
        <f t="shared" si="48"/>
        <v>9</v>
      </c>
      <c r="R198" s="64" t="s">
        <v>68</v>
      </c>
      <c r="S198" s="64">
        <f>IF(ISNA(INDEX($A$34:$U$169,MATCH($B198,$B$34:$B$169,0),19)),"",INDEX($A$34:$U$169,MATCH($B198,$B$34:$B$169,0),19))</f>
        <v>0</v>
      </c>
      <c r="T198" s="64">
        <f>IF(ISNA(INDEX($A$34:$U$169,MATCH($B198,$B$34:$B$169,0),20)),"",INDEX($A$34:$U$169,MATCH($B198,$B$34:$B$169,0),20))</f>
        <v>0</v>
      </c>
      <c r="U198" s="66" t="s">
        <v>51</v>
      </c>
    </row>
    <row r="199" spans="1:21" ht="15" customHeight="1" x14ac:dyDescent="0.25">
      <c r="A199" s="72" t="str">
        <f>IF(ISNA(INDEX($A$35:$T$178,MATCH($B199,$B$35:$B$178,0),1)),"",INDEX($A$35:$T$178,MATCH($B199,$B$35:$B$178,0),1))</f>
        <v>MLM5004</v>
      </c>
      <c r="B199" s="173" t="s">
        <v>112</v>
      </c>
      <c r="C199" s="174"/>
      <c r="D199" s="174"/>
      <c r="E199" s="174"/>
      <c r="F199" s="174"/>
      <c r="G199" s="174"/>
      <c r="H199" s="174"/>
      <c r="I199" s="175"/>
      <c r="J199" s="57">
        <v>5</v>
      </c>
      <c r="K199" s="69">
        <f>IF(ISNA(INDEX($A$35:$T$178,MATCH($B199,$B$35:$B$178,0),11)),"",INDEX($A$35:$T$178,MATCH($B199,$B$35:$B$178,0),11))</f>
        <v>2</v>
      </c>
      <c r="L199" s="69">
        <f>IF(ISNA(INDEX($A$35:$T$178,MATCH($B199,$B$35:$B$178,0),12)),"",INDEX($A$35:$T$178,MATCH($B199,$B$35:$B$178,0),12))</f>
        <v>1</v>
      </c>
      <c r="M199" s="69">
        <f>IF(ISNA(INDEX($A$35:$T$178,MATCH($B199,$B$35:$B$178,0),13)),"",INDEX($A$35:$T$178,MATCH($B199,$B$35:$B$178,0),13))</f>
        <v>1</v>
      </c>
      <c r="N199" s="69">
        <f>IF(ISNA(INDEX($A$34:$U$169,MATCH($B199,$B$34:$B$169,0),14)),"",INDEX($A$34:$U$169,MATCH($B199,$B$34:$B$169,0),14))</f>
        <v>0</v>
      </c>
      <c r="O199" s="68">
        <f t="shared" si="46"/>
        <v>4</v>
      </c>
      <c r="P199" s="69">
        <f t="shared" si="47"/>
        <v>5</v>
      </c>
      <c r="Q199" s="69">
        <f t="shared" si="48"/>
        <v>9</v>
      </c>
      <c r="R199" s="73" t="s">
        <v>68</v>
      </c>
      <c r="S199" s="73">
        <f>IF(ISNA(INDEX($A$34:$U$169,MATCH($B199,$B$34:$B$169,0),19)),"",INDEX($A$34:$U$169,MATCH($B199,$B$34:$B$169,0),19))</f>
        <v>0</v>
      </c>
      <c r="T199" s="73">
        <f>IF(ISNA(INDEX($A$34:$U$169,MATCH($B199,$B$34:$B$169,0),20)),"",INDEX($A$34:$U$169,MATCH($B199,$B$34:$B$169,0),20))</f>
        <v>0</v>
      </c>
      <c r="U199" s="68" t="s">
        <v>51</v>
      </c>
    </row>
    <row r="200" spans="1:21" x14ac:dyDescent="0.25">
      <c r="A200" s="72" t="s">
        <v>137</v>
      </c>
      <c r="B200" s="173" t="s">
        <v>138</v>
      </c>
      <c r="C200" s="174"/>
      <c r="D200" s="174"/>
      <c r="E200" s="174"/>
      <c r="F200" s="174"/>
      <c r="G200" s="174"/>
      <c r="H200" s="174"/>
      <c r="I200" s="175"/>
      <c r="J200" s="57">
        <v>3</v>
      </c>
      <c r="K200" s="69">
        <v>0</v>
      </c>
      <c r="L200" s="69">
        <v>0</v>
      </c>
      <c r="M200" s="69">
        <v>1</v>
      </c>
      <c r="N200" s="69">
        <v>0</v>
      </c>
      <c r="O200" s="68">
        <f t="shared" si="46"/>
        <v>1</v>
      </c>
      <c r="P200" s="69">
        <f t="shared" si="47"/>
        <v>4</v>
      </c>
      <c r="Q200" s="69">
        <f t="shared" si="48"/>
        <v>5</v>
      </c>
      <c r="R200" s="73" t="s">
        <v>234</v>
      </c>
      <c r="S200" s="73" t="s">
        <v>62</v>
      </c>
      <c r="T200" s="73"/>
      <c r="U200" s="68" t="s">
        <v>51</v>
      </c>
    </row>
    <row r="201" spans="1:21" x14ac:dyDescent="0.25">
      <c r="A201" s="65" t="s">
        <v>122</v>
      </c>
      <c r="B201" s="173" t="s">
        <v>123</v>
      </c>
      <c r="C201" s="174"/>
      <c r="D201" s="174"/>
      <c r="E201" s="174"/>
      <c r="F201" s="174"/>
      <c r="G201" s="174"/>
      <c r="H201" s="174"/>
      <c r="I201" s="175"/>
      <c r="J201" s="57">
        <v>5</v>
      </c>
      <c r="K201" s="66">
        <v>2</v>
      </c>
      <c r="L201" s="66">
        <v>0</v>
      </c>
      <c r="M201" s="66">
        <v>2</v>
      </c>
      <c r="N201" s="67">
        <v>0</v>
      </c>
      <c r="O201" s="68">
        <f t="shared" si="46"/>
        <v>4</v>
      </c>
      <c r="P201" s="69">
        <f t="shared" si="47"/>
        <v>5</v>
      </c>
      <c r="Q201" s="69">
        <f t="shared" si="48"/>
        <v>9</v>
      </c>
      <c r="R201" s="70" t="s">
        <v>68</v>
      </c>
      <c r="S201" s="66"/>
      <c r="T201" s="71"/>
      <c r="U201" s="66" t="s">
        <v>51</v>
      </c>
    </row>
    <row r="202" spans="1:21" s="1" customFormat="1" ht="12.75" x14ac:dyDescent="0.2">
      <c r="A202" s="81" t="s">
        <v>101</v>
      </c>
      <c r="B202" s="173" t="s">
        <v>102</v>
      </c>
      <c r="C202" s="174"/>
      <c r="D202" s="174"/>
      <c r="E202" s="174"/>
      <c r="F202" s="174"/>
      <c r="G202" s="174"/>
      <c r="H202" s="174"/>
      <c r="I202" s="175"/>
      <c r="J202" s="78">
        <v>5</v>
      </c>
      <c r="K202" s="78">
        <v>2</v>
      </c>
      <c r="L202" s="78">
        <v>1</v>
      </c>
      <c r="M202" s="78">
        <v>1</v>
      </c>
      <c r="N202" s="59">
        <v>0</v>
      </c>
      <c r="O202" s="68">
        <f t="shared" si="46"/>
        <v>4</v>
      </c>
      <c r="P202" s="69">
        <f t="shared" si="47"/>
        <v>5</v>
      </c>
      <c r="Q202" s="69">
        <f t="shared" si="48"/>
        <v>9</v>
      </c>
      <c r="R202" s="79"/>
      <c r="S202" s="78" t="s">
        <v>62</v>
      </c>
      <c r="T202" s="80"/>
      <c r="U202" s="78" t="s">
        <v>51</v>
      </c>
    </row>
    <row r="203" spans="1:21" x14ac:dyDescent="0.25">
      <c r="A203" s="63" t="str">
        <f>IF(ISNA(INDEX($A$35:$T$185,MATCH($B203,$B$35:$B$185,0),1)),"",INDEX($A$35:$T$185,MATCH($B203,$B$35:$B$185,0),1))</f>
        <v>MLM0030</v>
      </c>
      <c r="B203" s="173" t="s">
        <v>132</v>
      </c>
      <c r="C203" s="174"/>
      <c r="D203" s="174"/>
      <c r="E203" s="174"/>
      <c r="F203" s="174"/>
      <c r="G203" s="174"/>
      <c r="H203" s="174"/>
      <c r="I203" s="175"/>
      <c r="J203" s="57">
        <v>5</v>
      </c>
      <c r="K203" s="57">
        <f>IF(ISNA(INDEX($A$35:$T$185,MATCH($B203,$B$35:$B$185,0),11)),"",INDEX($A$35:$T$185,MATCH($B203,$B$35:$B$185,0),11))</f>
        <v>2</v>
      </c>
      <c r="L203" s="57">
        <f>IF(ISNA(INDEX($A$35:$T$185,MATCH($B203,$B$35:$B$185,0),12)),"",INDEX($A$35:$T$185,MATCH($B203,$B$35:$B$185,0),12))</f>
        <v>2</v>
      </c>
      <c r="M203" s="57">
        <f>IF(ISNA(INDEX($A$35:$T$185,MATCH($B203,$B$35:$B$185,0),13)),"",INDEX($A$35:$T$185,MATCH($B203,$B$35:$B$185,0),13))</f>
        <v>1</v>
      </c>
      <c r="N203" s="57">
        <f>IF(ISNA(INDEX($A$34:$U$169,MATCH($B203,$B$34:$B$169,0),14)),"",INDEX($A$34:$U$169,MATCH($B203,$B$34:$B$169,0),14))</f>
        <v>0</v>
      </c>
      <c r="O203" s="68">
        <f t="shared" si="46"/>
        <v>5</v>
      </c>
      <c r="P203" s="69">
        <f t="shared" si="47"/>
        <v>4</v>
      </c>
      <c r="Q203" s="69">
        <f t="shared" si="48"/>
        <v>9</v>
      </c>
      <c r="R203" s="64" t="s">
        <v>68</v>
      </c>
      <c r="S203" s="64">
        <f>IF(ISNA(INDEX($A$34:$U$169,MATCH($B203,$B$34:$B$169,0),19)),"",INDEX($A$34:$U$169,MATCH($B203,$B$34:$B$169,0),19))</f>
        <v>0</v>
      </c>
      <c r="T203" s="64">
        <f>IF(ISNA(INDEX($A$34:$U$169,MATCH($B203,$B$34:$B$169,0),20)),"",INDEX($A$34:$U$169,MATCH($B203,$B$34:$B$169,0),20))</f>
        <v>0</v>
      </c>
      <c r="U203" s="56" t="s">
        <v>51</v>
      </c>
    </row>
    <row r="204" spans="1:21" x14ac:dyDescent="0.25">
      <c r="A204" s="63" t="str">
        <f>IF(ISNA(INDEX($A$35:$T$185,MATCH($B204,$B$35:$B$185,0),1)),"",INDEX($A$35:$T$185,MATCH($B204,$B$35:$B$185,0),1))</f>
        <v>MLM0027</v>
      </c>
      <c r="B204" s="173" t="s">
        <v>117</v>
      </c>
      <c r="C204" s="174"/>
      <c r="D204" s="174"/>
      <c r="E204" s="174"/>
      <c r="F204" s="174"/>
      <c r="G204" s="174"/>
      <c r="H204" s="174"/>
      <c r="I204" s="175"/>
      <c r="J204" s="57">
        <v>5</v>
      </c>
      <c r="K204" s="57">
        <f>IF(ISNA(INDEX($A$35:$T$185,MATCH($B204,$B$35:$B$185,0),11)),"",INDEX($A$35:$T$185,MATCH($B204,$B$35:$B$185,0),11))</f>
        <v>2</v>
      </c>
      <c r="L204" s="57">
        <f>IF(ISNA(INDEX($A$35:$T$185,MATCH($B204,$B$35:$B$185,0),12)),"",INDEX($A$35:$T$185,MATCH($B204,$B$35:$B$185,0),12))</f>
        <v>1</v>
      </c>
      <c r="M204" s="57">
        <f>IF(ISNA(INDEX($A$35:$T$185,MATCH($B204,$B$35:$B$185,0),13)),"",INDEX($A$35:$T$185,MATCH($B204,$B$35:$B$185,0),13))</f>
        <v>2</v>
      </c>
      <c r="N204" s="57">
        <f>IF(ISNA(INDEX($A$34:$U$169,MATCH($B204,$B$34:$B$169,0),14)),"",INDEX($A$34:$U$169,MATCH($B204,$B$34:$B$169,0),14))</f>
        <v>0</v>
      </c>
      <c r="O204" s="68">
        <f t="shared" si="46"/>
        <v>5</v>
      </c>
      <c r="P204" s="69">
        <f t="shared" si="47"/>
        <v>4</v>
      </c>
      <c r="Q204" s="69">
        <f t="shared" si="48"/>
        <v>9</v>
      </c>
      <c r="R204" s="64" t="s">
        <v>68</v>
      </c>
      <c r="S204" s="64">
        <f>IF(ISNA(INDEX($A$34:$U$169,MATCH($B204,$B$34:$B$169,0),19)),"",INDEX($A$34:$U$169,MATCH($B204,$B$34:$B$169,0),19))</f>
        <v>0</v>
      </c>
      <c r="T204" s="64">
        <f>IF(ISNA(INDEX($A$34:$U$169,MATCH($B204,$B$34:$B$169,0),20)),"",INDEX($A$34:$U$169,MATCH($B204,$B$34:$B$169,0),20))</f>
        <v>0</v>
      </c>
      <c r="U204" s="56" t="s">
        <v>51</v>
      </c>
    </row>
    <row r="205" spans="1:21" s="1" customFormat="1" ht="12.75" x14ac:dyDescent="0.2">
      <c r="A205" s="63" t="str">
        <f>IF(ISNA(INDEX($A$35:$T$185,MATCH($B205,$B$35:$B$185,0),1)),"",INDEX($A$35:$T$185,MATCH($B205,$B$35:$B$185,0),1))</f>
        <v>MLM0025</v>
      </c>
      <c r="B205" s="173" t="s">
        <v>121</v>
      </c>
      <c r="C205" s="174"/>
      <c r="D205" s="174"/>
      <c r="E205" s="174"/>
      <c r="F205" s="174"/>
      <c r="G205" s="174"/>
      <c r="H205" s="174"/>
      <c r="I205" s="175"/>
      <c r="J205" s="57">
        <v>5</v>
      </c>
      <c r="K205" s="57">
        <f>IF(ISNA(INDEX($A$35:$T$185,MATCH($B205,$B$35:$B$185,0),11)),"",INDEX($A$35:$T$185,MATCH($B205,$B$35:$B$185,0),11))</f>
        <v>2</v>
      </c>
      <c r="L205" s="57">
        <f>IF(ISNA(INDEX($A$35:$T$185,MATCH($B205,$B$35:$B$185,0),12)),"",INDEX($A$35:$T$185,MATCH($B205,$B$35:$B$185,0),12))</f>
        <v>2</v>
      </c>
      <c r="M205" s="57">
        <f>IF(ISNA(INDEX($A$35:$T$185,MATCH($B205,$B$35:$B$185,0),13)),"",INDEX($A$35:$T$185,MATCH($B205,$B$35:$B$185,0),13))</f>
        <v>0</v>
      </c>
      <c r="N205" s="57">
        <f>IF(ISNA(INDEX($A$34:$U$169,MATCH($B205,$B$34:$B$169,0),14)),"",INDEX($A$34:$U$169,MATCH($B205,$B$34:$B$169,0),14))</f>
        <v>0</v>
      </c>
      <c r="O205" s="68">
        <f t="shared" si="46"/>
        <v>4</v>
      </c>
      <c r="P205" s="69">
        <f t="shared" si="47"/>
        <v>5</v>
      </c>
      <c r="Q205" s="69">
        <f t="shared" si="48"/>
        <v>9</v>
      </c>
      <c r="R205" s="64" t="s">
        <v>68</v>
      </c>
      <c r="S205" s="64">
        <f>IF(ISNA(INDEX($A$34:$U$169,MATCH($B205,$B$34:$B$169,0),19)),"",INDEX($A$34:$U$169,MATCH($B205,$B$34:$B$169,0),19))</f>
        <v>0</v>
      </c>
      <c r="T205" s="64">
        <f>IF(ISNA(INDEX($A$34:$U$169,MATCH($B205,$B$34:$B$169,0),20)),"",INDEX($A$34:$U$169,MATCH($B205,$B$34:$B$169,0),20))</f>
        <v>0</v>
      </c>
      <c r="U205" s="56" t="s">
        <v>51</v>
      </c>
    </row>
    <row r="206" spans="1:21" x14ac:dyDescent="0.25">
      <c r="A206" s="63" t="str">
        <f>IF(ISNA(INDEX($A$35:$T$178,MATCH($B206,$B$35:$B$178,0),1)),"",INDEX($A$35:$T$178,MATCH($B206,$B$35:$B$178,0),1))</f>
        <v>MLM0011</v>
      </c>
      <c r="B206" s="173" t="s">
        <v>142</v>
      </c>
      <c r="C206" s="174"/>
      <c r="D206" s="174"/>
      <c r="E206" s="174"/>
      <c r="F206" s="174"/>
      <c r="G206" s="174"/>
      <c r="H206" s="174"/>
      <c r="I206" s="175"/>
      <c r="J206" s="57">
        <v>5</v>
      </c>
      <c r="K206" s="57">
        <f>IF(ISNA(INDEX($A$35:$T$178,MATCH($B206,$B$35:$B$178,0),11)),"",INDEX($A$35:$T$178,MATCH($B206,$B$35:$B$178,0),11))</f>
        <v>2</v>
      </c>
      <c r="L206" s="57">
        <f>IF(ISNA(INDEX($A$35:$T$178,MATCH($B206,$B$35:$B$178,0),12)),"",INDEX($A$35:$T$178,MATCH($B206,$B$35:$B$178,0),12))</f>
        <v>2</v>
      </c>
      <c r="M206" s="57">
        <f>IF(ISNA(INDEX($A$35:$T$178,MATCH($B206,$B$35:$B$178,0),13)),"",INDEX($A$35:$T$178,MATCH($B206,$B$35:$B$178,0),13))</f>
        <v>1</v>
      </c>
      <c r="N206" s="57">
        <f>IF(ISNA(INDEX($A$34:$U$169,MATCH($B206,$B$34:$B$169,0),14)),"",INDEX($A$34:$U$169,MATCH($B206,$B$34:$B$169,0),14))</f>
        <v>0</v>
      </c>
      <c r="O206" s="68">
        <f t="shared" si="46"/>
        <v>5</v>
      </c>
      <c r="P206" s="69">
        <f t="shared" si="47"/>
        <v>4</v>
      </c>
      <c r="Q206" s="69">
        <f t="shared" si="48"/>
        <v>9</v>
      </c>
      <c r="R206" s="64" t="s">
        <v>68</v>
      </c>
      <c r="S206" s="64"/>
      <c r="T206" s="64">
        <f>IF(ISNA(INDEX($A$34:$U$169,MATCH($B206,$B$34:$B$169,0),20)),"",INDEX($A$34:$U$169,MATCH($B206,$B$34:$B$169,0),20))</f>
        <v>0</v>
      </c>
      <c r="U206" s="56" t="s">
        <v>51</v>
      </c>
    </row>
    <row r="207" spans="1:21" x14ac:dyDescent="0.25">
      <c r="A207" s="65" t="s">
        <v>124</v>
      </c>
      <c r="B207" s="173" t="s">
        <v>125</v>
      </c>
      <c r="C207" s="174"/>
      <c r="D207" s="174"/>
      <c r="E207" s="174"/>
      <c r="F207" s="174"/>
      <c r="G207" s="174"/>
      <c r="H207" s="174"/>
      <c r="I207" s="175"/>
      <c r="J207" s="66">
        <v>5</v>
      </c>
      <c r="K207" s="66">
        <v>2</v>
      </c>
      <c r="L207" s="66">
        <v>2</v>
      </c>
      <c r="M207" s="66">
        <v>0</v>
      </c>
      <c r="N207" s="67">
        <v>0</v>
      </c>
      <c r="O207" s="68">
        <f t="shared" si="46"/>
        <v>4</v>
      </c>
      <c r="P207" s="69">
        <f t="shared" si="47"/>
        <v>5</v>
      </c>
      <c r="Q207" s="69">
        <f t="shared" si="48"/>
        <v>9</v>
      </c>
      <c r="R207" s="70"/>
      <c r="S207" s="66" t="s">
        <v>62</v>
      </c>
      <c r="T207" s="71"/>
      <c r="U207" s="66" t="s">
        <v>51</v>
      </c>
    </row>
    <row r="208" spans="1:21" x14ac:dyDescent="0.25">
      <c r="A208" s="65" t="s">
        <v>126</v>
      </c>
      <c r="B208" s="173" t="s">
        <v>127</v>
      </c>
      <c r="C208" s="174"/>
      <c r="D208" s="174"/>
      <c r="E208" s="174"/>
      <c r="F208" s="174"/>
      <c r="G208" s="174"/>
      <c r="H208" s="174"/>
      <c r="I208" s="175"/>
      <c r="J208" s="66">
        <v>5</v>
      </c>
      <c r="K208" s="66">
        <v>2</v>
      </c>
      <c r="L208" s="66">
        <v>1</v>
      </c>
      <c r="M208" s="66">
        <v>0</v>
      </c>
      <c r="N208" s="67">
        <v>0</v>
      </c>
      <c r="O208" s="68">
        <f t="shared" si="46"/>
        <v>3</v>
      </c>
      <c r="P208" s="69">
        <f t="shared" si="47"/>
        <v>6</v>
      </c>
      <c r="Q208" s="69">
        <f t="shared" si="48"/>
        <v>9</v>
      </c>
      <c r="R208" s="70"/>
      <c r="S208" s="66"/>
      <c r="T208" s="71" t="s">
        <v>69</v>
      </c>
      <c r="U208" s="66" t="s">
        <v>51</v>
      </c>
    </row>
    <row r="209" spans="1:21" x14ac:dyDescent="0.25">
      <c r="A209" s="65" t="s">
        <v>143</v>
      </c>
      <c r="B209" s="173" t="s">
        <v>144</v>
      </c>
      <c r="C209" s="174"/>
      <c r="D209" s="174"/>
      <c r="E209" s="174"/>
      <c r="F209" s="174"/>
      <c r="G209" s="174"/>
      <c r="H209" s="174"/>
      <c r="I209" s="175"/>
      <c r="J209" s="66">
        <v>4</v>
      </c>
      <c r="K209" s="66">
        <v>2</v>
      </c>
      <c r="L209" s="66">
        <v>1</v>
      </c>
      <c r="M209" s="66">
        <v>0</v>
      </c>
      <c r="N209" s="67">
        <v>0</v>
      </c>
      <c r="O209" s="68">
        <f t="shared" si="46"/>
        <v>3</v>
      </c>
      <c r="P209" s="69">
        <f t="shared" si="47"/>
        <v>4</v>
      </c>
      <c r="Q209" s="69">
        <f t="shared" si="48"/>
        <v>7</v>
      </c>
      <c r="R209" s="70"/>
      <c r="S209" s="66"/>
      <c r="T209" s="71" t="s">
        <v>69</v>
      </c>
      <c r="U209" s="66" t="s">
        <v>51</v>
      </c>
    </row>
    <row r="210" spans="1:21" s="1" customFormat="1" ht="12.75" x14ac:dyDescent="0.2">
      <c r="A210" s="63" t="str">
        <f>IF(ISNA(INDEX($A$35:$T$178,MATCH($B210,$B$35:$B$178,0),1)),"",INDEX($A$35:$T$178,MATCH($B210,$B$35:$B$178,0),1))</f>
        <v>MLM5011</v>
      </c>
      <c r="B210" s="173" t="s">
        <v>134</v>
      </c>
      <c r="C210" s="174"/>
      <c r="D210" s="174"/>
      <c r="E210" s="174"/>
      <c r="F210" s="174"/>
      <c r="G210" s="174"/>
      <c r="H210" s="174"/>
      <c r="I210" s="175"/>
      <c r="J210" s="57">
        <v>4</v>
      </c>
      <c r="K210" s="57">
        <f>IF(ISNA(INDEX($A$35:$T$178,MATCH($B210,$B$35:$B$178,0),11)),"",INDEX($A$35:$T$178,MATCH($B210,$B$35:$B$178,0),11))</f>
        <v>2</v>
      </c>
      <c r="L210" s="57">
        <f>IF(ISNA(INDEX($A$35:$T$178,MATCH($B210,$B$35:$B$178,0),12)),"",INDEX($A$35:$T$178,MATCH($B210,$B$35:$B$178,0),12))</f>
        <v>1</v>
      </c>
      <c r="M210" s="57">
        <f>IF(ISNA(INDEX($A$35:$T$178,MATCH($B210,$B$35:$B$178,0),13)),"",INDEX($A$35:$T$178,MATCH($B210,$B$35:$B$178,0),13))</f>
        <v>1</v>
      </c>
      <c r="N210" s="57">
        <f>IF(ISNA(INDEX($A$34:$U$169,MATCH($B210,$B$34:$B$169,0),14)),"",INDEX($A$34:$U$169,MATCH($B210,$B$34:$B$169,0),14))</f>
        <v>0</v>
      </c>
      <c r="O210" s="68">
        <f t="shared" si="46"/>
        <v>4</v>
      </c>
      <c r="P210" s="69">
        <f t="shared" si="47"/>
        <v>3</v>
      </c>
      <c r="Q210" s="69">
        <f t="shared" si="48"/>
        <v>7</v>
      </c>
      <c r="R210" s="64" t="s">
        <v>68</v>
      </c>
      <c r="S210" s="64"/>
      <c r="T210" s="64">
        <f>IF(ISNA(INDEX($A$34:$U$169,MATCH($B210,$B$34:$B$169,0),20)),"",INDEX($A$34:$U$169,MATCH($B210,$B$34:$B$169,0),20))</f>
        <v>0</v>
      </c>
      <c r="U210" s="56" t="s">
        <v>51</v>
      </c>
    </row>
    <row r="211" spans="1:21" s="1" customFormat="1" ht="12.75" x14ac:dyDescent="0.2">
      <c r="A211" s="63" t="str">
        <f>IF(ISNA(INDEX($A$35:$T$178,MATCH($B211,$B$35:$B$178,0),1)),"",INDEX($A$35:$T$178,MATCH($B211,$B$35:$B$178,0),1))</f>
        <v>MLM5012</v>
      </c>
      <c r="B211" s="173" t="s">
        <v>140</v>
      </c>
      <c r="C211" s="174"/>
      <c r="D211" s="174"/>
      <c r="E211" s="174"/>
      <c r="F211" s="174"/>
      <c r="G211" s="174"/>
      <c r="H211" s="174"/>
      <c r="I211" s="175"/>
      <c r="J211" s="57">
        <v>4</v>
      </c>
      <c r="K211" s="57">
        <f>IF(ISNA(INDEX($A$35:$T$178,MATCH($B211,$B$35:$B$178,0),11)),"",INDEX($A$35:$T$178,MATCH($B211,$B$35:$B$178,0),11))</f>
        <v>0</v>
      </c>
      <c r="L211" s="57">
        <f>IF(ISNA(INDEX($A$35:$T$178,MATCH($B211,$B$35:$B$178,0),12)),"",INDEX($A$35:$T$178,MATCH($B211,$B$35:$B$178,0),12))</f>
        <v>0</v>
      </c>
      <c r="M211" s="57">
        <f>IF(ISNA(INDEX($A$35:$T$178,MATCH($B211,$B$35:$B$178,0),13)),"",INDEX($A$35:$T$178,MATCH($B211,$B$35:$B$178,0),13))</f>
        <v>2</v>
      </c>
      <c r="N211" s="57">
        <f>IF(ISNA(INDEX($A$34:$U$169,MATCH($B211,$B$34:$B$169,0),14)),"",INDEX($A$34:$U$169,MATCH($B211,$B$34:$B$169,0),14))</f>
        <v>0</v>
      </c>
      <c r="O211" s="68">
        <f t="shared" si="46"/>
        <v>2</v>
      </c>
      <c r="P211" s="69">
        <f t="shared" si="47"/>
        <v>5</v>
      </c>
      <c r="Q211" s="69">
        <f t="shared" si="48"/>
        <v>7</v>
      </c>
      <c r="R211" s="64">
        <v>0</v>
      </c>
      <c r="S211" s="64" t="str">
        <f>IF(ISNA(INDEX($A$34:$U$169,MATCH($B211,$B$34:$B$169,0),19)),"",INDEX($A$34:$U$169,MATCH($B211,$B$34:$B$169,0),19))</f>
        <v>C</v>
      </c>
      <c r="T211" s="64">
        <f>IF(ISNA(INDEX($A$34:$U$169,MATCH($B211,$B$34:$B$169,0),20)),"",INDEX($A$34:$U$169,MATCH($B211,$B$34:$B$169,0),20))</f>
        <v>0</v>
      </c>
      <c r="U211" s="56" t="s">
        <v>51</v>
      </c>
    </row>
    <row r="212" spans="1:21" x14ac:dyDescent="0.25">
      <c r="A212" s="15" t="s">
        <v>84</v>
      </c>
      <c r="B212" s="203"/>
      <c r="C212" s="204"/>
      <c r="D212" s="204"/>
      <c r="E212" s="204"/>
      <c r="F212" s="204"/>
      <c r="G212" s="204"/>
      <c r="H212" s="204"/>
      <c r="I212" s="205"/>
      <c r="J212" s="16">
        <f t="shared" ref="J212:Q212" si="49">SUM(J196:J211)</f>
        <v>75</v>
      </c>
      <c r="K212" s="16">
        <f t="shared" si="49"/>
        <v>28</v>
      </c>
      <c r="L212" s="16">
        <f t="shared" si="49"/>
        <v>18</v>
      </c>
      <c r="M212" s="16">
        <f t="shared" si="49"/>
        <v>13</v>
      </c>
      <c r="N212" s="16">
        <f t="shared" si="49"/>
        <v>0</v>
      </c>
      <c r="O212" s="16">
        <f t="shared" si="49"/>
        <v>59</v>
      </c>
      <c r="P212" s="16">
        <f t="shared" si="49"/>
        <v>75</v>
      </c>
      <c r="Q212" s="16">
        <f t="shared" si="49"/>
        <v>134</v>
      </c>
      <c r="R212" s="15">
        <f>COUNTIF(R196:R211,"E")</f>
        <v>9</v>
      </c>
      <c r="S212" s="15">
        <f>COUNTIF(S196:S211,"C")</f>
        <v>5</v>
      </c>
      <c r="T212" s="15">
        <f>COUNTIF(T196:T211,"VP")</f>
        <v>2</v>
      </c>
      <c r="U212" s="12">
        <f>COUNTA(U196:U211)</f>
        <v>16</v>
      </c>
    </row>
    <row r="213" spans="1:21" ht="18" customHeight="1" x14ac:dyDescent="0.25">
      <c r="A213" s="148" t="s">
        <v>235</v>
      </c>
      <c r="B213" s="149"/>
      <c r="C213" s="149"/>
      <c r="D213" s="149"/>
      <c r="E213" s="149"/>
      <c r="F213" s="149"/>
      <c r="G213" s="149"/>
      <c r="H213" s="149"/>
      <c r="I213" s="149"/>
      <c r="J213" s="149"/>
      <c r="K213" s="149"/>
      <c r="L213" s="149"/>
      <c r="M213" s="149"/>
      <c r="N213" s="149"/>
      <c r="O213" s="149"/>
      <c r="P213" s="149"/>
      <c r="Q213" s="149"/>
      <c r="R213" s="149"/>
      <c r="S213" s="149"/>
      <c r="T213" s="149"/>
      <c r="U213" s="150"/>
    </row>
    <row r="214" spans="1:21" x14ac:dyDescent="0.25">
      <c r="A214" s="65" t="s">
        <v>152</v>
      </c>
      <c r="B214" s="173" t="s">
        <v>153</v>
      </c>
      <c r="C214" s="174"/>
      <c r="D214" s="174"/>
      <c r="E214" s="174"/>
      <c r="F214" s="174"/>
      <c r="G214" s="174"/>
      <c r="H214" s="174"/>
      <c r="I214" s="175"/>
      <c r="J214" s="66">
        <v>4</v>
      </c>
      <c r="K214" s="66">
        <v>2</v>
      </c>
      <c r="L214" s="66">
        <v>0</v>
      </c>
      <c r="M214" s="66">
        <v>1</v>
      </c>
      <c r="N214" s="67">
        <v>0</v>
      </c>
      <c r="O214" s="68">
        <f t="shared" ref="O214:O219" si="50">K214+L214+M214+N214</f>
        <v>3</v>
      </c>
      <c r="P214" s="69">
        <f t="shared" ref="P214:P219" si="51">Q214-O214</f>
        <v>5</v>
      </c>
      <c r="Q214" s="69">
        <f t="shared" ref="Q214:Q219" si="52">ROUND(PRODUCT(J214,25)/12,0)</f>
        <v>8</v>
      </c>
      <c r="R214" s="70"/>
      <c r="S214" s="66"/>
      <c r="T214" s="71" t="s">
        <v>69</v>
      </c>
      <c r="U214" s="66" t="s">
        <v>51</v>
      </c>
    </row>
    <row r="215" spans="1:21" x14ac:dyDescent="0.25">
      <c r="A215" s="65" t="s">
        <v>156</v>
      </c>
      <c r="B215" s="173" t="s">
        <v>157</v>
      </c>
      <c r="C215" s="174"/>
      <c r="D215" s="174"/>
      <c r="E215" s="174"/>
      <c r="F215" s="174"/>
      <c r="G215" s="174"/>
      <c r="H215" s="174"/>
      <c r="I215" s="175"/>
      <c r="J215" s="66">
        <v>4</v>
      </c>
      <c r="K215" s="66">
        <v>2</v>
      </c>
      <c r="L215" s="66">
        <v>1</v>
      </c>
      <c r="M215" s="66">
        <v>0</v>
      </c>
      <c r="N215" s="67">
        <v>0</v>
      </c>
      <c r="O215" s="68">
        <f t="shared" si="50"/>
        <v>3</v>
      </c>
      <c r="P215" s="69">
        <f t="shared" si="51"/>
        <v>5</v>
      </c>
      <c r="Q215" s="69">
        <f t="shared" si="52"/>
        <v>8</v>
      </c>
      <c r="R215" s="70" t="s">
        <v>68</v>
      </c>
      <c r="S215" s="66"/>
      <c r="T215" s="71"/>
      <c r="U215" s="66" t="s">
        <v>51</v>
      </c>
    </row>
    <row r="216" spans="1:21" s="1" customFormat="1" ht="12.75" x14ac:dyDescent="0.2">
      <c r="A216" s="63" t="str">
        <f>IF(ISNA(INDEX($A$35:$T$178,MATCH($B216,$B$35:$B$178,0),1)),"",INDEX($A$35:$T$178,MATCH($B216,$B$35:$B$178,0),1))</f>
        <v>MLM0005</v>
      </c>
      <c r="B216" s="173" t="s">
        <v>147</v>
      </c>
      <c r="C216" s="174"/>
      <c r="D216" s="174"/>
      <c r="E216" s="174"/>
      <c r="F216" s="174"/>
      <c r="G216" s="174"/>
      <c r="H216" s="174"/>
      <c r="I216" s="175"/>
      <c r="J216" s="66">
        <v>4</v>
      </c>
      <c r="K216" s="57">
        <f>IF(ISNA(INDEX($A$35:$T$178,MATCH($B216,$B$35:$B$178,0),11)),"",INDEX($A$35:$T$178,MATCH($B216,$B$35:$B$178,0),11))</f>
        <v>2</v>
      </c>
      <c r="L216" s="57">
        <f>IF(ISNA(INDEX($A$35:$T$178,MATCH($B216,$B$35:$B$178,0),12)),"",INDEX($A$35:$T$178,MATCH($B216,$B$35:$B$178,0),12))</f>
        <v>1</v>
      </c>
      <c r="M216" s="57">
        <f>IF(ISNA(INDEX($A$35:$T$178,MATCH($B216,$B$35:$B$178,0),13)),"",INDEX($A$35:$T$178,MATCH($B216,$B$35:$B$178,0),13))</f>
        <v>0</v>
      </c>
      <c r="N216" s="57">
        <f>IF(ISNA(INDEX($A$34:$U$169,MATCH($B216,$B$34:$B$169,0),14)),"",INDEX($A$34:$U$169,MATCH($B216,$B$34:$B$169,0),14))</f>
        <v>0</v>
      </c>
      <c r="O216" s="68">
        <f t="shared" si="50"/>
        <v>3</v>
      </c>
      <c r="P216" s="69">
        <f t="shared" si="51"/>
        <v>5</v>
      </c>
      <c r="Q216" s="69">
        <f t="shared" si="52"/>
        <v>8</v>
      </c>
      <c r="R216" s="64" t="s">
        <v>68</v>
      </c>
      <c r="S216" s="64"/>
      <c r="T216" s="64">
        <f>IF(ISNA(INDEX($A$34:$U$169,MATCH($B216,$B$34:$B$169,0),20)),"",INDEX($A$34:$U$169,MATCH($B216,$B$34:$B$169,0),20))</f>
        <v>0</v>
      </c>
      <c r="U216" s="56" t="s">
        <v>51</v>
      </c>
    </row>
    <row r="217" spans="1:21" x14ac:dyDescent="0.25">
      <c r="A217" s="63" t="str">
        <f>IF(ISNA(INDEX($A$35:$T$178,MATCH($B217,$B$35:$B$178,0),1)),"",INDEX($A$35:$T$178,MATCH($B217,$B$35:$B$178,0),1))</f>
        <v>MLM5029</v>
      </c>
      <c r="B217" s="173" t="s">
        <v>149</v>
      </c>
      <c r="C217" s="174"/>
      <c r="D217" s="174"/>
      <c r="E217" s="174"/>
      <c r="F217" s="174"/>
      <c r="G217" s="174"/>
      <c r="H217" s="174"/>
      <c r="I217" s="175"/>
      <c r="J217" s="66">
        <v>5</v>
      </c>
      <c r="K217" s="57">
        <f>IF(ISNA(INDEX($A$35:$T$178,MATCH($B217,$B$35:$B$178,0),11)),"",INDEX($A$35:$T$178,MATCH($B217,$B$35:$B$178,0),11))</f>
        <v>2</v>
      </c>
      <c r="L217" s="57">
        <f>IF(ISNA(INDEX($A$35:$T$178,MATCH($B217,$B$35:$B$178,0),12)),"",INDEX($A$35:$T$178,MATCH($B217,$B$35:$B$178,0),12))</f>
        <v>1</v>
      </c>
      <c r="M217" s="57">
        <f>IF(ISNA(INDEX($A$35:$T$178,MATCH($B217,$B$35:$B$178,0),13)),"",INDEX($A$35:$T$178,MATCH($B217,$B$35:$B$178,0),13))</f>
        <v>1</v>
      </c>
      <c r="N217" s="57">
        <f>IF(ISNA(INDEX($A$34:$U$169,MATCH($B217,$B$34:$B$169,0),14)),"",INDEX($A$34:$U$169,MATCH($B217,$B$34:$B$169,0),14))</f>
        <v>0</v>
      </c>
      <c r="O217" s="68">
        <f t="shared" si="50"/>
        <v>4</v>
      </c>
      <c r="P217" s="69">
        <f t="shared" si="51"/>
        <v>6</v>
      </c>
      <c r="Q217" s="69">
        <f t="shared" si="52"/>
        <v>10</v>
      </c>
      <c r="R217" s="64" t="s">
        <v>68</v>
      </c>
      <c r="S217" s="64"/>
      <c r="T217" s="64">
        <f>IF(ISNA(INDEX($A$34:$U$169,MATCH($B217,$B$34:$B$169,0),20)),"",INDEX($A$34:$U$169,MATCH($B217,$B$34:$B$169,0),20))</f>
        <v>0</v>
      </c>
      <c r="U217" s="56" t="s">
        <v>51</v>
      </c>
    </row>
    <row r="218" spans="1:21" s="1" customFormat="1" ht="12.75" x14ac:dyDescent="0.2">
      <c r="A218" s="63" t="str">
        <f>IF(ISNA(INDEX($A$35:$T$178,MATCH($B218,$B$35:$B$178,0),1)),"",INDEX($A$35:$T$178,MATCH($B218,$B$35:$B$178,0),1))</f>
        <v>MLM5002</v>
      </c>
      <c r="B218" s="173" t="s">
        <v>151</v>
      </c>
      <c r="C218" s="174"/>
      <c r="D218" s="174"/>
      <c r="E218" s="174"/>
      <c r="F218" s="174"/>
      <c r="G218" s="174"/>
      <c r="H218" s="174"/>
      <c r="I218" s="175"/>
      <c r="J218" s="66">
        <v>5</v>
      </c>
      <c r="K218" s="57">
        <f>IF(ISNA(INDEX($A$35:$T$178,MATCH($B218,$B$35:$B$178,0),11)),"",INDEX($A$35:$T$178,MATCH($B218,$B$35:$B$178,0),11))</f>
        <v>2</v>
      </c>
      <c r="L218" s="57">
        <f>IF(ISNA(INDEX($A$35:$T$178,MATCH($B218,$B$35:$B$178,0),12)),"",INDEX($A$35:$T$178,MATCH($B218,$B$35:$B$178,0),12))</f>
        <v>0</v>
      </c>
      <c r="M218" s="57">
        <f>IF(ISNA(INDEX($A$35:$T$178,MATCH($B218,$B$35:$B$178,0),13)),"",INDEX($A$35:$T$178,MATCH($B218,$B$35:$B$178,0),13))</f>
        <v>2</v>
      </c>
      <c r="N218" s="57">
        <f>IF(ISNA(INDEX($A$34:$U$169,MATCH($B218,$B$34:$B$169,0),14)),"",INDEX($A$34:$U$169,MATCH($B218,$B$34:$B$169,0),14))</f>
        <v>0</v>
      </c>
      <c r="O218" s="68">
        <f t="shared" si="50"/>
        <v>4</v>
      </c>
      <c r="P218" s="69">
        <f t="shared" si="51"/>
        <v>6</v>
      </c>
      <c r="Q218" s="69">
        <f t="shared" si="52"/>
        <v>10</v>
      </c>
      <c r="R218" s="64" t="str">
        <f>IF(ISNA(INDEX($A$34:$U$169,MATCH($B218,$B$34:$B$169,0),18)),"",INDEX($A$34:$U$169,MATCH($B218,$B$34:$B$169,0),18))</f>
        <v>E</v>
      </c>
      <c r="S218" s="64">
        <f>IF(ISNA(INDEX($A$34:$U$169,MATCH($B218,$B$34:$B$169,0),19)),"",INDEX($A$34:$U$169,MATCH($B218,$B$34:$B$169,0),19))</f>
        <v>0</v>
      </c>
      <c r="T218" s="64">
        <f>IF(ISNA(INDEX($A$34:$U$169,MATCH($B218,$B$34:$B$169,0),20)),"",INDEX($A$34:$U$169,MATCH($B218,$B$34:$B$169,0),20))</f>
        <v>0</v>
      </c>
      <c r="U218" s="56" t="s">
        <v>51</v>
      </c>
    </row>
    <row r="219" spans="1:21" x14ac:dyDescent="0.25">
      <c r="A219" s="63" t="str">
        <f>IF(ISNA(INDEX($A$34:$U$169,MATCH($B219,$B$34:$B$169,0),1)),"",INDEX($A$34:$U$169,MATCH($B219,$B$34:$B$169,0),1))</f>
        <v>MLM2001</v>
      </c>
      <c r="B219" s="173" t="s">
        <v>155</v>
      </c>
      <c r="C219" s="174"/>
      <c r="D219" s="174"/>
      <c r="E219" s="174"/>
      <c r="F219" s="174"/>
      <c r="G219" s="174"/>
      <c r="H219" s="174"/>
      <c r="I219" s="175"/>
      <c r="J219" s="57">
        <f>IF(ISNA(INDEX($A$34:$U$169,MATCH($B219,$B$34:$B$169,0),10)),"",INDEX($A$34:$U$169,MATCH($B219,$B$34:$B$169,0),10))</f>
        <v>4</v>
      </c>
      <c r="K219" s="57">
        <f>IF(ISNA(INDEX($A$34:$U$169,MATCH($B219,$B$34:$B$169,0),11)),"",INDEX($A$34:$U$169,MATCH($B219,$B$34:$B$169,0),11))</f>
        <v>0</v>
      </c>
      <c r="L219" s="57">
        <f>IF(ISNA(INDEX($A$34:$U$169,MATCH($B219,$B$34:$B$169,0),12)),"",INDEX($A$34:$U$169,MATCH($B219,$B$34:$B$169,0),12))</f>
        <v>0</v>
      </c>
      <c r="M219" s="57">
        <f>IF(ISNA(INDEX($A$34:$U$169,MATCH($B219,$B$34:$B$169,0),13)),"",INDEX($A$34:$U$169,MATCH($B219,$B$34:$B$169,0),13))</f>
        <v>0</v>
      </c>
      <c r="N219" s="57">
        <f>IF(ISNA(INDEX($A$34:$U$169,MATCH($B219,$B$34:$B$169,0),14)),"",INDEX($A$34:$U$169,MATCH($B219,$B$34:$B$169,0),14))</f>
        <v>2</v>
      </c>
      <c r="O219" s="68">
        <f t="shared" si="50"/>
        <v>2</v>
      </c>
      <c r="P219" s="69">
        <f t="shared" si="51"/>
        <v>6</v>
      </c>
      <c r="Q219" s="69">
        <f t="shared" si="52"/>
        <v>8</v>
      </c>
      <c r="R219" s="64">
        <f>IF(ISNA(INDEX($A$34:$U$169,MATCH($B219,$B$34:$B$169,0),18)),"",INDEX($A$34:$U$169,MATCH($B219,$B$34:$B$169,0),18))</f>
        <v>0</v>
      </c>
      <c r="S219" s="64">
        <f>IF(ISNA(INDEX($A$34:$U$169,MATCH($B219,$B$34:$B$169,0),19)),"",INDEX($A$34:$U$169,MATCH($B219,$B$34:$B$169,0),19))</f>
        <v>0</v>
      </c>
      <c r="T219" s="64" t="str">
        <f>IF(ISNA(INDEX($A$34:$U$169,MATCH($B219,$B$34:$B$169,0),20)),"",INDEX($A$34:$U$169,MATCH($B219,$B$34:$B$169,0),20))</f>
        <v>VP</v>
      </c>
      <c r="U219" s="56" t="s">
        <v>51</v>
      </c>
    </row>
    <row r="220" spans="1:21" x14ac:dyDescent="0.25">
      <c r="A220" s="15" t="s">
        <v>84</v>
      </c>
      <c r="B220" s="209"/>
      <c r="C220" s="209"/>
      <c r="D220" s="209"/>
      <c r="E220" s="209"/>
      <c r="F220" s="209"/>
      <c r="G220" s="209"/>
      <c r="H220" s="209"/>
      <c r="I220" s="209"/>
      <c r="J220" s="16">
        <f t="shared" ref="J220:Q220" si="53">SUM(J214:J219)</f>
        <v>26</v>
      </c>
      <c r="K220" s="16">
        <f t="shared" si="53"/>
        <v>10</v>
      </c>
      <c r="L220" s="16">
        <f t="shared" si="53"/>
        <v>3</v>
      </c>
      <c r="M220" s="16">
        <f t="shared" si="53"/>
        <v>4</v>
      </c>
      <c r="N220" s="16">
        <f t="shared" si="53"/>
        <v>2</v>
      </c>
      <c r="O220" s="16">
        <f t="shared" si="53"/>
        <v>19</v>
      </c>
      <c r="P220" s="16">
        <f t="shared" si="53"/>
        <v>33</v>
      </c>
      <c r="Q220" s="16">
        <f t="shared" si="53"/>
        <v>52</v>
      </c>
      <c r="R220" s="15">
        <f>COUNTIF(R214:R219,"E")</f>
        <v>4</v>
      </c>
      <c r="S220" s="15">
        <f>COUNTIF(S214:S219,"C")</f>
        <v>0</v>
      </c>
      <c r="T220" s="15">
        <f>COUNTIF(T214:T219,"VP")</f>
        <v>2</v>
      </c>
      <c r="U220" s="12">
        <f>COUNTA(U214:U219)</f>
        <v>6</v>
      </c>
    </row>
    <row r="221" spans="1:21" ht="29.25" customHeight="1" x14ac:dyDescent="0.25">
      <c r="A221" s="176" t="s">
        <v>220</v>
      </c>
      <c r="B221" s="177"/>
      <c r="C221" s="177"/>
      <c r="D221" s="177"/>
      <c r="E221" s="177"/>
      <c r="F221" s="177"/>
      <c r="G221" s="177"/>
      <c r="H221" s="177"/>
      <c r="I221" s="178"/>
      <c r="J221" s="16">
        <f t="shared" ref="J221:U221" si="54">SUM(J212,J220)</f>
        <v>101</v>
      </c>
      <c r="K221" s="16">
        <f t="shared" si="54"/>
        <v>38</v>
      </c>
      <c r="L221" s="16">
        <f t="shared" si="54"/>
        <v>21</v>
      </c>
      <c r="M221" s="16">
        <f t="shared" si="54"/>
        <v>17</v>
      </c>
      <c r="N221" s="16">
        <f t="shared" si="54"/>
        <v>2</v>
      </c>
      <c r="O221" s="16">
        <f t="shared" si="54"/>
        <v>78</v>
      </c>
      <c r="P221" s="16">
        <f t="shared" si="54"/>
        <v>108</v>
      </c>
      <c r="Q221" s="16">
        <f t="shared" si="54"/>
        <v>186</v>
      </c>
      <c r="R221" s="16">
        <f t="shared" si="54"/>
        <v>13</v>
      </c>
      <c r="S221" s="16">
        <f t="shared" si="54"/>
        <v>5</v>
      </c>
      <c r="T221" s="16">
        <f t="shared" si="54"/>
        <v>4</v>
      </c>
      <c r="U221" s="31">
        <f t="shared" si="54"/>
        <v>22</v>
      </c>
    </row>
    <row r="222" spans="1:21" ht="13.5" customHeight="1" x14ac:dyDescent="0.25">
      <c r="A222" s="179" t="s">
        <v>221</v>
      </c>
      <c r="B222" s="180"/>
      <c r="C222" s="180"/>
      <c r="D222" s="180"/>
      <c r="E222" s="180"/>
      <c r="F222" s="180"/>
      <c r="G222" s="180"/>
      <c r="H222" s="180"/>
      <c r="I222" s="180"/>
      <c r="J222" s="181"/>
      <c r="K222" s="16">
        <f t="shared" ref="K222:Q222" si="55">K212*14+K220*12</f>
        <v>512</v>
      </c>
      <c r="L222" s="16">
        <f t="shared" si="55"/>
        <v>288</v>
      </c>
      <c r="M222" s="16">
        <f t="shared" si="55"/>
        <v>230</v>
      </c>
      <c r="N222" s="16">
        <f t="shared" si="55"/>
        <v>24</v>
      </c>
      <c r="O222" s="16">
        <f t="shared" si="55"/>
        <v>1054</v>
      </c>
      <c r="P222" s="16">
        <f t="shared" si="55"/>
        <v>1446</v>
      </c>
      <c r="Q222" s="16">
        <f t="shared" si="55"/>
        <v>2500</v>
      </c>
      <c r="R222" s="185"/>
      <c r="S222" s="186"/>
      <c r="T222" s="186"/>
      <c r="U222" s="187"/>
    </row>
    <row r="223" spans="1:21" ht="16.5" customHeight="1" x14ac:dyDescent="0.25">
      <c r="A223" s="182"/>
      <c r="B223" s="183"/>
      <c r="C223" s="183"/>
      <c r="D223" s="183"/>
      <c r="E223" s="183"/>
      <c r="F223" s="183"/>
      <c r="G223" s="183"/>
      <c r="H223" s="183"/>
      <c r="I223" s="183"/>
      <c r="J223" s="184"/>
      <c r="K223" s="191">
        <f>SUM(K222:N222)</f>
        <v>1054</v>
      </c>
      <c r="L223" s="192"/>
      <c r="M223" s="192"/>
      <c r="N223" s="193"/>
      <c r="O223" s="191">
        <f>SUM(O222:P222)</f>
        <v>2500</v>
      </c>
      <c r="P223" s="192"/>
      <c r="Q223" s="193"/>
      <c r="R223" s="188"/>
      <c r="S223" s="189"/>
      <c r="T223" s="189"/>
      <c r="U223" s="190"/>
    </row>
    <row r="224" spans="1:21" ht="21.75" customHeight="1" x14ac:dyDescent="0.25">
      <c r="A224" s="194" t="s">
        <v>222</v>
      </c>
      <c r="B224" s="195"/>
      <c r="C224" s="195"/>
      <c r="D224" s="195"/>
      <c r="E224" s="195"/>
      <c r="F224" s="195"/>
      <c r="G224" s="195"/>
      <c r="H224" s="195"/>
      <c r="I224" s="195"/>
      <c r="J224" s="196"/>
      <c r="K224" s="197">
        <f>U221/SUM(U44,U56,U68,U80,U92,U105)</f>
        <v>0.51162790697674421</v>
      </c>
      <c r="L224" s="198"/>
      <c r="M224" s="198"/>
      <c r="N224" s="198"/>
      <c r="O224" s="198"/>
      <c r="P224" s="198"/>
      <c r="Q224" s="198"/>
      <c r="R224" s="198"/>
      <c r="S224" s="198"/>
      <c r="T224" s="198"/>
      <c r="U224" s="199"/>
    </row>
    <row r="225" spans="1:21" s="1" customFormat="1" ht="22.5" customHeight="1" x14ac:dyDescent="0.2">
      <c r="A225" s="200" t="s">
        <v>223</v>
      </c>
      <c r="B225" s="201"/>
      <c r="C225" s="201"/>
      <c r="D225" s="201"/>
      <c r="E225" s="201"/>
      <c r="F225" s="201"/>
      <c r="G225" s="201"/>
      <c r="H225" s="201"/>
      <c r="I225" s="201"/>
      <c r="J225" s="202"/>
      <c r="K225" s="197">
        <f>K223/(SUM(O44,O56,O68,O80,O92)*14+O105*12)</f>
        <v>0.49670122525918947</v>
      </c>
      <c r="L225" s="198"/>
      <c r="M225" s="198"/>
      <c r="N225" s="198"/>
      <c r="O225" s="198"/>
      <c r="P225" s="198"/>
      <c r="Q225" s="198"/>
      <c r="R225" s="198"/>
      <c r="S225" s="198"/>
      <c r="T225" s="198"/>
      <c r="U225" s="199"/>
    </row>
    <row r="226" spans="1:21" ht="12" customHeight="1" x14ac:dyDescent="0.25"/>
    <row r="227" spans="1:21" ht="22.5" customHeight="1" x14ac:dyDescent="0.25">
      <c r="A227" s="209" t="s">
        <v>236</v>
      </c>
      <c r="B227" s="210"/>
      <c r="C227" s="210"/>
      <c r="D227" s="210"/>
      <c r="E227" s="210"/>
      <c r="F227" s="210"/>
      <c r="G227" s="210"/>
      <c r="H227" s="210"/>
      <c r="I227" s="210"/>
      <c r="J227" s="210"/>
      <c r="K227" s="210"/>
      <c r="L227" s="210"/>
      <c r="M227" s="210"/>
      <c r="N227" s="210"/>
      <c r="O227" s="210"/>
      <c r="P227" s="210"/>
      <c r="Q227" s="210"/>
      <c r="R227" s="210"/>
      <c r="S227" s="210"/>
      <c r="T227" s="210"/>
      <c r="U227" s="210"/>
    </row>
    <row r="228" spans="1:21" ht="23.25" customHeight="1" x14ac:dyDescent="0.25">
      <c r="A228" s="209" t="s">
        <v>55</v>
      </c>
      <c r="B228" s="209" t="s">
        <v>56</v>
      </c>
      <c r="C228" s="209"/>
      <c r="D228" s="209"/>
      <c r="E228" s="209"/>
      <c r="F228" s="209"/>
      <c r="G228" s="209"/>
      <c r="H228" s="209"/>
      <c r="I228" s="209"/>
      <c r="J228" s="147" t="s">
        <v>57</v>
      </c>
      <c r="K228" s="144" t="s">
        <v>58</v>
      </c>
      <c r="L228" s="145"/>
      <c r="M228" s="145"/>
      <c r="N228" s="146"/>
      <c r="O228" s="147" t="s">
        <v>59</v>
      </c>
      <c r="P228" s="147"/>
      <c r="Q228" s="147"/>
      <c r="R228" s="147" t="s">
        <v>60</v>
      </c>
      <c r="S228" s="147"/>
      <c r="T228" s="147"/>
      <c r="U228" s="147" t="s">
        <v>61</v>
      </c>
    </row>
    <row r="229" spans="1:21" ht="18" customHeight="1" x14ac:dyDescent="0.25">
      <c r="A229" s="209"/>
      <c r="B229" s="209"/>
      <c r="C229" s="209"/>
      <c r="D229" s="209"/>
      <c r="E229" s="209"/>
      <c r="F229" s="209"/>
      <c r="G229" s="209"/>
      <c r="H229" s="209"/>
      <c r="I229" s="209"/>
      <c r="J229" s="147"/>
      <c r="K229" s="18" t="s">
        <v>62</v>
      </c>
      <c r="L229" s="18" t="s">
        <v>63</v>
      </c>
      <c r="M229" s="18" t="s">
        <v>64</v>
      </c>
      <c r="N229" s="18" t="s">
        <v>65</v>
      </c>
      <c r="O229" s="18" t="s">
        <v>66</v>
      </c>
      <c r="P229" s="18" t="s">
        <v>41</v>
      </c>
      <c r="Q229" s="18" t="s">
        <v>67</v>
      </c>
      <c r="R229" s="18" t="s">
        <v>68</v>
      </c>
      <c r="S229" s="18" t="s">
        <v>62</v>
      </c>
      <c r="T229" s="18" t="s">
        <v>69</v>
      </c>
      <c r="U229" s="147"/>
    </row>
    <row r="230" spans="1:21" ht="19.5" customHeight="1" x14ac:dyDescent="0.25">
      <c r="A230" s="148" t="s">
        <v>232</v>
      </c>
      <c r="B230" s="149"/>
      <c r="C230" s="149"/>
      <c r="D230" s="149"/>
      <c r="E230" s="149"/>
      <c r="F230" s="149"/>
      <c r="G230" s="149"/>
      <c r="H230" s="149"/>
      <c r="I230" s="149"/>
      <c r="J230" s="149"/>
      <c r="K230" s="149"/>
      <c r="L230" s="149"/>
      <c r="M230" s="149"/>
      <c r="N230" s="149"/>
      <c r="O230" s="149"/>
      <c r="P230" s="149"/>
      <c r="Q230" s="149"/>
      <c r="R230" s="149"/>
      <c r="S230" s="149"/>
      <c r="T230" s="149"/>
      <c r="U230" s="150"/>
    </row>
    <row r="231" spans="1:21" ht="15" customHeight="1" x14ac:dyDescent="0.25">
      <c r="A231" s="63" t="str">
        <f>IF(ISNA(INDEX($A$35:$T$185,MATCH($B231,$B$35:$B$185,0),1)),"",INDEX($A$35:$T$185,MATCH($B231,$B$35:$B$185,0),1))</f>
        <v>YLU0011</v>
      </c>
      <c r="B231" s="173" t="s">
        <v>83</v>
      </c>
      <c r="C231" s="174"/>
      <c r="D231" s="174"/>
      <c r="E231" s="174"/>
      <c r="F231" s="174"/>
      <c r="G231" s="174"/>
      <c r="H231" s="174"/>
      <c r="I231" s="175"/>
      <c r="J231" s="57">
        <f>IF(ISNA(INDEX($A$35:$T$185,MATCH($B231,$B$35:$B$185,0),10)),"",INDEX($A$35:$T$185,MATCH($B231,$B$35:$B$185,0),10))</f>
        <v>2</v>
      </c>
      <c r="K231" s="57">
        <f>IF(ISNA(INDEX($A$35:$T$185,MATCH($B231,$B$35:$B$185,0),11)),"",INDEX($A$35:$T$185,MATCH($B231,$B$35:$B$185,0),11))</f>
        <v>0</v>
      </c>
      <c r="L231" s="57">
        <f>IF(ISNA(INDEX($A$35:$T$185,MATCH($B231,$B$35:$B$185,0),12)),"",INDEX($A$35:$T$185,MATCH($B231,$B$35:$B$185,0),12))</f>
        <v>2</v>
      </c>
      <c r="M231" s="57">
        <f>IF(ISNA(INDEX($A$35:$T$185,MATCH($B231,$B$35:$B$185,0),13)),"",INDEX($A$35:$T$185,MATCH($B231,$B$35:$B$185,0),13))</f>
        <v>0</v>
      </c>
      <c r="N231" s="57">
        <f>IF(ISNA(INDEX($A$34:$U$169,MATCH($B231,$B$34:$B$169,0),14)),"",INDEX($A$34:$U$169,MATCH($B231,$B$34:$B$169,0),14))</f>
        <v>0</v>
      </c>
      <c r="O231" s="57">
        <f>K231+L231+M231+N231</f>
        <v>2</v>
      </c>
      <c r="P231" s="57">
        <f>Q231-O231</f>
        <v>2</v>
      </c>
      <c r="Q231" s="57">
        <f>ROUND(PRODUCT(J231,25)/14,0)</f>
        <v>4</v>
      </c>
      <c r="R231" s="64">
        <f>IF(ISNA(INDEX($A$34:$U$169,MATCH($B231,$B$34:$B$169,0),18)),"",INDEX($A$34:$U$169,MATCH($B231,$B$34:$B$169,0),18))</f>
        <v>0</v>
      </c>
      <c r="S231" s="64">
        <f>IF(ISNA(INDEX($A$34:$U$169,MATCH($B231,$B$34:$B$169,0),19)),"",INDEX($A$34:$U$169,MATCH($B231,$B$34:$B$169,0),19))</f>
        <v>0</v>
      </c>
      <c r="T231" s="64" t="str">
        <f>IF(ISNA(INDEX($A$34:$U$169,MATCH($B231,$B$34:$B$169,0),20)),"",INDEX($A$34:$U$169,MATCH($B231,$B$34:$B$169,0),20))</f>
        <v>VP</v>
      </c>
      <c r="U231" s="56" t="s">
        <v>52</v>
      </c>
    </row>
    <row r="232" spans="1:21" x14ac:dyDescent="0.25">
      <c r="A232" s="63" t="str">
        <f>IF(ISNA(INDEX($A$35:$T$185,MATCH($B232,$B$35:$B$185,0),1)),"",INDEX($A$35:$T$185,MATCH($B232,$B$35:$B$185,0),1))</f>
        <v>MLE2008</v>
      </c>
      <c r="B232" s="173" t="s">
        <v>227</v>
      </c>
      <c r="C232" s="174"/>
      <c r="D232" s="174"/>
      <c r="E232" s="174"/>
      <c r="F232" s="174"/>
      <c r="G232" s="174"/>
      <c r="H232" s="174"/>
      <c r="I232" s="175"/>
      <c r="J232" s="57">
        <f>IF(ISNA(INDEX($A$35:$T$185,MATCH($B232,$B$35:$B$185,0),10)),"",INDEX($A$35:$T$185,MATCH($B232,$B$35:$B$185,0),10))</f>
        <v>3</v>
      </c>
      <c r="K232" s="57">
        <f>IF(ISNA(INDEX($A$35:$T$185,MATCH($B232,$B$35:$B$185,0),11)),"",INDEX($A$35:$T$185,MATCH($B232,$B$35:$B$185,0),11))</f>
        <v>0</v>
      </c>
      <c r="L232" s="57">
        <f>IF(ISNA(INDEX($A$35:$T$185,MATCH($B232,$B$35:$B$185,0),12)),"",INDEX($A$35:$T$185,MATCH($B232,$B$35:$B$185,0),12))</f>
        <v>2</v>
      </c>
      <c r="M232" s="57">
        <f>IF(ISNA(INDEX($A$35:$T$185,MATCH($B232,$B$35:$B$185,0),13)),"",INDEX($A$35:$T$185,MATCH($B232,$B$35:$B$185,0),13))</f>
        <v>0</v>
      </c>
      <c r="N232" s="57">
        <f>IF(ISNA(INDEX($A$34:$U$169,MATCH($B232,$B$34:$B$169,0),14)),"",INDEX($A$34:$U$169,MATCH($B232,$B$34:$B$169,0),14))</f>
        <v>1</v>
      </c>
      <c r="O232" s="57">
        <f>K232+L232+M232+N232</f>
        <v>3</v>
      </c>
      <c r="P232" s="57">
        <f>Q232-O232</f>
        <v>2</v>
      </c>
      <c r="Q232" s="57">
        <f>ROUND(PRODUCT(J232,25)/14,0)</f>
        <v>5</v>
      </c>
      <c r="R232" s="64">
        <f>IF(ISNA(INDEX($A$34:$U$169,MATCH($B232,$B$34:$B$169,0),18)),"",INDEX($A$34:$U$169,MATCH($B232,$B$34:$B$169,0),18))</f>
        <v>0</v>
      </c>
      <c r="S232" s="64" t="str">
        <f>IF(ISNA(INDEX($A$34:$U$169,MATCH($B232,$B$34:$B$169,0),19)),"",INDEX($A$34:$U$169,MATCH($B232,$B$34:$B$169,0),19))</f>
        <v>C</v>
      </c>
      <c r="T232" s="64">
        <f>IF(ISNA(INDEX($A$34:$U$169,MATCH($B232,$B$34:$B$169,0),20)),"",INDEX($A$34:$U$169,MATCH($B232,$B$34:$B$169,0),20))</f>
        <v>0</v>
      </c>
      <c r="U232" s="56" t="s">
        <v>52</v>
      </c>
    </row>
    <row r="233" spans="1:21" x14ac:dyDescent="0.25">
      <c r="A233" s="63" t="str">
        <f>IF(ISNA(INDEX($A$35:$T$185,MATCH($B233,$B$35:$B$185,0),1)),"",INDEX($A$35:$T$185,MATCH($B233,$B$35:$B$185,0),1))</f>
        <v>MLX2081</v>
      </c>
      <c r="B233" s="173" t="s">
        <v>114</v>
      </c>
      <c r="C233" s="174"/>
      <c r="D233" s="174"/>
      <c r="E233" s="174"/>
      <c r="F233" s="174"/>
      <c r="G233" s="174"/>
      <c r="H233" s="174"/>
      <c r="I233" s="175"/>
      <c r="J233" s="57">
        <f>IF(ISNA(INDEX($A$35:$T$185,MATCH($B233,$B$35:$B$185,0),10)),"",INDEX($A$35:$T$185,MATCH($B233,$B$35:$B$185,0),10))</f>
        <v>3</v>
      </c>
      <c r="K233" s="57">
        <f>IF(ISNA(INDEX($A$35:$T$185,MATCH($B233,$B$35:$B$185,0),11)),"",INDEX($A$35:$T$185,MATCH($B233,$B$35:$B$185,0),11))</f>
        <v>0</v>
      </c>
      <c r="L233" s="57">
        <f>IF(ISNA(INDEX($A$35:$T$185,MATCH($B233,$B$35:$B$185,0),12)),"",INDEX($A$35:$T$185,MATCH($B233,$B$35:$B$185,0),12))</f>
        <v>2</v>
      </c>
      <c r="M233" s="57">
        <f>IF(ISNA(INDEX($A$35:$T$185,MATCH($B233,$B$35:$B$185,0),13)),"",INDEX($A$35:$T$185,MATCH($B233,$B$35:$B$185,0),13))</f>
        <v>0</v>
      </c>
      <c r="N233" s="57">
        <f>IF(ISNA(INDEX($A$34:$U$169,MATCH($B233,$B$34:$B$169,0),14)),"",INDEX($A$34:$U$169,MATCH($B233,$B$34:$B$169,0),14))</f>
        <v>0</v>
      </c>
      <c r="O233" s="57">
        <f>K233+L233+M233+N233</f>
        <v>2</v>
      </c>
      <c r="P233" s="57">
        <f>Q233-O233</f>
        <v>3</v>
      </c>
      <c r="Q233" s="57">
        <f>ROUND(PRODUCT(J233,25)/14,0)</f>
        <v>5</v>
      </c>
      <c r="R233" s="64">
        <f>IF(ISNA(INDEX($A$34:$U$169,MATCH($B233,$B$34:$B$169,0),18)),"",INDEX($A$34:$U$169,MATCH($B233,$B$34:$B$169,0),18))</f>
        <v>0</v>
      </c>
      <c r="S233" s="64" t="str">
        <f>IF(ISNA(INDEX($A$34:$U$169,MATCH($B233,$B$34:$B$169,0),19)),"",INDEX($A$34:$U$169,MATCH($B233,$B$34:$B$169,0),19))</f>
        <v>C</v>
      </c>
      <c r="T233" s="64">
        <f>IF(ISNA(INDEX($A$34:$U$169,MATCH($B233,$B$34:$B$169,0),20)),"",INDEX($A$34:$U$169,MATCH($B233,$B$34:$B$169,0),20))</f>
        <v>0</v>
      </c>
      <c r="U233" s="56" t="s">
        <v>52</v>
      </c>
    </row>
    <row r="234" spans="1:21" x14ac:dyDescent="0.25">
      <c r="A234" s="63" t="str">
        <f>IF(ISNA(INDEX($A$35:$T$185,MATCH($B234,$B$35:$B$185,0),1)),"",INDEX($A$35:$T$185,MATCH($B234,$B$35:$B$185,0),1))</f>
        <v>YLU0012</v>
      </c>
      <c r="B234" s="173" t="s">
        <v>99</v>
      </c>
      <c r="C234" s="174"/>
      <c r="D234" s="174"/>
      <c r="E234" s="174"/>
      <c r="F234" s="174"/>
      <c r="G234" s="174"/>
      <c r="H234" s="174"/>
      <c r="I234" s="175"/>
      <c r="J234" s="57">
        <f>IF(ISNA(INDEX($A$35:$T$185,MATCH($B234,$B$35:$B$185,0),10)),"",INDEX($A$35:$T$185,MATCH($B234,$B$35:$B$185,0),10))</f>
        <v>2</v>
      </c>
      <c r="K234" s="57">
        <f>IF(ISNA(INDEX($A$35:$T$185,MATCH($B234,$B$35:$B$185,0),11)),"",INDEX($A$35:$T$185,MATCH($B234,$B$35:$B$185,0),11))</f>
        <v>0</v>
      </c>
      <c r="L234" s="57">
        <f>IF(ISNA(INDEX($A$35:$T$185,MATCH($B234,$B$35:$B$185,0),12)),"",INDEX($A$35:$T$185,MATCH($B234,$B$35:$B$185,0),12))</f>
        <v>2</v>
      </c>
      <c r="M234" s="57">
        <f>IF(ISNA(INDEX($A$35:$T$185,MATCH($B234,$B$35:$B$185,0),13)),"",INDEX($A$35:$T$185,MATCH($B234,$B$35:$B$185,0),13))</f>
        <v>0</v>
      </c>
      <c r="N234" s="57">
        <f>IF(ISNA(INDEX($A$34:$U$169,MATCH($B234,$B$34:$B$169,0),14)),"",INDEX($A$34:$U$169,MATCH($B234,$B$34:$B$169,0),14))</f>
        <v>0</v>
      </c>
      <c r="O234" s="57">
        <f>K234+L234+M234+N234</f>
        <v>2</v>
      </c>
      <c r="P234" s="57">
        <f>Q234-O234</f>
        <v>2</v>
      </c>
      <c r="Q234" s="57">
        <f>ROUND(PRODUCT(J234,25)/14,0)</f>
        <v>4</v>
      </c>
      <c r="R234" s="64">
        <f>IF(ISNA(INDEX($A$34:$U$169,MATCH($B234,$B$34:$B$169,0),18)),"",INDEX($A$34:$U$169,MATCH($B234,$B$34:$B$169,0),18))</f>
        <v>0</v>
      </c>
      <c r="S234" s="64">
        <f>IF(ISNA(INDEX($A$34:$U$169,MATCH($B234,$B$34:$B$169,0),19)),"",INDEX($A$34:$U$169,MATCH($B234,$B$34:$B$169,0),19))</f>
        <v>0</v>
      </c>
      <c r="T234" s="64" t="str">
        <f>IF(ISNA(INDEX($A$34:$U$169,MATCH($B234,$B$34:$B$169,0),20)),"",INDEX($A$34:$U$169,MATCH($B234,$B$34:$B$169,0),20))</f>
        <v>VP</v>
      </c>
      <c r="U234" s="56" t="s">
        <v>52</v>
      </c>
    </row>
    <row r="235" spans="1:21" x14ac:dyDescent="0.25">
      <c r="A235" s="63" t="str">
        <f>IF(ISNA(INDEX($A$35:$T$185,MATCH($B235,$B$35:$B$185,0),1)),"",INDEX($A$35:$T$185,MATCH($B235,$B$35:$B$185,0),1))</f>
        <v>MLX2082</v>
      </c>
      <c r="B235" s="173" t="s">
        <v>129</v>
      </c>
      <c r="C235" s="174"/>
      <c r="D235" s="174"/>
      <c r="E235" s="174"/>
      <c r="F235" s="174"/>
      <c r="G235" s="174"/>
      <c r="H235" s="174"/>
      <c r="I235" s="175"/>
      <c r="J235" s="57">
        <f>IF(ISNA(INDEX($A$35:$T$185,MATCH($B235,$B$35:$B$185,0),10)),"",INDEX($A$35:$T$185,MATCH($B235,$B$35:$B$185,0),10))</f>
        <v>3</v>
      </c>
      <c r="K235" s="57">
        <f>IF(ISNA(INDEX($A$35:$T$185,MATCH($B235,$B$35:$B$185,0),11)),"",INDEX($A$35:$T$185,MATCH($B235,$B$35:$B$185,0),11))</f>
        <v>0</v>
      </c>
      <c r="L235" s="57">
        <f>IF(ISNA(INDEX($A$35:$T$185,MATCH($B235,$B$35:$B$185,0),12)),"",INDEX($A$35:$T$185,MATCH($B235,$B$35:$B$185,0),12))</f>
        <v>2</v>
      </c>
      <c r="M235" s="57">
        <f>IF(ISNA(INDEX($A$35:$T$185,MATCH($B235,$B$35:$B$185,0),13)),"",INDEX($A$35:$T$185,MATCH($B235,$B$35:$B$185,0),13))</f>
        <v>0</v>
      </c>
      <c r="N235" s="57">
        <f>IF(ISNA(INDEX($A$34:$U$169,MATCH($B235,$B$34:$B$169,0),14)),"",INDEX($A$34:$U$169,MATCH($B235,$B$34:$B$169,0),14))</f>
        <v>0</v>
      </c>
      <c r="O235" s="57">
        <f>K235+L235+M235+N235</f>
        <v>2</v>
      </c>
      <c r="P235" s="57">
        <f>Q235-O235</f>
        <v>3</v>
      </c>
      <c r="Q235" s="57">
        <f>ROUND(PRODUCT(J235,25)/14,0)</f>
        <v>5</v>
      </c>
      <c r="R235" s="64">
        <f>IF(ISNA(INDEX($A$34:$U$169,MATCH($B235,$B$34:$B$169,0),18)),"",INDEX($A$34:$U$169,MATCH($B235,$B$34:$B$169,0),18))</f>
        <v>0</v>
      </c>
      <c r="S235" s="64" t="str">
        <f>IF(ISNA(INDEX($A$34:$U$169,MATCH($B235,$B$34:$B$169,0),19)),"",INDEX($A$34:$U$169,MATCH($B235,$B$34:$B$169,0),19))</f>
        <v>C</v>
      </c>
      <c r="T235" s="64">
        <f>IF(ISNA(INDEX($A$34:$U$169,MATCH($B235,$B$34:$B$169,0),20)),"",INDEX($A$34:$U$169,MATCH($B235,$B$34:$B$169,0),20))</f>
        <v>0</v>
      </c>
      <c r="U235" s="56" t="s">
        <v>52</v>
      </c>
    </row>
    <row r="236" spans="1:21" x14ac:dyDescent="0.25">
      <c r="A236" s="15" t="s">
        <v>84</v>
      </c>
      <c r="B236" s="203"/>
      <c r="C236" s="204"/>
      <c r="D236" s="204"/>
      <c r="E236" s="204"/>
      <c r="F236" s="204"/>
      <c r="G236" s="204"/>
      <c r="H236" s="204"/>
      <c r="I236" s="205"/>
      <c r="J236" s="16">
        <f t="shared" ref="J236:Q236" si="56">SUM(J231:J235)</f>
        <v>13</v>
      </c>
      <c r="K236" s="16">
        <f t="shared" si="56"/>
        <v>0</v>
      </c>
      <c r="L236" s="16">
        <f t="shared" si="56"/>
        <v>10</v>
      </c>
      <c r="M236" s="16">
        <f t="shared" si="56"/>
        <v>0</v>
      </c>
      <c r="N236" s="16">
        <f t="shared" si="56"/>
        <v>1</v>
      </c>
      <c r="O236" s="16">
        <f t="shared" si="56"/>
        <v>11</v>
      </c>
      <c r="P236" s="16">
        <f t="shared" si="56"/>
        <v>12</v>
      </c>
      <c r="Q236" s="16">
        <f t="shared" si="56"/>
        <v>23</v>
      </c>
      <c r="R236" s="15">
        <f>COUNTIF(R231:R235,"E")</f>
        <v>0</v>
      </c>
      <c r="S236" s="15">
        <f>COUNTIF(S231:S235,"C")</f>
        <v>3</v>
      </c>
      <c r="T236" s="15">
        <f>COUNTIF(T231:T235,"VP")</f>
        <v>2</v>
      </c>
      <c r="U236" s="12">
        <f>COUNTA(U231:U235)</f>
        <v>5</v>
      </c>
    </row>
    <row r="237" spans="1:21" ht="19.5" customHeight="1" x14ac:dyDescent="0.25">
      <c r="A237" s="148" t="s">
        <v>235</v>
      </c>
      <c r="B237" s="149"/>
      <c r="C237" s="149"/>
      <c r="D237" s="149"/>
      <c r="E237" s="149"/>
      <c r="F237" s="149"/>
      <c r="G237" s="149"/>
      <c r="H237" s="149"/>
      <c r="I237" s="149"/>
      <c r="J237" s="149"/>
      <c r="K237" s="149"/>
      <c r="L237" s="149"/>
      <c r="M237" s="149"/>
      <c r="N237" s="149"/>
      <c r="O237" s="149"/>
      <c r="P237" s="149"/>
      <c r="Q237" s="149"/>
      <c r="R237" s="149"/>
      <c r="S237" s="149"/>
      <c r="T237" s="149"/>
      <c r="U237" s="150"/>
    </row>
    <row r="238" spans="1:21" s="1" customFormat="1" ht="19.5" customHeight="1" x14ac:dyDescent="0.2">
      <c r="A238" s="36"/>
      <c r="B238" s="37"/>
      <c r="C238" s="37"/>
      <c r="D238" s="37"/>
      <c r="E238" s="37"/>
      <c r="F238" s="37"/>
      <c r="G238" s="37"/>
      <c r="H238" s="37"/>
      <c r="I238" s="37"/>
      <c r="J238" s="37"/>
      <c r="K238" s="37"/>
      <c r="L238" s="37"/>
      <c r="M238" s="37"/>
      <c r="N238" s="37"/>
      <c r="O238" s="37"/>
      <c r="P238" s="37"/>
      <c r="Q238" s="37"/>
      <c r="R238" s="37"/>
      <c r="S238" s="37"/>
      <c r="T238" s="37"/>
      <c r="U238" s="38"/>
    </row>
    <row r="239" spans="1:21" x14ac:dyDescent="0.25">
      <c r="A239" s="74" t="s">
        <v>158</v>
      </c>
      <c r="B239" s="206" t="s">
        <v>159</v>
      </c>
      <c r="C239" s="207"/>
      <c r="D239" s="207"/>
      <c r="E239" s="207"/>
      <c r="F239" s="207"/>
      <c r="G239" s="207"/>
      <c r="H239" s="207"/>
      <c r="I239" s="208"/>
      <c r="J239" s="66">
        <v>3</v>
      </c>
      <c r="K239" s="66">
        <v>2</v>
      </c>
      <c r="L239" s="66">
        <v>0</v>
      </c>
      <c r="M239" s="66">
        <v>0</v>
      </c>
      <c r="N239" s="67">
        <v>0</v>
      </c>
      <c r="O239" s="68">
        <f>K239+L239+M239+N239</f>
        <v>2</v>
      </c>
      <c r="P239" s="69">
        <f>Q239-O239</f>
        <v>4</v>
      </c>
      <c r="Q239" s="69">
        <f>ROUND(PRODUCT(J239,25)/12,0)</f>
        <v>6</v>
      </c>
      <c r="R239" s="70"/>
      <c r="S239" s="66"/>
      <c r="T239" s="75" t="s">
        <v>69</v>
      </c>
      <c r="U239" s="66" t="s">
        <v>52</v>
      </c>
    </row>
    <row r="240" spans="1:21" x14ac:dyDescent="0.25">
      <c r="A240" s="65" t="s">
        <v>160</v>
      </c>
      <c r="B240" s="173" t="s">
        <v>161</v>
      </c>
      <c r="C240" s="174"/>
      <c r="D240" s="174"/>
      <c r="E240" s="174"/>
      <c r="F240" s="174"/>
      <c r="G240" s="174"/>
      <c r="H240" s="174"/>
      <c r="I240" s="175"/>
      <c r="J240" s="66">
        <v>3</v>
      </c>
      <c r="K240" s="76">
        <v>2</v>
      </c>
      <c r="L240" s="76">
        <v>1</v>
      </c>
      <c r="M240" s="76">
        <v>0</v>
      </c>
      <c r="N240" s="67">
        <v>0</v>
      </c>
      <c r="O240" s="68">
        <f>K240+L240+M240+N240</f>
        <v>3</v>
      </c>
      <c r="P240" s="69">
        <f>Q240-O240</f>
        <v>3</v>
      </c>
      <c r="Q240" s="69">
        <f>ROUND(PRODUCT(J240,25)/12,0)</f>
        <v>6</v>
      </c>
      <c r="R240" s="76"/>
      <c r="S240" s="76" t="s">
        <v>62</v>
      </c>
      <c r="T240" s="75"/>
      <c r="U240" s="66" t="s">
        <v>52</v>
      </c>
    </row>
    <row r="241" spans="1:21" ht="37.5" customHeight="1" x14ac:dyDescent="0.25">
      <c r="A241" s="176" t="s">
        <v>220</v>
      </c>
      <c r="B241" s="177"/>
      <c r="C241" s="177"/>
      <c r="D241" s="177"/>
      <c r="E241" s="177"/>
      <c r="F241" s="177"/>
      <c r="G241" s="177"/>
      <c r="H241" s="177"/>
      <c r="I241" s="178"/>
      <c r="J241" s="16">
        <f t="shared" ref="J241:U241" si="57">SUM(J236,J240)</f>
        <v>16</v>
      </c>
      <c r="K241" s="16">
        <f t="shared" si="57"/>
        <v>2</v>
      </c>
      <c r="L241" s="16">
        <f t="shared" si="57"/>
        <v>11</v>
      </c>
      <c r="M241" s="16">
        <f t="shared" si="57"/>
        <v>0</v>
      </c>
      <c r="N241" s="16">
        <f t="shared" si="57"/>
        <v>1</v>
      </c>
      <c r="O241" s="16">
        <f t="shared" si="57"/>
        <v>14</v>
      </c>
      <c r="P241" s="16">
        <f t="shared" si="57"/>
        <v>15</v>
      </c>
      <c r="Q241" s="16">
        <f t="shared" si="57"/>
        <v>29</v>
      </c>
      <c r="R241" s="16">
        <f t="shared" si="57"/>
        <v>0</v>
      </c>
      <c r="S241" s="16">
        <f t="shared" si="57"/>
        <v>3</v>
      </c>
      <c r="T241" s="16">
        <f t="shared" si="57"/>
        <v>2</v>
      </c>
      <c r="U241" s="31">
        <f t="shared" si="57"/>
        <v>5</v>
      </c>
    </row>
    <row r="242" spans="1:21" ht="17.25" customHeight="1" x14ac:dyDescent="0.25">
      <c r="A242" s="179" t="s">
        <v>221</v>
      </c>
      <c r="B242" s="180"/>
      <c r="C242" s="180"/>
      <c r="D242" s="180"/>
      <c r="E242" s="180"/>
      <c r="F242" s="180"/>
      <c r="G242" s="180"/>
      <c r="H242" s="180"/>
      <c r="I242" s="180"/>
      <c r="J242" s="181"/>
      <c r="K242" s="16">
        <f t="shared" ref="K242:Q242" si="58">K236*14+K240*12</f>
        <v>24</v>
      </c>
      <c r="L242" s="16">
        <f t="shared" si="58"/>
        <v>152</v>
      </c>
      <c r="M242" s="16">
        <f t="shared" si="58"/>
        <v>0</v>
      </c>
      <c r="N242" s="16">
        <f t="shared" si="58"/>
        <v>14</v>
      </c>
      <c r="O242" s="16">
        <f t="shared" si="58"/>
        <v>190</v>
      </c>
      <c r="P242" s="16">
        <f t="shared" si="58"/>
        <v>204</v>
      </c>
      <c r="Q242" s="16">
        <f t="shared" si="58"/>
        <v>394</v>
      </c>
      <c r="R242" s="185"/>
      <c r="S242" s="186"/>
      <c r="T242" s="186"/>
      <c r="U242" s="187"/>
    </row>
    <row r="243" spans="1:21" ht="15" customHeight="1" x14ac:dyDescent="0.25">
      <c r="A243" s="182"/>
      <c r="B243" s="183"/>
      <c r="C243" s="183"/>
      <c r="D243" s="183"/>
      <c r="E243" s="183"/>
      <c r="F243" s="183"/>
      <c r="G243" s="183"/>
      <c r="H243" s="183"/>
      <c r="I243" s="183"/>
      <c r="J243" s="184"/>
      <c r="K243" s="191">
        <f>SUM(K242:N242)</f>
        <v>190</v>
      </c>
      <c r="L243" s="192"/>
      <c r="M243" s="192"/>
      <c r="N243" s="193"/>
      <c r="O243" s="191">
        <f>SUM(O242:P242)</f>
        <v>394</v>
      </c>
      <c r="P243" s="192"/>
      <c r="Q243" s="193"/>
      <c r="R243" s="188"/>
      <c r="S243" s="189"/>
      <c r="T243" s="189"/>
      <c r="U243" s="190"/>
    </row>
    <row r="244" spans="1:21" ht="19.5" customHeight="1" x14ac:dyDescent="0.25">
      <c r="A244" s="194" t="s">
        <v>222</v>
      </c>
      <c r="B244" s="195"/>
      <c r="C244" s="195"/>
      <c r="D244" s="195"/>
      <c r="E244" s="195"/>
      <c r="F244" s="195"/>
      <c r="G244" s="195"/>
      <c r="H244" s="195"/>
      <c r="I244" s="195"/>
      <c r="J244" s="196"/>
      <c r="K244" s="197">
        <f>U241/SUM(U44,U56,U68,U80,U92,U105)</f>
        <v>0.11627906976744186</v>
      </c>
      <c r="L244" s="198"/>
      <c r="M244" s="198"/>
      <c r="N244" s="198"/>
      <c r="O244" s="198"/>
      <c r="P244" s="198"/>
      <c r="Q244" s="198"/>
      <c r="R244" s="198"/>
      <c r="S244" s="198"/>
      <c r="T244" s="198"/>
      <c r="U244" s="199"/>
    </row>
    <row r="245" spans="1:21" ht="21.75" customHeight="1" x14ac:dyDescent="0.25">
      <c r="A245" s="200" t="s">
        <v>237</v>
      </c>
      <c r="B245" s="201"/>
      <c r="C245" s="201"/>
      <c r="D245" s="201"/>
      <c r="E245" s="201"/>
      <c r="F245" s="201"/>
      <c r="G245" s="201"/>
      <c r="H245" s="201"/>
      <c r="I245" s="201"/>
      <c r="J245" s="202"/>
      <c r="K245" s="197">
        <f>K243/(SUM(O44,O56,O68,O80,O92)*14+O105*12)</f>
        <v>8.9538171536286529E-2</v>
      </c>
      <c r="L245" s="198"/>
      <c r="M245" s="198"/>
      <c r="N245" s="198"/>
      <c r="O245" s="198"/>
      <c r="P245" s="198"/>
      <c r="Q245" s="198"/>
      <c r="R245" s="198"/>
      <c r="S245" s="198"/>
      <c r="T245" s="198"/>
      <c r="U245" s="199"/>
    </row>
    <row r="246" spans="1:21" ht="18" customHeight="1" x14ac:dyDescent="0.25">
      <c r="P246" s="82"/>
    </row>
    <row r="247" spans="1:21" x14ac:dyDescent="0.25">
      <c r="A247" s="166" t="s">
        <v>238</v>
      </c>
      <c r="B247" s="166"/>
    </row>
    <row r="248" spans="1:21" x14ac:dyDescent="0.25">
      <c r="A248" s="147" t="s">
        <v>55</v>
      </c>
      <c r="B248" s="167" t="s">
        <v>239</v>
      </c>
      <c r="C248" s="168"/>
      <c r="D248" s="168"/>
      <c r="E248" s="168"/>
      <c r="F248" s="168"/>
      <c r="G248" s="169"/>
      <c r="H248" s="167" t="s">
        <v>240</v>
      </c>
      <c r="I248" s="169"/>
      <c r="J248" s="144" t="s">
        <v>241</v>
      </c>
      <c r="K248" s="145"/>
      <c r="L248" s="145"/>
      <c r="M248" s="145"/>
      <c r="N248" s="145"/>
      <c r="O248" s="145"/>
      <c r="P248" s="146"/>
      <c r="Q248" s="167" t="s">
        <v>242</v>
      </c>
      <c r="R248" s="169"/>
      <c r="S248" s="144" t="s">
        <v>243</v>
      </c>
      <c r="T248" s="145"/>
      <c r="U248" s="146"/>
    </row>
    <row r="249" spans="1:21" x14ac:dyDescent="0.25">
      <c r="A249" s="147"/>
      <c r="B249" s="170"/>
      <c r="C249" s="171"/>
      <c r="D249" s="171"/>
      <c r="E249" s="171"/>
      <c r="F249" s="171"/>
      <c r="G249" s="172"/>
      <c r="H249" s="170"/>
      <c r="I249" s="172"/>
      <c r="J249" s="144" t="s">
        <v>66</v>
      </c>
      <c r="K249" s="146"/>
      <c r="L249" s="144" t="s">
        <v>41</v>
      </c>
      <c r="M249" s="145"/>
      <c r="N249" s="146"/>
      <c r="O249" s="144" t="s">
        <v>67</v>
      </c>
      <c r="P249" s="146"/>
      <c r="Q249" s="170"/>
      <c r="R249" s="172"/>
      <c r="S249" s="18" t="s">
        <v>244</v>
      </c>
      <c r="T249" s="18" t="s">
        <v>245</v>
      </c>
      <c r="U249" s="18" t="s">
        <v>246</v>
      </c>
    </row>
    <row r="250" spans="1:21" x14ac:dyDescent="0.25">
      <c r="A250" s="18">
        <v>1</v>
      </c>
      <c r="B250" s="144" t="s">
        <v>247</v>
      </c>
      <c r="C250" s="145"/>
      <c r="D250" s="145"/>
      <c r="E250" s="145"/>
      <c r="F250" s="145"/>
      <c r="G250" s="146"/>
      <c r="H250" s="155">
        <f>J250</f>
        <v>1760</v>
      </c>
      <c r="I250" s="155"/>
      <c r="J250" s="156">
        <f>(SUM(O44+O56+O68+O80+O92)*14+O105*12)-J251</f>
        <v>1760</v>
      </c>
      <c r="K250" s="157"/>
      <c r="L250" s="156">
        <f>(SUM(P44+P56+P68+P80+P92)*14+P105*12)-L251</f>
        <v>2218</v>
      </c>
      <c r="M250" s="158"/>
      <c r="N250" s="157"/>
      <c r="O250" s="156">
        <f>(SUM(Q44+Q56+Q68+Q80+Q92)*14+Q105*12)-O251</f>
        <v>3978</v>
      </c>
      <c r="P250" s="157"/>
      <c r="Q250" s="159">
        <f>H250/H252</f>
        <v>0.82940622054665414</v>
      </c>
      <c r="R250" s="160"/>
      <c r="S250" s="12">
        <f>J44+J56-S251</f>
        <v>60</v>
      </c>
      <c r="T250" s="12">
        <f>J68+J80-T251</f>
        <v>56</v>
      </c>
      <c r="U250" s="12">
        <f>J92+J105-U251</f>
        <v>42</v>
      </c>
    </row>
    <row r="251" spans="1:21" ht="12.75" customHeight="1" x14ac:dyDescent="0.25">
      <c r="A251" s="18">
        <v>2</v>
      </c>
      <c r="B251" s="144" t="s">
        <v>248</v>
      </c>
      <c r="C251" s="145"/>
      <c r="D251" s="145"/>
      <c r="E251" s="145"/>
      <c r="F251" s="145"/>
      <c r="G251" s="146"/>
      <c r="H251" s="161">
        <f>J251</f>
        <v>362</v>
      </c>
      <c r="I251" s="155"/>
      <c r="J251" s="162">
        <f>O147</f>
        <v>362</v>
      </c>
      <c r="K251" s="163"/>
      <c r="L251" s="162">
        <f>P147</f>
        <v>398</v>
      </c>
      <c r="M251" s="139"/>
      <c r="N251" s="140"/>
      <c r="O251" s="164">
        <f>SUM(J251:M251)</f>
        <v>760</v>
      </c>
      <c r="P251" s="165"/>
      <c r="Q251" s="159">
        <f>H251/H252</f>
        <v>0.17059377945334589</v>
      </c>
      <c r="R251" s="160"/>
      <c r="S251" s="11">
        <v>4</v>
      </c>
      <c r="T251" s="11">
        <v>10</v>
      </c>
      <c r="U251" s="11">
        <v>18</v>
      </c>
    </row>
    <row r="252" spans="1:21" x14ac:dyDescent="0.25">
      <c r="A252" s="144" t="s">
        <v>84</v>
      </c>
      <c r="B252" s="145"/>
      <c r="C252" s="145"/>
      <c r="D252" s="145"/>
      <c r="E252" s="145"/>
      <c r="F252" s="145"/>
      <c r="G252" s="146"/>
      <c r="H252" s="147">
        <f>SUM(H250:I251)</f>
        <v>2122</v>
      </c>
      <c r="I252" s="147"/>
      <c r="J252" s="147">
        <f>SUM(J250:K251)</f>
        <v>2122</v>
      </c>
      <c r="K252" s="147"/>
      <c r="L252" s="148">
        <f>SUM(L250:N251)</f>
        <v>2616</v>
      </c>
      <c r="M252" s="149"/>
      <c r="N252" s="150"/>
      <c r="O252" s="148">
        <f>SUM(O250:P251)</f>
        <v>4738</v>
      </c>
      <c r="P252" s="150"/>
      <c r="Q252" s="151">
        <f>SUM(Q250:R251)</f>
        <v>1</v>
      </c>
      <c r="R252" s="152"/>
      <c r="S252" s="15">
        <f>SUM(S250:S251)</f>
        <v>64</v>
      </c>
      <c r="T252" s="15">
        <f>SUM(T250:T251)</f>
        <v>66</v>
      </c>
      <c r="U252" s="15">
        <f>SUM(U250:U251)</f>
        <v>60</v>
      </c>
    </row>
    <row r="254" spans="1:21" ht="9.75" customHeight="1" x14ac:dyDescent="0.25">
      <c r="B254" s="2"/>
      <c r="C254" s="2"/>
      <c r="D254" s="2"/>
      <c r="E254" s="2"/>
      <c r="F254" s="2"/>
      <c r="G254" s="2"/>
      <c r="M254" s="5"/>
      <c r="N254" s="5"/>
      <c r="O254" s="5"/>
      <c r="P254" s="5"/>
      <c r="Q254" s="5"/>
      <c r="R254" s="5"/>
      <c r="S254" s="5"/>
      <c r="T254" s="5"/>
    </row>
    <row r="255" spans="1:21" ht="19.5" customHeight="1" x14ac:dyDescent="0.25">
      <c r="A255" s="153" t="s">
        <v>249</v>
      </c>
      <c r="B255" s="153"/>
      <c r="C255" s="153"/>
      <c r="D255" s="153"/>
      <c r="E255" s="153"/>
      <c r="F255" s="153"/>
      <c r="G255" s="153"/>
      <c r="H255" s="153"/>
      <c r="I255" s="153"/>
      <c r="J255" s="153"/>
      <c r="K255" s="153"/>
      <c r="L255" s="153"/>
      <c r="M255" s="153"/>
      <c r="N255" s="153"/>
      <c r="O255" s="153"/>
      <c r="P255" s="153"/>
      <c r="Q255" s="153"/>
      <c r="R255" s="153"/>
      <c r="S255" s="153"/>
      <c r="T255" s="153"/>
      <c r="U255" s="153"/>
    </row>
    <row r="256" spans="1:21" ht="5.25" customHeight="1" x14ac:dyDescent="0.25"/>
    <row r="257" spans="1:21" ht="17.25" customHeight="1" x14ac:dyDescent="0.25">
      <c r="A257" s="154" t="s">
        <v>250</v>
      </c>
      <c r="B257" s="154"/>
      <c r="C257" s="154"/>
      <c r="D257" s="154"/>
      <c r="E257" s="154"/>
      <c r="F257" s="154"/>
      <c r="G257" s="154"/>
      <c r="H257" s="154"/>
      <c r="I257" s="154"/>
      <c r="J257" s="154"/>
      <c r="K257" s="154"/>
      <c r="L257" s="154"/>
      <c r="M257" s="154"/>
      <c r="N257" s="154"/>
      <c r="O257" s="154"/>
      <c r="P257" s="154"/>
      <c r="Q257" s="154"/>
      <c r="R257" s="154"/>
      <c r="S257" s="154"/>
      <c r="T257" s="154"/>
      <c r="U257" s="154"/>
    </row>
    <row r="258" spans="1:21" ht="26.25" customHeight="1" x14ac:dyDescent="0.25">
      <c r="A258" s="124" t="s">
        <v>55</v>
      </c>
      <c r="B258" s="126" t="s">
        <v>56</v>
      </c>
      <c r="C258" s="127"/>
      <c r="D258" s="127"/>
      <c r="E258" s="127"/>
      <c r="F258" s="127"/>
      <c r="G258" s="127"/>
      <c r="H258" s="127"/>
      <c r="I258" s="128"/>
      <c r="J258" s="132" t="s">
        <v>57</v>
      </c>
      <c r="K258" s="119" t="s">
        <v>58</v>
      </c>
      <c r="L258" s="120"/>
      <c r="M258" s="120"/>
      <c r="N258" s="121"/>
      <c r="O258" s="122" t="s">
        <v>59</v>
      </c>
      <c r="P258" s="123"/>
      <c r="Q258" s="123"/>
      <c r="R258" s="122" t="s">
        <v>60</v>
      </c>
      <c r="S258" s="122"/>
      <c r="T258" s="122"/>
      <c r="U258" s="122" t="s">
        <v>61</v>
      </c>
    </row>
    <row r="259" spans="1:21" ht="12.75" customHeight="1" x14ac:dyDescent="0.25">
      <c r="A259" s="125"/>
      <c r="B259" s="129"/>
      <c r="C259" s="130"/>
      <c r="D259" s="130"/>
      <c r="E259" s="130"/>
      <c r="F259" s="130"/>
      <c r="G259" s="130"/>
      <c r="H259" s="130"/>
      <c r="I259" s="131"/>
      <c r="J259" s="133"/>
      <c r="K259" s="4" t="s">
        <v>62</v>
      </c>
      <c r="L259" s="4" t="s">
        <v>63</v>
      </c>
      <c r="M259" s="119" t="s">
        <v>64</v>
      </c>
      <c r="N259" s="121"/>
      <c r="O259" s="4" t="s">
        <v>66</v>
      </c>
      <c r="P259" s="4" t="s">
        <v>41</v>
      </c>
      <c r="Q259" s="4" t="s">
        <v>67</v>
      </c>
      <c r="R259" s="4" t="s">
        <v>68</v>
      </c>
      <c r="S259" s="4" t="s">
        <v>62</v>
      </c>
      <c r="T259" s="4" t="s">
        <v>69</v>
      </c>
      <c r="U259" s="122"/>
    </row>
    <row r="260" spans="1:21" ht="15.75" customHeight="1" x14ac:dyDescent="0.25">
      <c r="A260" s="135" t="s">
        <v>251</v>
      </c>
      <c r="B260" s="135"/>
      <c r="C260" s="135"/>
      <c r="D260" s="135"/>
      <c r="E260" s="135"/>
      <c r="F260" s="135"/>
      <c r="G260" s="135"/>
      <c r="H260" s="135"/>
      <c r="I260" s="135"/>
      <c r="J260" s="135"/>
      <c r="K260" s="135"/>
      <c r="L260" s="135"/>
      <c r="M260" s="135"/>
      <c r="N260" s="135"/>
      <c r="O260" s="135"/>
      <c r="P260" s="135"/>
      <c r="Q260" s="135"/>
      <c r="R260" s="135"/>
      <c r="S260" s="135"/>
      <c r="T260" s="135"/>
      <c r="U260" s="135"/>
    </row>
    <row r="261" spans="1:21" ht="15.75" customHeight="1" x14ac:dyDescent="0.25">
      <c r="A261" s="21" t="s">
        <v>252</v>
      </c>
      <c r="B261" s="136" t="s">
        <v>253</v>
      </c>
      <c r="C261" s="136"/>
      <c r="D261" s="136"/>
      <c r="E261" s="136"/>
      <c r="F261" s="136"/>
      <c r="G261" s="136"/>
      <c r="H261" s="136"/>
      <c r="I261" s="136"/>
      <c r="J261" s="22">
        <v>5</v>
      </c>
      <c r="K261" s="22">
        <v>2</v>
      </c>
      <c r="L261" s="22">
        <v>2</v>
      </c>
      <c r="M261" s="111">
        <v>0</v>
      </c>
      <c r="N261" s="112"/>
      <c r="O261" s="23">
        <f>K261+L261+M261</f>
        <v>4</v>
      </c>
      <c r="P261" s="23">
        <f>Q261-O261</f>
        <v>5</v>
      </c>
      <c r="Q261" s="23">
        <f>ROUND(PRODUCT(J261,25)/14,0)</f>
        <v>9</v>
      </c>
      <c r="R261" s="22" t="s">
        <v>68</v>
      </c>
      <c r="S261" s="22"/>
      <c r="T261" s="24"/>
      <c r="U261" s="24" t="s">
        <v>254</v>
      </c>
    </row>
    <row r="262" spans="1:21" ht="15.75" customHeight="1" x14ac:dyDescent="0.25">
      <c r="A262" s="113" t="s">
        <v>225</v>
      </c>
      <c r="B262" s="114"/>
      <c r="C262" s="114"/>
      <c r="D262" s="114"/>
      <c r="E262" s="114"/>
      <c r="F262" s="114"/>
      <c r="G262" s="114"/>
      <c r="H262" s="114"/>
      <c r="I262" s="114"/>
      <c r="J262" s="114"/>
      <c r="K262" s="114"/>
      <c r="L262" s="114"/>
      <c r="M262" s="114"/>
      <c r="N262" s="114"/>
      <c r="O262" s="114"/>
      <c r="P262" s="114"/>
      <c r="Q262" s="114"/>
      <c r="R262" s="114"/>
      <c r="S262" s="114"/>
      <c r="T262" s="114"/>
      <c r="U262" s="115"/>
    </row>
    <row r="263" spans="1:21" ht="42" customHeight="1" x14ac:dyDescent="0.25">
      <c r="A263" s="21" t="s">
        <v>255</v>
      </c>
      <c r="B263" s="137" t="s">
        <v>256</v>
      </c>
      <c r="C263" s="109"/>
      <c r="D263" s="109"/>
      <c r="E263" s="109"/>
      <c r="F263" s="109"/>
      <c r="G263" s="109"/>
      <c r="H263" s="109"/>
      <c r="I263" s="110"/>
      <c r="J263" s="22">
        <v>5</v>
      </c>
      <c r="K263" s="22">
        <v>2</v>
      </c>
      <c r="L263" s="22">
        <v>2</v>
      </c>
      <c r="M263" s="111">
        <v>0</v>
      </c>
      <c r="N263" s="112"/>
      <c r="O263" s="23">
        <f>K263+L263+M263</f>
        <v>4</v>
      </c>
      <c r="P263" s="23">
        <f>Q263-O263</f>
        <v>5</v>
      </c>
      <c r="Q263" s="23">
        <f>ROUND(PRODUCT(J263,25)/14,0)</f>
        <v>9</v>
      </c>
      <c r="R263" s="22" t="s">
        <v>68</v>
      </c>
      <c r="S263" s="22"/>
      <c r="T263" s="24"/>
      <c r="U263" s="24" t="s">
        <v>254</v>
      </c>
    </row>
    <row r="264" spans="1:21" ht="17.25" customHeight="1" x14ac:dyDescent="0.25">
      <c r="A264" s="113" t="s">
        <v>257</v>
      </c>
      <c r="B264" s="114"/>
      <c r="C264" s="114"/>
      <c r="D264" s="114"/>
      <c r="E264" s="114"/>
      <c r="F264" s="114"/>
      <c r="G264" s="114"/>
      <c r="H264" s="114"/>
      <c r="I264" s="114"/>
      <c r="J264" s="114"/>
      <c r="K264" s="114"/>
      <c r="L264" s="114"/>
      <c r="M264" s="114"/>
      <c r="N264" s="114"/>
      <c r="O264" s="114"/>
      <c r="P264" s="114"/>
      <c r="Q264" s="114"/>
      <c r="R264" s="114"/>
      <c r="S264" s="114"/>
      <c r="T264" s="114"/>
      <c r="U264" s="115"/>
    </row>
    <row r="265" spans="1:21" ht="40.5" customHeight="1" x14ac:dyDescent="0.25">
      <c r="A265" s="21" t="s">
        <v>258</v>
      </c>
      <c r="B265" s="137" t="s">
        <v>259</v>
      </c>
      <c r="C265" s="109"/>
      <c r="D265" s="109"/>
      <c r="E265" s="109"/>
      <c r="F265" s="109"/>
      <c r="G265" s="109"/>
      <c r="H265" s="109"/>
      <c r="I265" s="110"/>
      <c r="J265" s="22">
        <v>5</v>
      </c>
      <c r="K265" s="22">
        <v>2</v>
      </c>
      <c r="L265" s="22">
        <v>2</v>
      </c>
      <c r="M265" s="111">
        <v>0</v>
      </c>
      <c r="N265" s="112"/>
      <c r="O265" s="23">
        <f>K265+L265+M265</f>
        <v>4</v>
      </c>
      <c r="P265" s="23">
        <f>Q265-O265</f>
        <v>5</v>
      </c>
      <c r="Q265" s="23">
        <f>ROUND(PRODUCT(J265,25)/14,0)</f>
        <v>9</v>
      </c>
      <c r="R265" s="22" t="s">
        <v>68</v>
      </c>
      <c r="S265" s="22"/>
      <c r="T265" s="24"/>
      <c r="U265" s="24" t="s">
        <v>254</v>
      </c>
    </row>
    <row r="266" spans="1:21" ht="17.25" customHeight="1" x14ac:dyDescent="0.25">
      <c r="A266" s="138" t="s">
        <v>260</v>
      </c>
      <c r="B266" s="139"/>
      <c r="C266" s="139"/>
      <c r="D266" s="139"/>
      <c r="E266" s="139"/>
      <c r="F266" s="139"/>
      <c r="G266" s="139"/>
      <c r="H266" s="139"/>
      <c r="I266" s="139"/>
      <c r="J266" s="139"/>
      <c r="K266" s="139"/>
      <c r="L266" s="139"/>
      <c r="M266" s="139"/>
      <c r="N266" s="139"/>
      <c r="O266" s="139"/>
      <c r="P266" s="139"/>
      <c r="Q266" s="139"/>
      <c r="R266" s="139"/>
      <c r="S266" s="139"/>
      <c r="T266" s="139"/>
      <c r="U266" s="140"/>
    </row>
    <row r="267" spans="1:21" s="20" customFormat="1" ht="43.5" customHeight="1" x14ac:dyDescent="0.2">
      <c r="A267" s="21" t="s">
        <v>261</v>
      </c>
      <c r="B267" s="141" t="s">
        <v>262</v>
      </c>
      <c r="C267" s="142"/>
      <c r="D267" s="142"/>
      <c r="E267" s="142"/>
      <c r="F267" s="142"/>
      <c r="G267" s="142"/>
      <c r="H267" s="142"/>
      <c r="I267" s="143"/>
      <c r="J267" s="22">
        <v>5</v>
      </c>
      <c r="K267" s="22">
        <v>2</v>
      </c>
      <c r="L267" s="22">
        <v>2</v>
      </c>
      <c r="M267" s="111">
        <v>0</v>
      </c>
      <c r="N267" s="112"/>
      <c r="O267" s="23">
        <f>K267+L267+M267</f>
        <v>4</v>
      </c>
      <c r="P267" s="23">
        <f>Q267-O267</f>
        <v>5</v>
      </c>
      <c r="Q267" s="23">
        <f>ROUND(PRODUCT(J267,25)/14,0)</f>
        <v>9</v>
      </c>
      <c r="R267" s="22" t="s">
        <v>68</v>
      </c>
      <c r="S267" s="22"/>
      <c r="T267" s="24"/>
      <c r="U267" s="27" t="s">
        <v>263</v>
      </c>
    </row>
    <row r="268" spans="1:21" ht="17.25" customHeight="1" x14ac:dyDescent="0.25">
      <c r="A268" s="138" t="s">
        <v>264</v>
      </c>
      <c r="B268" s="139"/>
      <c r="C268" s="139"/>
      <c r="D268" s="139"/>
      <c r="E268" s="139"/>
      <c r="F268" s="139"/>
      <c r="G268" s="139"/>
      <c r="H268" s="139"/>
      <c r="I268" s="139"/>
      <c r="J268" s="139"/>
      <c r="K268" s="139"/>
      <c r="L268" s="139"/>
      <c r="M268" s="139"/>
      <c r="N268" s="139"/>
      <c r="O268" s="139"/>
      <c r="P268" s="139"/>
      <c r="Q268" s="139"/>
      <c r="R268" s="139"/>
      <c r="S268" s="139"/>
      <c r="T268" s="139"/>
      <c r="U268" s="140"/>
    </row>
    <row r="269" spans="1:21" ht="17.25" customHeight="1" x14ac:dyDescent="0.25">
      <c r="A269" s="21" t="s">
        <v>265</v>
      </c>
      <c r="B269" s="108" t="s">
        <v>266</v>
      </c>
      <c r="C269" s="109"/>
      <c r="D269" s="109"/>
      <c r="E269" s="109"/>
      <c r="F269" s="109"/>
      <c r="G269" s="109"/>
      <c r="H269" s="109"/>
      <c r="I269" s="110"/>
      <c r="J269" s="22">
        <v>2</v>
      </c>
      <c r="K269" s="22">
        <v>1</v>
      </c>
      <c r="L269" s="22">
        <v>1</v>
      </c>
      <c r="M269" s="111">
        <v>0</v>
      </c>
      <c r="N269" s="112"/>
      <c r="O269" s="23">
        <f>K269+L269+M269</f>
        <v>2</v>
      </c>
      <c r="P269" s="23">
        <f>Q269-O269</f>
        <v>2</v>
      </c>
      <c r="Q269" s="23">
        <f>ROUND(PRODUCT(J269,25)/14,0)</f>
        <v>4</v>
      </c>
      <c r="R269" s="22"/>
      <c r="S269" s="22" t="s">
        <v>62</v>
      </c>
      <c r="T269" s="24"/>
      <c r="U269" s="27" t="s">
        <v>263</v>
      </c>
    </row>
    <row r="270" spans="1:21" ht="17.25" customHeight="1" x14ac:dyDescent="0.25">
      <c r="A270" s="21" t="s">
        <v>267</v>
      </c>
      <c r="B270" s="108" t="s">
        <v>268</v>
      </c>
      <c r="C270" s="109"/>
      <c r="D270" s="109"/>
      <c r="E270" s="109"/>
      <c r="F270" s="109"/>
      <c r="G270" s="109"/>
      <c r="H270" s="109"/>
      <c r="I270" s="110"/>
      <c r="J270" s="22">
        <v>3</v>
      </c>
      <c r="K270" s="22">
        <v>0</v>
      </c>
      <c r="L270" s="22">
        <v>0</v>
      </c>
      <c r="M270" s="111">
        <v>3</v>
      </c>
      <c r="N270" s="112"/>
      <c r="O270" s="23">
        <f>K270+L270+M270</f>
        <v>3</v>
      </c>
      <c r="P270" s="23">
        <f>Q270-O270</f>
        <v>2</v>
      </c>
      <c r="Q270" s="23">
        <f>ROUND(PRODUCT(J270,25)/14,0)</f>
        <v>5</v>
      </c>
      <c r="R270" s="22"/>
      <c r="S270" s="22" t="s">
        <v>62</v>
      </c>
      <c r="T270" s="24"/>
      <c r="U270" s="27" t="s">
        <v>263</v>
      </c>
    </row>
    <row r="271" spans="1:21" ht="17.25" customHeight="1" x14ac:dyDescent="0.25">
      <c r="A271" s="113" t="s">
        <v>269</v>
      </c>
      <c r="B271" s="114"/>
      <c r="C271" s="114"/>
      <c r="D271" s="114"/>
      <c r="E271" s="114"/>
      <c r="F271" s="114"/>
      <c r="G271" s="114"/>
      <c r="H271" s="114"/>
      <c r="I271" s="114"/>
      <c r="J271" s="114"/>
      <c r="K271" s="114"/>
      <c r="L271" s="114"/>
      <c r="M271" s="114"/>
      <c r="N271" s="114"/>
      <c r="O271" s="114"/>
      <c r="P271" s="114"/>
      <c r="Q271" s="114"/>
      <c r="R271" s="114"/>
      <c r="S271" s="114"/>
      <c r="T271" s="114"/>
      <c r="U271" s="115"/>
    </row>
    <row r="272" spans="1:21" ht="17.25" customHeight="1" x14ac:dyDescent="0.25">
      <c r="A272" s="21" t="s">
        <v>270</v>
      </c>
      <c r="B272" s="108" t="s">
        <v>271</v>
      </c>
      <c r="C272" s="109"/>
      <c r="D272" s="109"/>
      <c r="E272" s="109"/>
      <c r="F272" s="109"/>
      <c r="G272" s="109"/>
      <c r="H272" s="109"/>
      <c r="I272" s="110"/>
      <c r="J272" s="22">
        <v>3</v>
      </c>
      <c r="K272" s="22">
        <v>1</v>
      </c>
      <c r="L272" s="22">
        <v>1</v>
      </c>
      <c r="M272" s="111">
        <v>0</v>
      </c>
      <c r="N272" s="112"/>
      <c r="O272" s="23">
        <f>K272+L272+M272</f>
        <v>2</v>
      </c>
      <c r="P272" s="23">
        <f>Q272-O272</f>
        <v>4</v>
      </c>
      <c r="Q272" s="23">
        <f>ROUND(PRODUCT(J272,25)/12,0)</f>
        <v>6</v>
      </c>
      <c r="R272" s="22" t="s">
        <v>68</v>
      </c>
      <c r="S272" s="22"/>
      <c r="T272" s="24"/>
      <c r="U272" s="24" t="s">
        <v>254</v>
      </c>
    </row>
    <row r="273" spans="1:21" ht="17.25" customHeight="1" x14ac:dyDescent="0.25">
      <c r="A273" s="21" t="s">
        <v>272</v>
      </c>
      <c r="B273" s="108" t="s">
        <v>273</v>
      </c>
      <c r="C273" s="109"/>
      <c r="D273" s="109"/>
      <c r="E273" s="109"/>
      <c r="F273" s="109"/>
      <c r="G273" s="109"/>
      <c r="H273" s="109"/>
      <c r="I273" s="110"/>
      <c r="J273" s="22">
        <v>2</v>
      </c>
      <c r="K273" s="22">
        <v>0</v>
      </c>
      <c r="L273" s="22">
        <v>0</v>
      </c>
      <c r="M273" s="111">
        <v>3</v>
      </c>
      <c r="N273" s="112"/>
      <c r="O273" s="23">
        <f>K273+L273+M273</f>
        <v>3</v>
      </c>
      <c r="P273" s="23">
        <f>Q273-O273</f>
        <v>1</v>
      </c>
      <c r="Q273" s="23">
        <f>ROUND(PRODUCT(J273,25)/12,0)</f>
        <v>4</v>
      </c>
      <c r="R273" s="22"/>
      <c r="S273" s="22" t="s">
        <v>62</v>
      </c>
      <c r="T273" s="24"/>
      <c r="U273" s="27" t="s">
        <v>263</v>
      </c>
    </row>
    <row r="274" spans="1:21" ht="29.25" customHeight="1" x14ac:dyDescent="0.25">
      <c r="A274" s="116" t="s">
        <v>274</v>
      </c>
      <c r="B274" s="117"/>
      <c r="C274" s="117"/>
      <c r="D274" s="117"/>
      <c r="E274" s="117"/>
      <c r="F274" s="117"/>
      <c r="G274" s="117"/>
      <c r="H274" s="117"/>
      <c r="I274" s="118"/>
      <c r="J274" s="25">
        <f>SUM(J261,J263,J265,J267,J269:J270,J272:J273)</f>
        <v>30</v>
      </c>
      <c r="K274" s="25">
        <f>SUM(K261,K263,K265,K267,K269:K270,K272:K273)</f>
        <v>10</v>
      </c>
      <c r="L274" s="25">
        <f>SUM(L261,L263,L265,L267,L269:L270,L272:L273)</f>
        <v>10</v>
      </c>
      <c r="M274" s="92">
        <f>SUM(M261,M263,M265,M267,M269:M270,M272:M273)</f>
        <v>6</v>
      </c>
      <c r="N274" s="93"/>
      <c r="O274" s="25">
        <f>SUM(O261,O263,O265,O267,O269:O270,O272:O273)</f>
        <v>26</v>
      </c>
      <c r="P274" s="25">
        <f>SUM(P261,P263,P265,P267,P269:P270,P272:P273)</f>
        <v>29</v>
      </c>
      <c r="Q274" s="25">
        <f>SUM(Q261,Q263,Q265,Q267,Q269:Q270,Q272:Q273)</f>
        <v>55</v>
      </c>
      <c r="R274" s="25">
        <f>COUNTIF(R261,"E")+COUNTIF(R263,"E")+COUNTIF(R265,"E")+COUNTIF(R267,"E")+COUNTIF(R269:R270,"E")+COUNTIF(R272:R273,"E")</f>
        <v>5</v>
      </c>
      <c r="S274" s="25">
        <f>COUNTIF(S261,"C")+COUNTIF(S263,"C")+COUNTIF(S265,"C")+COUNTIF(S267,"C")+COUNTIF(S269:S270,"C")+COUNTIF(S272:S273,"C")</f>
        <v>3</v>
      </c>
      <c r="T274" s="25">
        <f>COUNTIF(T261,"VP")+COUNTIF(T263,"VP")+COUNTIF(T265,"VP")+COUNTIF(T267,"VP")+COUNTIF(T269:T270,"VP")+COUNTIF(T272:T273,"VP")</f>
        <v>0</v>
      </c>
      <c r="U274" s="26"/>
    </row>
    <row r="275" spans="1:21" ht="17.25" customHeight="1" x14ac:dyDescent="0.25">
      <c r="A275" s="94" t="s">
        <v>221</v>
      </c>
      <c r="B275" s="95"/>
      <c r="C275" s="95"/>
      <c r="D275" s="95"/>
      <c r="E275" s="95"/>
      <c r="F275" s="95"/>
      <c r="G275" s="95"/>
      <c r="H275" s="95"/>
      <c r="I275" s="95"/>
      <c r="J275" s="96"/>
      <c r="K275" s="25">
        <f>SUM(K261,K263,K265,K267,K269,K270)*14+SUM(K272,K273)*12</f>
        <v>138</v>
      </c>
      <c r="L275" s="25">
        <f>SUM(L261,L263,L265,L267,L269,L270)*14+SUM(L272,L273)*12</f>
        <v>138</v>
      </c>
      <c r="M275" s="92">
        <f>SUM(M261,M263,M265,M267,M269,M270)*14+SUM(M272,M273)*12</f>
        <v>78</v>
      </c>
      <c r="N275" s="93"/>
      <c r="O275" s="25">
        <f>SUM(O261,O263,O265,O267,O269,O270)*14+SUM(O272,O273)*12</f>
        <v>354</v>
      </c>
      <c r="P275" s="25">
        <f>SUM(P261,P263,P265,P267,P269,P270)*14+SUM(P272,P273)*12</f>
        <v>396</v>
      </c>
      <c r="Q275" s="25">
        <f>SUM(Q261,Q263,Q265,Q267,Q269,Q270)*14+SUM(Q272,Q273)*12</f>
        <v>750</v>
      </c>
      <c r="R275" s="100"/>
      <c r="S275" s="101"/>
      <c r="T275" s="101"/>
      <c r="U275" s="102"/>
    </row>
    <row r="276" spans="1:21" ht="14.25" customHeight="1" x14ac:dyDescent="0.25">
      <c r="A276" s="97"/>
      <c r="B276" s="98"/>
      <c r="C276" s="98"/>
      <c r="D276" s="98"/>
      <c r="E276" s="98"/>
      <c r="F276" s="98"/>
      <c r="G276" s="98"/>
      <c r="H276" s="98"/>
      <c r="I276" s="98"/>
      <c r="J276" s="99"/>
      <c r="K276" s="92">
        <f>SUM(K275:M275)</f>
        <v>354</v>
      </c>
      <c r="L276" s="106"/>
      <c r="M276" s="106"/>
      <c r="N276" s="93"/>
      <c r="O276" s="92">
        <f>SUM(O275:P275)</f>
        <v>750</v>
      </c>
      <c r="P276" s="106"/>
      <c r="Q276" s="93"/>
      <c r="R276" s="103"/>
      <c r="S276" s="104"/>
      <c r="T276" s="104"/>
      <c r="U276" s="105"/>
    </row>
    <row r="278" spans="1:21" x14ac:dyDescent="0.25">
      <c r="A278" s="107" t="s">
        <v>275</v>
      </c>
      <c r="B278" s="107"/>
      <c r="C278" s="107"/>
      <c r="D278" s="107"/>
      <c r="E278" s="107"/>
      <c r="F278" s="107"/>
      <c r="G278" s="107"/>
      <c r="H278" s="107"/>
      <c r="I278" s="107"/>
      <c r="J278" s="107"/>
      <c r="K278" s="107"/>
      <c r="L278" s="107"/>
      <c r="M278" s="107"/>
      <c r="N278" s="107"/>
      <c r="O278" s="107"/>
      <c r="P278" s="107"/>
      <c r="Q278" s="107"/>
      <c r="R278" s="107"/>
      <c r="S278" s="107"/>
      <c r="T278" s="107"/>
      <c r="U278" s="107"/>
    </row>
  </sheetData>
  <mergeCells count="389">
    <mergeCell ref="A19:K24"/>
    <mergeCell ref="A1:K1"/>
    <mergeCell ref="M1:U1"/>
    <mergeCell ref="A2:K2"/>
    <mergeCell ref="M2:O2"/>
    <mergeCell ref="P2:R2"/>
    <mergeCell ref="S2:U2"/>
    <mergeCell ref="M3:O3"/>
    <mergeCell ref="P3:R3"/>
    <mergeCell ref="S3:U3"/>
    <mergeCell ref="A3:K4"/>
    <mergeCell ref="M4:O4"/>
    <mergeCell ref="P4:R4"/>
    <mergeCell ref="S4:U4"/>
    <mergeCell ref="A5:K5"/>
    <mergeCell ref="M5:O5"/>
    <mergeCell ref="P5:R5"/>
    <mergeCell ref="S5:U5"/>
    <mergeCell ref="A6:K6"/>
    <mergeCell ref="M6:U8"/>
    <mergeCell ref="A7:K7"/>
    <mergeCell ref="A8:K8"/>
    <mergeCell ref="A9:K9"/>
    <mergeCell ref="M9:U9"/>
    <mergeCell ref="A10:K10"/>
    <mergeCell ref="M10:U10"/>
    <mergeCell ref="A11:K11"/>
    <mergeCell ref="A12:K12"/>
    <mergeCell ref="M12:U12"/>
    <mergeCell ref="A13:K13"/>
    <mergeCell ref="M13:U13"/>
    <mergeCell ref="A14:K14"/>
    <mergeCell ref="M14:U14"/>
    <mergeCell ref="A15:K15"/>
    <mergeCell ref="M15:U15"/>
    <mergeCell ref="M16:U16"/>
    <mergeCell ref="A16:K16"/>
    <mergeCell ref="M17:U17"/>
    <mergeCell ref="A17:K17"/>
    <mergeCell ref="M18:U18"/>
    <mergeCell ref="A18:K18"/>
    <mergeCell ref="M19:U19"/>
    <mergeCell ref="M20:U20"/>
    <mergeCell ref="M21:U21"/>
    <mergeCell ref="M22:U22"/>
    <mergeCell ref="M23:U23"/>
    <mergeCell ref="M24:U24"/>
    <mergeCell ref="A25:G25"/>
    <mergeCell ref="M25:U25"/>
    <mergeCell ref="B26:C26"/>
    <mergeCell ref="D26:F26"/>
    <mergeCell ref="I26:K26"/>
    <mergeCell ref="G26:G27"/>
    <mergeCell ref="H26:H27"/>
    <mergeCell ref="M26:U27"/>
    <mergeCell ref="M28:U31"/>
    <mergeCell ref="A32:U32"/>
    <mergeCell ref="A34:U34"/>
    <mergeCell ref="K35:N35"/>
    <mergeCell ref="O35:Q35"/>
    <mergeCell ref="R35:T35"/>
    <mergeCell ref="A35:A36"/>
    <mergeCell ref="B35:I36"/>
    <mergeCell ref="J35:J36"/>
    <mergeCell ref="U35:U36"/>
    <mergeCell ref="B37:I37"/>
    <mergeCell ref="B38:I38"/>
    <mergeCell ref="B39:I39"/>
    <mergeCell ref="B40:I40"/>
    <mergeCell ref="B41:I41"/>
    <mergeCell ref="B42:I42"/>
    <mergeCell ref="B43:I43"/>
    <mergeCell ref="B44:I44"/>
    <mergeCell ref="A46:U46"/>
    <mergeCell ref="K47:N47"/>
    <mergeCell ref="O47:Q47"/>
    <mergeCell ref="R47:T47"/>
    <mergeCell ref="A47:A48"/>
    <mergeCell ref="B47:I48"/>
    <mergeCell ref="J47:J48"/>
    <mergeCell ref="U47:U48"/>
    <mergeCell ref="B49:I49"/>
    <mergeCell ref="B50:I50"/>
    <mergeCell ref="B51:I51"/>
    <mergeCell ref="B52:I52"/>
    <mergeCell ref="B53:I53"/>
    <mergeCell ref="B54:I54"/>
    <mergeCell ref="B55:I55"/>
    <mergeCell ref="B56:I56"/>
    <mergeCell ref="A58:U58"/>
    <mergeCell ref="K59:N59"/>
    <mergeCell ref="O59:Q59"/>
    <mergeCell ref="R59:T59"/>
    <mergeCell ref="A59:A60"/>
    <mergeCell ref="B59:I60"/>
    <mergeCell ref="J59:J60"/>
    <mergeCell ref="U59:U60"/>
    <mergeCell ref="B61:I61"/>
    <mergeCell ref="B62:I62"/>
    <mergeCell ref="B63:I63"/>
    <mergeCell ref="B64:I64"/>
    <mergeCell ref="B65:I65"/>
    <mergeCell ref="B66:I66"/>
    <mergeCell ref="B67:I67"/>
    <mergeCell ref="B68:I68"/>
    <mergeCell ref="A70:U70"/>
    <mergeCell ref="K71:N71"/>
    <mergeCell ref="O71:Q71"/>
    <mergeCell ref="R71:T71"/>
    <mergeCell ref="A71:A72"/>
    <mergeCell ref="B71:I72"/>
    <mergeCell ref="J71:J72"/>
    <mergeCell ref="U71:U72"/>
    <mergeCell ref="B73:I73"/>
    <mergeCell ref="B74:I74"/>
    <mergeCell ref="B75:I75"/>
    <mergeCell ref="B76:I76"/>
    <mergeCell ref="B77:I77"/>
    <mergeCell ref="B78:I78"/>
    <mergeCell ref="B79:I79"/>
    <mergeCell ref="B80:I80"/>
    <mergeCell ref="A82:U82"/>
    <mergeCell ref="K83:N83"/>
    <mergeCell ref="O83:Q83"/>
    <mergeCell ref="R83:T83"/>
    <mergeCell ref="A83:A84"/>
    <mergeCell ref="B83:I84"/>
    <mergeCell ref="J83:J84"/>
    <mergeCell ref="U83:U84"/>
    <mergeCell ref="B85:I85"/>
    <mergeCell ref="B86:I86"/>
    <mergeCell ref="B87:I87"/>
    <mergeCell ref="B88:I88"/>
    <mergeCell ref="B89:I89"/>
    <mergeCell ref="B90:I90"/>
    <mergeCell ref="B91:I91"/>
    <mergeCell ref="B92:I92"/>
    <mergeCell ref="A94:U94"/>
    <mergeCell ref="K95:N95"/>
    <mergeCell ref="O95:Q95"/>
    <mergeCell ref="R95:T95"/>
    <mergeCell ref="A95:A96"/>
    <mergeCell ref="B95:I96"/>
    <mergeCell ref="J95:J96"/>
    <mergeCell ref="U95:U96"/>
    <mergeCell ref="B97:I97"/>
    <mergeCell ref="B98:I98"/>
    <mergeCell ref="B99:I99"/>
    <mergeCell ref="B100:I100"/>
    <mergeCell ref="B101:I101"/>
    <mergeCell ref="B102:I102"/>
    <mergeCell ref="B103:I103"/>
    <mergeCell ref="B104:I104"/>
    <mergeCell ref="B105:I105"/>
    <mergeCell ref="A108:U108"/>
    <mergeCell ref="A109:U109"/>
    <mergeCell ref="B110:I110"/>
    <mergeCell ref="B112:I112"/>
    <mergeCell ref="A113:U113"/>
    <mergeCell ref="B114:I114"/>
    <mergeCell ref="B115:I115"/>
    <mergeCell ref="B116:I116"/>
    <mergeCell ref="A117:U117"/>
    <mergeCell ref="B118:I118"/>
    <mergeCell ref="B119:I119"/>
    <mergeCell ref="B120:I120"/>
    <mergeCell ref="A121:U121"/>
    <mergeCell ref="B122:I122"/>
    <mergeCell ref="B123:I123"/>
    <mergeCell ref="B124:I124"/>
    <mergeCell ref="B125:I125"/>
    <mergeCell ref="B127:I127"/>
    <mergeCell ref="A128:U128"/>
    <mergeCell ref="B129:I129"/>
    <mergeCell ref="B130:I130"/>
    <mergeCell ref="B133:I133"/>
    <mergeCell ref="A134:U134"/>
    <mergeCell ref="B135:I135"/>
    <mergeCell ref="B138:I138"/>
    <mergeCell ref="A140:U140"/>
    <mergeCell ref="B141:I141"/>
    <mergeCell ref="B142:I142"/>
    <mergeCell ref="A143:U143"/>
    <mergeCell ref="B144:I144"/>
    <mergeCell ref="B145:I145"/>
    <mergeCell ref="A146:I146"/>
    <mergeCell ref="B137:I137"/>
    <mergeCell ref="A147:J148"/>
    <mergeCell ref="R147:U148"/>
    <mergeCell ref="K148:N148"/>
    <mergeCell ref="O148:Q148"/>
    <mergeCell ref="A149:J149"/>
    <mergeCell ref="K149:U149"/>
    <mergeCell ref="A150:J150"/>
    <mergeCell ref="K150:U150"/>
    <mergeCell ref="A152:U152"/>
    <mergeCell ref="K153:N153"/>
    <mergeCell ref="O153:Q153"/>
    <mergeCell ref="R153:T153"/>
    <mergeCell ref="A153:A154"/>
    <mergeCell ref="B153:I154"/>
    <mergeCell ref="J153:J154"/>
    <mergeCell ref="U153:U154"/>
    <mergeCell ref="A155:U155"/>
    <mergeCell ref="B156:I156"/>
    <mergeCell ref="B157:I157"/>
    <mergeCell ref="A158:I158"/>
    <mergeCell ref="A159:J160"/>
    <mergeCell ref="R159:U160"/>
    <mergeCell ref="K160:N160"/>
    <mergeCell ref="O160:Q160"/>
    <mergeCell ref="A161:J161"/>
    <mergeCell ref="K161:U161"/>
    <mergeCell ref="A162:J162"/>
    <mergeCell ref="K162:U162"/>
    <mergeCell ref="A164:U164"/>
    <mergeCell ref="A165:U165"/>
    <mergeCell ref="K166:N166"/>
    <mergeCell ref="O166:Q166"/>
    <mergeCell ref="R166:T166"/>
    <mergeCell ref="A166:A167"/>
    <mergeCell ref="B166:I167"/>
    <mergeCell ref="J166:J167"/>
    <mergeCell ref="U166:U167"/>
    <mergeCell ref="A168:U168"/>
    <mergeCell ref="B169:I169"/>
    <mergeCell ref="B170:I170"/>
    <mergeCell ref="B171:I171"/>
    <mergeCell ref="B172:I172"/>
    <mergeCell ref="B173:I173"/>
    <mergeCell ref="B174:I174"/>
    <mergeCell ref="B175:I175"/>
    <mergeCell ref="B176:I176"/>
    <mergeCell ref="B177:I177"/>
    <mergeCell ref="B178:I178"/>
    <mergeCell ref="B179:I179"/>
    <mergeCell ref="B180:I180"/>
    <mergeCell ref="B181:I181"/>
    <mergeCell ref="B182:I182"/>
    <mergeCell ref="B183:I183"/>
    <mergeCell ref="B184:I184"/>
    <mergeCell ref="B185:I185"/>
    <mergeCell ref="A186:I186"/>
    <mergeCell ref="A187:J188"/>
    <mergeCell ref="R187:U188"/>
    <mergeCell ref="K188:N188"/>
    <mergeCell ref="O188:Q188"/>
    <mergeCell ref="A189:J189"/>
    <mergeCell ref="K189:U189"/>
    <mergeCell ref="A190:J190"/>
    <mergeCell ref="K190:U190"/>
    <mergeCell ref="A192:U192"/>
    <mergeCell ref="K193:N193"/>
    <mergeCell ref="O193:Q193"/>
    <mergeCell ref="R193:T193"/>
    <mergeCell ref="A193:A194"/>
    <mergeCell ref="B193:I194"/>
    <mergeCell ref="J193:J194"/>
    <mergeCell ref="U193:U194"/>
    <mergeCell ref="A195:U195"/>
    <mergeCell ref="B196:I196"/>
    <mergeCell ref="B197:I197"/>
    <mergeCell ref="B198:I198"/>
    <mergeCell ref="B199:I199"/>
    <mergeCell ref="B200:I200"/>
    <mergeCell ref="B201:I201"/>
    <mergeCell ref="B202:I202"/>
    <mergeCell ref="B203:I203"/>
    <mergeCell ref="B204:I204"/>
    <mergeCell ref="B205:I205"/>
    <mergeCell ref="B206:I206"/>
    <mergeCell ref="B207:I207"/>
    <mergeCell ref="B208:I208"/>
    <mergeCell ref="B209:I209"/>
    <mergeCell ref="B210:I210"/>
    <mergeCell ref="B211:I211"/>
    <mergeCell ref="B212:I212"/>
    <mergeCell ref="A213:U213"/>
    <mergeCell ref="B214:I214"/>
    <mergeCell ref="B215:I215"/>
    <mergeCell ref="B216:I216"/>
    <mergeCell ref="B217:I217"/>
    <mergeCell ref="B218:I218"/>
    <mergeCell ref="B219:I219"/>
    <mergeCell ref="B220:I220"/>
    <mergeCell ref="A221:I221"/>
    <mergeCell ref="A222:J223"/>
    <mergeCell ref="R222:U223"/>
    <mergeCell ref="K223:N223"/>
    <mergeCell ref="O223:Q223"/>
    <mergeCell ref="A224:J224"/>
    <mergeCell ref="K224:U224"/>
    <mergeCell ref="A225:J225"/>
    <mergeCell ref="K225:U225"/>
    <mergeCell ref="A227:U227"/>
    <mergeCell ref="K228:N228"/>
    <mergeCell ref="O228:Q228"/>
    <mergeCell ref="R228:T228"/>
    <mergeCell ref="A228:A229"/>
    <mergeCell ref="B228:I229"/>
    <mergeCell ref="J228:J229"/>
    <mergeCell ref="U228:U229"/>
    <mergeCell ref="A230:U230"/>
    <mergeCell ref="B231:I231"/>
    <mergeCell ref="B232:I232"/>
    <mergeCell ref="B233:I233"/>
    <mergeCell ref="B234:I234"/>
    <mergeCell ref="B235:I235"/>
    <mergeCell ref="B236:I236"/>
    <mergeCell ref="A237:U237"/>
    <mergeCell ref="B239:I239"/>
    <mergeCell ref="B240:I240"/>
    <mergeCell ref="A241:I241"/>
    <mergeCell ref="A242:J243"/>
    <mergeCell ref="R242:U243"/>
    <mergeCell ref="K243:N243"/>
    <mergeCell ref="O243:Q243"/>
    <mergeCell ref="A244:J244"/>
    <mergeCell ref="K244:U244"/>
    <mergeCell ref="A245:J245"/>
    <mergeCell ref="K245:U245"/>
    <mergeCell ref="A247:B247"/>
    <mergeCell ref="J248:P248"/>
    <mergeCell ref="S248:U248"/>
    <mergeCell ref="A248:A249"/>
    <mergeCell ref="B248:G249"/>
    <mergeCell ref="H248:I249"/>
    <mergeCell ref="Q248:R249"/>
    <mergeCell ref="J249:K249"/>
    <mergeCell ref="L249:N249"/>
    <mergeCell ref="O249:P249"/>
    <mergeCell ref="B250:G250"/>
    <mergeCell ref="H250:I250"/>
    <mergeCell ref="J250:K250"/>
    <mergeCell ref="L250:N250"/>
    <mergeCell ref="O250:P250"/>
    <mergeCell ref="Q250:R250"/>
    <mergeCell ref="B251:G251"/>
    <mergeCell ref="H251:I251"/>
    <mergeCell ref="J251:K251"/>
    <mergeCell ref="L251:N251"/>
    <mergeCell ref="O251:P251"/>
    <mergeCell ref="Q251:R251"/>
    <mergeCell ref="A252:G252"/>
    <mergeCell ref="H252:I252"/>
    <mergeCell ref="J252:K252"/>
    <mergeCell ref="L252:N252"/>
    <mergeCell ref="O252:P252"/>
    <mergeCell ref="Q252:R252"/>
    <mergeCell ref="A255:U255"/>
    <mergeCell ref="A257:U257"/>
    <mergeCell ref="K258:N258"/>
    <mergeCell ref="O258:Q258"/>
    <mergeCell ref="R258:T258"/>
    <mergeCell ref="A258:A259"/>
    <mergeCell ref="B258:I259"/>
    <mergeCell ref="J258:J259"/>
    <mergeCell ref="U258:U259"/>
    <mergeCell ref="M259:N259"/>
    <mergeCell ref="A260:U260"/>
    <mergeCell ref="B261:I261"/>
    <mergeCell ref="M261:N261"/>
    <mergeCell ref="A262:U262"/>
    <mergeCell ref="B263:I263"/>
    <mergeCell ref="M263:N263"/>
    <mergeCell ref="A264:U264"/>
    <mergeCell ref="B265:I265"/>
    <mergeCell ref="M265:N265"/>
    <mergeCell ref="A266:U266"/>
    <mergeCell ref="B267:I267"/>
    <mergeCell ref="M267:N267"/>
    <mergeCell ref="A268:U268"/>
    <mergeCell ref="B269:I269"/>
    <mergeCell ref="M269:N269"/>
    <mergeCell ref="M275:N275"/>
    <mergeCell ref="A275:J276"/>
    <mergeCell ref="R275:U276"/>
    <mergeCell ref="K276:N276"/>
    <mergeCell ref="O276:Q276"/>
    <mergeCell ref="A278:U278"/>
    <mergeCell ref="B270:I270"/>
    <mergeCell ref="M270:N270"/>
    <mergeCell ref="A271:U271"/>
    <mergeCell ref="B272:I272"/>
    <mergeCell ref="M272:N272"/>
    <mergeCell ref="B273:I273"/>
    <mergeCell ref="M273:N273"/>
    <mergeCell ref="A274:I274"/>
    <mergeCell ref="M274:N274"/>
  </mergeCells>
  <dataValidations count="15">
    <dataValidation type="list" allowBlank="1" showInputMessage="1" showErrorMessage="1" sqref="S272:S273 S265 S269:S270 S261 S263 S267 T118:T120 T101:T104 T86 T89 S43 T97:T99 T61:T67 S55 T202 T144:T145 T115:T116 T141:T142 T122:T123 T125:T127 T129 S156:S157 T215 T239:T240 T110:T112 T135:T136">
      <formula1>$S$36</formula1>
    </dataValidation>
    <dataValidation type="list" allowBlank="1" showInputMessage="1" showErrorMessage="1" sqref="R272:R273 R265 R269:R270 R261 R263 R267 S133 S89 S97:S99 S86 R43 S101:S104 S61:S67 R55 S115:S116 S110:S112 S144:S145 S125:S127 S142 S122:S123 S118:S120 S129 R156:R157 S215 S239:S240 S202 S135:S136">
      <formula1>$R$36</formula1>
    </dataValidation>
    <dataValidation type="list" allowBlank="1" showInputMessage="1" showErrorMessage="1" sqref="T272:T273 T265 T269:T270 T261 T263 T267 T55 T43 T156:T157">
      <formula1>$T$36</formula1>
    </dataValidation>
    <dataValidation type="list" allowBlank="1" showInputMessage="1" showErrorMessage="1" sqref="U145 U55 U43 U88 U156:U157 U169 U181:U184 U210:U211 U203:U206 U196 U199:U200 U216:U219 U231:U235 U171:U179">
      <formula1>$P$33:$T$33</formula1>
    </dataValidation>
    <dataValidation type="list" allowBlank="1" showInputMessage="1" showErrorMessage="1" sqref="T37:T41 T130:T133 T124 T180 T138 T114">
      <formula1>$T$37</formula1>
    </dataValidation>
    <dataValidation type="list" allowBlank="1" showInputMessage="1" showErrorMessage="1" sqref="U37:U41 U104 U130:U132 U144 U124 U118:U120 U141:U142 U180 U240 U114:U116 U135:U138">
      <formula1>$P$34:$T$34</formula1>
    </dataValidation>
    <dataValidation type="list" allowBlank="1" showInputMessage="1" showErrorMessage="1" sqref="U42 U49:U54 U73:U79 U85:U87 U90:U91 U100 U170 U207:U209 U214 U197:U198 U201">
      <formula1>$O$34:$S$34</formula1>
    </dataValidation>
    <dataValidation type="list" allowBlank="1" showInputMessage="1" showErrorMessage="1" sqref="T42 S37:S41 T49:T54 T73:T79 T90:T91 T85 T87 T100 S124 T201 S138 T170 S180 T207:T209 T214 T197 S130:S132">
      <formula1>$S$37</formula1>
    </dataValidation>
    <dataValidation type="list" allowBlank="1" showInputMessage="1" showErrorMessage="1" sqref="S42 R37:R41 S49:S54 S73:S79 S85 S90:S91 S87 S100 R124 S201 R130:R132 S170 R180 S207:S209 S214 S197 R114:S114">
      <formula1>$R$37</formula1>
    </dataValidation>
    <dataValidation type="list" allowBlank="1" showInputMessage="1" showErrorMessage="1" sqref="R42 R49:R54 R77:R79 R73:R75 R90:R91 R85 R87 R100 R170 R207:R209 R197 R214">
      <formula1>$Q$37</formula1>
    </dataValidation>
    <dataValidation type="list" allowBlank="1" showInputMessage="1" showErrorMessage="1" sqref="R61:R67 R76 R89 R86 R101:R104 R97:R99 R110:R112 R144:R145 R142 R122:R123 R125:R127 R129 R133 R239:R240 R215 R201:R202 R118:R120 R115:R116 R135:R136 R138">
      <formula1>$Q$36</formula1>
    </dataValidation>
    <dataValidation type="list" allowBlank="1" showInputMessage="1" showErrorMessage="1" sqref="U61:U67 U89 U101:U103 U97:U99 U202 U122:U123 U110:U112 U129 U133 U215 U239 U125:U127">
      <formula1>$O$33:$S$33</formula1>
    </dataValidation>
    <dataValidation type="list" allowBlank="1" showInputMessage="1" showErrorMessage="1" sqref="B181:I181 B210:I211 B206:I206 B199:I200 B196:I196 B216:I218">
      <formula1>$B$36:$B$178</formula1>
    </dataValidation>
    <dataValidation type="list" allowBlank="1" showInputMessage="1" showErrorMessage="1" sqref="B182:I184 B231:I235 B203:I205 B198:I198 B171:I179 B169:I169">
      <formula1>$B$36:$B$185</formula1>
    </dataValidation>
    <dataValidation type="list" allowBlank="1" showInputMessage="1" showErrorMessage="1" sqref="B88:I88">
      <formula1>$B$36:$B$189</formula1>
    </dataValidation>
  </dataValidations>
  <pageMargins left="0.70833299999999999" right="0.70833299999999999" top="0.65069399999999999" bottom="0.74791700000000005" header="0.315278" footer="0.315278"/>
  <pageSetup paperSize="9" orientation="landscape" blackAndWhite="1" r:id="rId1"/>
  <headerFooter>
    <oddHeader>&amp;RPag. &amp;P</oddHeader>
    <oddFooter>&amp;LRECTOR,
Acad.Prof.univ.dr. Ioan Aurel POP&amp;CDECAN,
Prof.dr. Adrian Olimpiu PETRUȘEL&amp;RDIRECTOR DE DEPARTAMENT,
Conf.dr. ANDRÁS Szilárd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I14"/>
  <sheetViews>
    <sheetView workbookViewId="0">
      <selection activeCell="I14" sqref="I14"/>
    </sheetView>
  </sheetViews>
  <sheetFormatPr defaultRowHeight="15" x14ac:dyDescent="0.25"/>
  <sheetData>
    <row r="1" spans="4:9" x14ac:dyDescent="0.25">
      <c r="D1">
        <v>24</v>
      </c>
      <c r="E1">
        <v>12</v>
      </c>
      <c r="F1">
        <f t="shared" ref="F1:F6" si="0">D1*E1</f>
        <v>288</v>
      </c>
    </row>
    <row r="2" spans="4:9" x14ac:dyDescent="0.25">
      <c r="D2">
        <v>25</v>
      </c>
      <c r="E2">
        <v>14</v>
      </c>
      <c r="F2">
        <f t="shared" si="0"/>
        <v>350</v>
      </c>
      <c r="I2">
        <f>362/2136</f>
        <v>0.16947565543071161</v>
      </c>
    </row>
    <row r="3" spans="4:9" x14ac:dyDescent="0.25">
      <c r="D3">
        <v>26</v>
      </c>
      <c r="E3">
        <v>14</v>
      </c>
      <c r="F3">
        <f t="shared" si="0"/>
        <v>364</v>
      </c>
    </row>
    <row r="4" spans="4:9" x14ac:dyDescent="0.25">
      <c r="D4">
        <v>27</v>
      </c>
      <c r="E4">
        <v>14</v>
      </c>
      <c r="F4">
        <f t="shared" si="0"/>
        <v>378</v>
      </c>
    </row>
    <row r="5" spans="4:9" x14ac:dyDescent="0.25">
      <c r="D5">
        <v>26</v>
      </c>
      <c r="E5">
        <v>14</v>
      </c>
      <c r="F5">
        <f t="shared" si="0"/>
        <v>364</v>
      </c>
    </row>
    <row r="6" spans="4:9" x14ac:dyDescent="0.25">
      <c r="D6">
        <v>28</v>
      </c>
      <c r="E6">
        <v>14</v>
      </c>
      <c r="F6">
        <f t="shared" si="0"/>
        <v>392</v>
      </c>
    </row>
    <row r="7" spans="4:9" x14ac:dyDescent="0.25">
      <c r="F7">
        <f>SUM(F1:F6)</f>
        <v>2136</v>
      </c>
    </row>
    <row r="11" spans="4:9" x14ac:dyDescent="0.25">
      <c r="I11">
        <v>4195</v>
      </c>
    </row>
    <row r="12" spans="4:9" x14ac:dyDescent="0.25">
      <c r="I12">
        <v>4934</v>
      </c>
    </row>
    <row r="13" spans="4:9" x14ac:dyDescent="0.25">
      <c r="I13">
        <v>890</v>
      </c>
    </row>
    <row r="14" spans="4:9" x14ac:dyDescent="0.25">
      <c r="I14">
        <f>SUM(I11:I13)</f>
        <v>10019</v>
      </c>
    </row>
  </sheetData>
  <pageMargins left="0.7" right="0.7" top="0.75" bottom="0.75" header="0.3" footer="0.3"/>
  <pageSetup pageOrder="overThenDown"/>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geOrder="overThenDown"/>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2017-04-11T18:02:41Z</dcterms:created>
  <dcterms:modified xsi:type="dcterms:W3CDTF">2017-04-11T18:02:44Z</dcterms:modified>
</cp:coreProperties>
</file>