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autoCompressPictures="0" defaultThemeVersion="124226"/>
  <bookViews>
    <workbookView xWindow="0" yWindow="0" windowWidth="17880" windowHeight="8270"/>
  </bookViews>
  <sheets>
    <sheet name="Sheet1" sheetId="1" r:id="rId1"/>
    <sheet name="Sheet2" sheetId="2" r:id="rId2"/>
    <sheet name="Sheet3" sheetId="3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66" i="1"/>
  <c r="A154"/>
  <c r="J154"/>
  <c r="K154"/>
  <c r="L154"/>
  <c r="M154"/>
  <c r="N154"/>
  <c r="O154"/>
  <c r="P154"/>
  <c r="Q154"/>
  <c r="R154"/>
  <c r="S154"/>
  <c r="T154"/>
  <c r="R148"/>
  <c r="R149"/>
  <c r="R150"/>
  <c r="Q60"/>
  <c r="R151"/>
  <c r="R152"/>
  <c r="R155"/>
  <c r="R156"/>
  <c r="R157"/>
  <c r="S151"/>
  <c r="S152"/>
  <c r="S155"/>
  <c r="S156"/>
  <c r="S157"/>
  <c r="T148"/>
  <c r="T149"/>
  <c r="T150"/>
  <c r="T151"/>
  <c r="T152"/>
  <c r="T155"/>
  <c r="T156"/>
  <c r="T157"/>
  <c r="R133"/>
  <c r="R134"/>
  <c r="R132"/>
  <c r="R135"/>
  <c r="R136"/>
  <c r="R125"/>
  <c r="R126"/>
  <c r="R127"/>
  <c r="R128"/>
  <c r="R129"/>
  <c r="R130"/>
  <c r="R137"/>
  <c r="S133"/>
  <c r="S134"/>
  <c r="S132"/>
  <c r="S135"/>
  <c r="S136"/>
  <c r="S129"/>
  <c r="S130"/>
  <c r="S137"/>
  <c r="T125"/>
  <c r="T126"/>
  <c r="T127"/>
  <c r="T128"/>
  <c r="T129"/>
  <c r="T130"/>
  <c r="T135"/>
  <c r="T136"/>
  <c r="T137"/>
  <c r="U137"/>
  <c r="R106"/>
  <c r="R104"/>
  <c r="R105"/>
  <c r="R107"/>
  <c r="R108"/>
  <c r="R109"/>
  <c r="Q49"/>
  <c r="R110"/>
  <c r="R111"/>
  <c r="R113"/>
  <c r="R114"/>
  <c r="R115"/>
  <c r="R116"/>
  <c r="T106"/>
  <c r="T104"/>
  <c r="T105"/>
  <c r="T107"/>
  <c r="T108"/>
  <c r="T109"/>
  <c r="T110"/>
  <c r="T111"/>
  <c r="T113"/>
  <c r="T114"/>
  <c r="T115"/>
  <c r="T116"/>
  <c r="S110"/>
  <c r="S111"/>
  <c r="S113"/>
  <c r="S114"/>
  <c r="S115"/>
  <c r="S116"/>
  <c r="A129"/>
  <c r="J129"/>
  <c r="K129"/>
  <c r="L129"/>
  <c r="M129"/>
  <c r="N129"/>
  <c r="O129"/>
  <c r="P129"/>
  <c r="Q129"/>
  <c r="O49"/>
  <c r="P49"/>
  <c r="Q76"/>
  <c r="O76"/>
  <c r="P76"/>
  <c r="M133"/>
  <c r="A155"/>
  <c r="J155"/>
  <c r="K155"/>
  <c r="L155"/>
  <c r="M155"/>
  <c r="N155"/>
  <c r="O155"/>
  <c r="P155"/>
  <c r="Q155"/>
  <c r="O89"/>
  <c r="O88"/>
  <c r="O87"/>
  <c r="O85"/>
  <c r="O84"/>
  <c r="O83"/>
  <c r="O81"/>
  <c r="O80"/>
  <c r="O79"/>
  <c r="O77"/>
  <c r="O75"/>
  <c r="O74"/>
  <c r="O68"/>
  <c r="O67"/>
  <c r="O66"/>
  <c r="O61"/>
  <c r="O60"/>
  <c r="O59"/>
  <c r="O57"/>
  <c r="O52"/>
  <c r="O51"/>
  <c r="O50"/>
  <c r="O48"/>
  <c r="O43"/>
  <c r="O42"/>
  <c r="O41"/>
  <c r="O40"/>
  <c r="O39"/>
  <c r="M184"/>
  <c r="M183"/>
  <c r="M151"/>
  <c r="L150"/>
  <c r="L149"/>
  <c r="L148"/>
  <c r="M135"/>
  <c r="L134"/>
  <c r="L133"/>
  <c r="L132"/>
  <c r="L128"/>
  <c r="L127"/>
  <c r="L126"/>
  <c r="L125"/>
  <c r="M114"/>
  <c r="M113"/>
  <c r="M110"/>
  <c r="L109"/>
  <c r="L108"/>
  <c r="L107"/>
  <c r="L106"/>
  <c r="L105"/>
  <c r="L104"/>
  <c r="M91"/>
  <c r="M90"/>
  <c r="M69"/>
  <c r="M62"/>
  <c r="M53"/>
  <c r="M44"/>
  <c r="M115"/>
  <c r="M156"/>
  <c r="U69"/>
  <c r="J90"/>
  <c r="P66"/>
  <c r="U62"/>
  <c r="U53"/>
  <c r="U44"/>
  <c r="N184"/>
  <c r="L184"/>
  <c r="K184"/>
  <c r="T183"/>
  <c r="S183"/>
  <c r="R183"/>
  <c r="N183"/>
  <c r="L183"/>
  <c r="K183"/>
  <c r="J183"/>
  <c r="Q179"/>
  <c r="O179"/>
  <c r="Q173"/>
  <c r="O173"/>
  <c r="Q177"/>
  <c r="O177"/>
  <c r="Q180"/>
  <c r="O180"/>
  <c r="Q176"/>
  <c r="O176"/>
  <c r="Q174"/>
  <c r="O174"/>
  <c r="P177"/>
  <c r="O183"/>
  <c r="Q183"/>
  <c r="O184"/>
  <c r="Q184"/>
  <c r="K185"/>
  <c r="P179"/>
  <c r="P173"/>
  <c r="P180"/>
  <c r="P174"/>
  <c r="P176"/>
  <c r="P184"/>
  <c r="O185"/>
  <c r="P183"/>
  <c r="N91"/>
  <c r="L91"/>
  <c r="K91"/>
  <c r="T90"/>
  <c r="S90"/>
  <c r="R90"/>
  <c r="N90"/>
  <c r="L90"/>
  <c r="K90"/>
  <c r="Q89"/>
  <c r="Q88"/>
  <c r="Q87"/>
  <c r="Q85"/>
  <c r="Q84"/>
  <c r="Q81"/>
  <c r="Q80"/>
  <c r="Q77"/>
  <c r="Q68"/>
  <c r="Q67"/>
  <c r="P88"/>
  <c r="P89"/>
  <c r="P77"/>
  <c r="P80"/>
  <c r="P81"/>
  <c r="P84"/>
  <c r="P85"/>
  <c r="P60"/>
  <c r="Q151"/>
  <c r="P151"/>
  <c r="O151"/>
  <c r="N151"/>
  <c r="L151"/>
  <c r="K151"/>
  <c r="J151"/>
  <c r="A151"/>
  <c r="O150"/>
  <c r="N150"/>
  <c r="M150"/>
  <c r="K150"/>
  <c r="J150"/>
  <c r="A150"/>
  <c r="O149"/>
  <c r="N149"/>
  <c r="M149"/>
  <c r="K149"/>
  <c r="J149"/>
  <c r="A149"/>
  <c r="M148"/>
  <c r="K148"/>
  <c r="J148"/>
  <c r="A148"/>
  <c r="Q135"/>
  <c r="P135"/>
  <c r="O135"/>
  <c r="N135"/>
  <c r="L135"/>
  <c r="K135"/>
  <c r="J135"/>
  <c r="A135"/>
  <c r="Q134"/>
  <c r="O134"/>
  <c r="N134"/>
  <c r="M134"/>
  <c r="K134"/>
  <c r="J134"/>
  <c r="A134"/>
  <c r="Q133"/>
  <c r="K133"/>
  <c r="J133"/>
  <c r="A133"/>
  <c r="Q132"/>
  <c r="P132"/>
  <c r="O132"/>
  <c r="N132"/>
  <c r="M132"/>
  <c r="K132"/>
  <c r="J132"/>
  <c r="A132"/>
  <c r="O128"/>
  <c r="N128"/>
  <c r="M128"/>
  <c r="K128"/>
  <c r="J128"/>
  <c r="A128"/>
  <c r="O127"/>
  <c r="N127"/>
  <c r="M127"/>
  <c r="K127"/>
  <c r="J127"/>
  <c r="A127"/>
  <c r="O126"/>
  <c r="N126"/>
  <c r="M126"/>
  <c r="K126"/>
  <c r="J126"/>
  <c r="A126"/>
  <c r="M125"/>
  <c r="K125"/>
  <c r="J125"/>
  <c r="A125"/>
  <c r="Q114"/>
  <c r="P114"/>
  <c r="O114"/>
  <c r="N114"/>
  <c r="L114"/>
  <c r="K114"/>
  <c r="J114"/>
  <c r="A114"/>
  <c r="N113"/>
  <c r="L113"/>
  <c r="K113"/>
  <c r="J113"/>
  <c r="A113"/>
  <c r="M152"/>
  <c r="M136"/>
  <c r="M130"/>
  <c r="M157"/>
  <c r="M158"/>
  <c r="M138"/>
  <c r="M137"/>
  <c r="Q110"/>
  <c r="P110"/>
  <c r="O110"/>
  <c r="N110"/>
  <c r="L110"/>
  <c r="K110"/>
  <c r="J110"/>
  <c r="A110"/>
  <c r="O109"/>
  <c r="N109"/>
  <c r="M109"/>
  <c r="K109"/>
  <c r="J109"/>
  <c r="A109"/>
  <c r="O108"/>
  <c r="N108"/>
  <c r="M108"/>
  <c r="K108"/>
  <c r="J108"/>
  <c r="A108"/>
  <c r="O107"/>
  <c r="N107"/>
  <c r="M107"/>
  <c r="K107"/>
  <c r="J107"/>
  <c r="A107"/>
  <c r="A106"/>
  <c r="A105"/>
  <c r="O106"/>
  <c r="N106"/>
  <c r="M106"/>
  <c r="K106"/>
  <c r="J106"/>
  <c r="M105"/>
  <c r="K105"/>
  <c r="J105"/>
  <c r="M104"/>
  <c r="K104"/>
  <c r="J104"/>
  <c r="A104"/>
  <c r="M111"/>
  <c r="M117"/>
  <c r="Q42"/>
  <c r="Q41"/>
  <c r="Q148"/>
  <c r="N156"/>
  <c r="L156"/>
  <c r="K156"/>
  <c r="J156"/>
  <c r="L152"/>
  <c r="K152"/>
  <c r="J152"/>
  <c r="L136"/>
  <c r="K136"/>
  <c r="J136"/>
  <c r="L130"/>
  <c r="K130"/>
  <c r="J130"/>
  <c r="N115"/>
  <c r="L115"/>
  <c r="K115"/>
  <c r="J115"/>
  <c r="Q79"/>
  <c r="P87"/>
  <c r="Q83"/>
  <c r="Q75"/>
  <c r="Q74"/>
  <c r="P74"/>
  <c r="T69"/>
  <c r="S69"/>
  <c r="R69"/>
  <c r="N69"/>
  <c r="L69"/>
  <c r="K69"/>
  <c r="J69"/>
  <c r="T62"/>
  <c r="S62"/>
  <c r="R62"/>
  <c r="N62"/>
  <c r="L62"/>
  <c r="K62"/>
  <c r="J62"/>
  <c r="Q61"/>
  <c r="Q128"/>
  <c r="Q59"/>
  <c r="Q127"/>
  <c r="Q50"/>
  <c r="Q126"/>
  <c r="Q57"/>
  <c r="T53"/>
  <c r="S53"/>
  <c r="R53"/>
  <c r="N53"/>
  <c r="L53"/>
  <c r="K53"/>
  <c r="J53"/>
  <c r="Q52"/>
  <c r="Q125"/>
  <c r="Q51"/>
  <c r="Q150"/>
  <c r="Q149"/>
  <c r="Q48"/>
  <c r="N125"/>
  <c r="N130"/>
  <c r="K44"/>
  <c r="Q43"/>
  <c r="Q107"/>
  <c r="Q106"/>
  <c r="Q40"/>
  <c r="Q105"/>
  <c r="T44"/>
  <c r="S44"/>
  <c r="R44"/>
  <c r="Q39"/>
  <c r="Q104"/>
  <c r="N44"/>
  <c r="L44"/>
  <c r="J44"/>
  <c r="M116"/>
  <c r="Q108"/>
  <c r="Q109"/>
  <c r="S163"/>
  <c r="O62"/>
  <c r="N148"/>
  <c r="N152"/>
  <c r="N158"/>
  <c r="T163"/>
  <c r="T165"/>
  <c r="P75"/>
  <c r="O90"/>
  <c r="O91"/>
  <c r="J164"/>
  <c r="Q90"/>
  <c r="Q91"/>
  <c r="J157"/>
  <c r="Q62"/>
  <c r="P50"/>
  <c r="P42"/>
  <c r="P149"/>
  <c r="P51"/>
  <c r="P150"/>
  <c r="P52"/>
  <c r="P125"/>
  <c r="P59"/>
  <c r="P127"/>
  <c r="P61"/>
  <c r="P128"/>
  <c r="P79"/>
  <c r="N157"/>
  <c r="K157"/>
  <c r="L137"/>
  <c r="K158"/>
  <c r="N133"/>
  <c r="O156"/>
  <c r="O113"/>
  <c r="O115"/>
  <c r="N104"/>
  <c r="Q53"/>
  <c r="P67"/>
  <c r="P133"/>
  <c r="P83"/>
  <c r="Q156"/>
  <c r="Q113"/>
  <c r="Q115"/>
  <c r="N105"/>
  <c r="P41"/>
  <c r="P148"/>
  <c r="O44"/>
  <c r="P39"/>
  <c r="P104"/>
  <c r="J137"/>
  <c r="L138"/>
  <c r="K111"/>
  <c r="K116"/>
  <c r="L111"/>
  <c r="L116"/>
  <c r="P57"/>
  <c r="J111"/>
  <c r="J116"/>
  <c r="P106"/>
  <c r="O69"/>
  <c r="Q44"/>
  <c r="P43"/>
  <c r="P107"/>
  <c r="P48"/>
  <c r="P40"/>
  <c r="P105"/>
  <c r="O53"/>
  <c r="P126"/>
  <c r="P68"/>
  <c r="P134"/>
  <c r="K92"/>
  <c r="Q69"/>
  <c r="K138"/>
  <c r="K137"/>
  <c r="L157"/>
  <c r="L158"/>
  <c r="S165"/>
  <c r="U164"/>
  <c r="U163"/>
  <c r="N111"/>
  <c r="N116"/>
  <c r="N136"/>
  <c r="Q136"/>
  <c r="Q152"/>
  <c r="Q157"/>
  <c r="O125"/>
  <c r="O130"/>
  <c r="P108"/>
  <c r="O148"/>
  <c r="O152"/>
  <c r="O157"/>
  <c r="P109"/>
  <c r="Q130"/>
  <c r="J163"/>
  <c r="H164"/>
  <c r="P90"/>
  <c r="P91"/>
  <c r="K159"/>
  <c r="Q111"/>
  <c r="Q117"/>
  <c r="K117"/>
  <c r="O105"/>
  <c r="P156"/>
  <c r="P152"/>
  <c r="O133"/>
  <c r="P136"/>
  <c r="P130"/>
  <c r="P113"/>
  <c r="P115"/>
  <c r="O104"/>
  <c r="L117"/>
  <c r="P53"/>
  <c r="P44"/>
  <c r="P69"/>
  <c r="P62"/>
  <c r="U165"/>
  <c r="N117"/>
  <c r="O111"/>
  <c r="O116"/>
  <c r="Q138"/>
  <c r="Q137"/>
  <c r="Q158"/>
  <c r="N137"/>
  <c r="N138"/>
  <c r="K139"/>
  <c r="O136"/>
  <c r="O137"/>
  <c r="O92"/>
  <c r="L164"/>
  <c r="L163"/>
  <c r="L165"/>
  <c r="O158"/>
  <c r="Q116"/>
  <c r="H163"/>
  <c r="J165"/>
  <c r="K118"/>
  <c r="P111"/>
  <c r="P117"/>
  <c r="P138"/>
  <c r="P158"/>
  <c r="P137"/>
  <c r="P157"/>
  <c r="O117"/>
  <c r="O118"/>
  <c r="O138"/>
  <c r="O139"/>
  <c r="O164"/>
  <c r="O159"/>
  <c r="O163"/>
  <c r="H165"/>
  <c r="Q164"/>
  <c r="P116"/>
  <c r="O165"/>
  <c r="Q163"/>
  <c r="Q165"/>
</calcChain>
</file>

<file path=xl/sharedStrings.xml><?xml version="1.0" encoding="utf-8"?>
<sst xmlns="http://schemas.openxmlformats.org/spreadsheetml/2006/main" count="449" uniqueCount="175">
  <si>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</si>
  <si>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</si>
  <si>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</si>
  <si>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</si>
  <si>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</si>
  <si>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</si>
  <si>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</si>
  <si>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</si>
  <si>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</si>
  <si>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</si>
  <si>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</si>
  <si>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</si>
  <si>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</si>
  <si>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</si>
  <si>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</si>
  <si>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</si>
  <si>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</si>
  <si>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</si>
  <si>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</si>
  <si>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</si>
  <si>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</si>
  <si>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</si>
  <si>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</si>
  <si>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</si>
  <si>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</si>
  <si>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</si>
  <si>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</si>
  <si>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</si>
  <si>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</si>
  <si>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</si>
  <si>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</si>
  <si>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</si>
  <si>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</si>
  <si>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</si>
  <si>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</si>
  <si>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</si>
  <si>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</si>
  <si>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</si>
  <si>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</si>
  <si>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</si>
  <si>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</si>
  <si>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</si>
  <si>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</si>
  <si>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</si>
  <si>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</si>
  <si>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</si>
  <si>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</si>
  <si>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CURS OPȚIONAL 1 (An I, Semestrul 1)</t>
  </si>
  <si>
    <t>CURS OPȚIONAL 2 (An I, Semestrul 2)</t>
  </si>
  <si>
    <t>CURS OPȚIONAL 3 (An II, Semestrul 3)</t>
  </si>
  <si>
    <t>CURS OPȚIONAL 4 (An II, Semestrul 4)</t>
  </si>
  <si>
    <t>%</t>
  </si>
  <si>
    <t>TOTAL CREDITE / ORE PE SĂPTĂMÂNĂ / EVALUĂRI / PROCENT DIN TOTAL DISCIPLINE</t>
  </si>
  <si>
    <t xml:space="preserve">TOTAL ORE FIZICE / TOTAL ORE ALOCATE STUDIULUI </t>
  </si>
  <si>
    <t xml:space="preserve">Anexă la Planul de Învățământ specializarea / programul de studiu: </t>
  </si>
  <si>
    <t>DCOU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</si>
  <si>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</si>
  <si>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</si>
  <si>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</si>
  <si>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</si>
  <si>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</si>
  <si>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</si>
  <si>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</si>
  <si>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</si>
  <si>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</si>
  <si>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</si>
  <si>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</si>
  <si>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</si>
  <si>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</si>
  <si>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</si>
  <si>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</si>
  <si>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I. CERINŢE PENTRU OBŢINEREA DIPLOMEI DE MASTER</t>
  </si>
  <si>
    <r>
      <rPr>
        <b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 xml:space="preserve"> credite la examenul de susținere a disertației</t>
    </r>
  </si>
  <si>
    <t xml:space="preserve">Titlul absolventului: MASTER'S DEGREE </t>
  </si>
  <si>
    <t>DISCIPLINE DE SPECIALITATE (DS)</t>
  </si>
  <si>
    <t>DISCIPLINE COMPLEMENTARE (DC)</t>
  </si>
  <si>
    <t>XND 1101</t>
  </si>
  <si>
    <t>XND 1102</t>
  </si>
  <si>
    <t>XND 1203</t>
  </si>
  <si>
    <t>XND 1204</t>
  </si>
  <si>
    <t>Examen de absolvire: Nivelul II</t>
  </si>
  <si>
    <t xml:space="preserve">TOTAL CREDITE / ORE PE SĂPTĂMÂNĂ / EVALUĂRI </t>
  </si>
  <si>
    <t xml:space="preserve">PROGRAM DE STUDII PSIHOPEDAGOGICE </t>
  </si>
  <si>
    <t>An I, Semestrul 1</t>
  </si>
  <si>
    <t>An I, Semestrul 2</t>
  </si>
  <si>
    <t>An II, Semestrul 3</t>
  </si>
  <si>
    <t>An II, Semestrul 4</t>
  </si>
  <si>
    <t>Pentru a ocupa posturi didactice în învăţământul liceal, postliceal şi universitar, absolvenţii trebuie să posede Certificat de absolvire a Programului se studii psihopedagogice, Nivelul II, a Departamentului pentru pregătirea personalului didactic. Disciplinelor Departamentului li se repartizează 30 de credite (+ 5 credite aferente examenului de absolvire)</t>
  </si>
  <si>
    <t>MODUL PEDAGOCIC - Nivelul II: 30 de credite ECTS  + 5 credite ECTS aferente examenului de absolvire</t>
  </si>
  <si>
    <t>Psihopedagogia adolescenţilor, tinerilor şi adulţilor</t>
  </si>
  <si>
    <t>Proiectarea şi managementul programelor educaţionale</t>
  </si>
  <si>
    <t>DP</t>
  </si>
  <si>
    <t>DO</t>
  </si>
  <si>
    <t xml:space="preserve">Practică pedagogică (în învăţământul liceal, postliceal şi universitar)
</t>
  </si>
  <si>
    <t>XND 2305</t>
  </si>
  <si>
    <t>XND 2306</t>
  </si>
  <si>
    <t>DF – Discipline de extensie a pregătirii psihopedagogice fundamentale (obligatorii)</t>
  </si>
  <si>
    <t>DP – Discipline de extensie a pregătirii didactice şi practice de specialitate (obligatorii)</t>
  </si>
  <si>
    <t xml:space="preserve">DO - Discipline opţionale </t>
  </si>
  <si>
    <t>PLAN DE ÎNVĂŢĂMÂNT  valabil începând din anul universitar 2017-2018</t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</si>
  <si>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perioada iunie-iulie (1 săptămână)
Proba: Prezentarea şi susţinerea lucrării de disertație - 10 credite
</t>
    </r>
  </si>
  <si>
    <t>Didactica domeniului şi dezvoltăriI în didactica specialităţii (învăţământ liceal, postliceal, universitar)</t>
  </si>
  <si>
    <t>Disciplină opțională 1</t>
  </si>
  <si>
    <t>Disciplină opțională 2</t>
  </si>
  <si>
    <t>FACULTATEA DE MATEMATICĂ ȘI INFORMATICĂ</t>
  </si>
  <si>
    <t>Domeniul: Informatică</t>
  </si>
  <si>
    <t>MME9001</t>
  </si>
  <si>
    <t>Metodologia cercetării ştiinţifice de informatică</t>
  </si>
  <si>
    <t>MME8042</t>
  </si>
  <si>
    <t>Instruire automată</t>
  </si>
  <si>
    <t>Curs opțional 1</t>
  </si>
  <si>
    <t>MME3052</t>
  </si>
  <si>
    <t>Descoperirea cunoştinţelor în reţele de mare întindere</t>
  </si>
  <si>
    <t>Curs opțional 3</t>
  </si>
  <si>
    <t>Curs opțional 2</t>
  </si>
  <si>
    <t>MME8143</t>
  </si>
  <si>
    <t>MME8110</t>
  </si>
  <si>
    <t>Algoritmi, modele si concepte in sisteme distribuite</t>
  </si>
  <si>
    <t>MME8059</t>
  </si>
  <si>
    <t>Vizualizarea ştiinţifică a datelor</t>
  </si>
  <si>
    <t>MME8028</t>
  </si>
  <si>
    <t>Paradigme de programare</t>
  </si>
  <si>
    <t>L</t>
  </si>
  <si>
    <t>P</t>
  </si>
  <si>
    <t>Practică în specialitate</t>
  </si>
  <si>
    <r>
      <t xml:space="preserve">(*) </t>
    </r>
    <r>
      <rPr>
        <sz val="10"/>
        <color indexed="8"/>
        <rFont val="Times New Roman"/>
        <family val="1"/>
      </rPr>
      <t>Disciplina "Practică în specialitate" este planificată a se desfășura în semestrul 4 și are 20 credite.</t>
    </r>
  </si>
  <si>
    <t>(*)</t>
  </si>
  <si>
    <t>Elaborarea lucrării de disertaţie</t>
  </si>
  <si>
    <t>În contul a cel mult o disciplină opţionale generale, studentul are dreptul să aleagă o disciplină de la alte specializări ale facultăţilor din Universitatea „Babeş-Bolyai”.</t>
  </si>
  <si>
    <t>Sem. 1: Se alege  o disciplină din pachetul: MMX9801</t>
  </si>
  <si>
    <t>Sem. 2: Se alege  o disciplină din pachetul: MMX9802</t>
  </si>
  <si>
    <t>Sem. 3: Se alege  o disciplină din pachetul: MMX9803</t>
  </si>
  <si>
    <t>MME3042</t>
  </si>
  <si>
    <t>Specializarea/Programul de studiu: Sisteme informatice avansate: Modelare, proiectare, dezvoltare</t>
  </si>
  <si>
    <t>Proiectarea sistemelor software</t>
  </si>
  <si>
    <t>Instrumente de modelare</t>
  </si>
  <si>
    <t>Proiect de modelare și dezvoltare</t>
  </si>
  <si>
    <t>Proiect de cercetare în Sisteme informatice avansate</t>
  </si>
  <si>
    <t>Aspecte computaționale ale sistemelor scalabile</t>
  </si>
  <si>
    <t>MME8065</t>
  </si>
  <si>
    <t>Metodologii agile de dezvoltare a aplicațiilor software</t>
  </si>
  <si>
    <t>MME8025</t>
  </si>
  <si>
    <t>Ingineria cerințelor</t>
  </si>
  <si>
    <t>MME9701</t>
  </si>
  <si>
    <t>Antreprenoriat în IT</t>
  </si>
  <si>
    <t>MME8408</t>
  </si>
  <si>
    <t>Metode avansate de analiză a datelor</t>
  </si>
  <si>
    <t>SAP/ABAP</t>
  </si>
  <si>
    <t>MMR8012</t>
  </si>
  <si>
    <t>Tehnologii si platforme Java pentru aplicatii distribuite</t>
  </si>
  <si>
    <t>Comunicare în limba germană în industria IT 1</t>
  </si>
  <si>
    <t>Comunicare în limba germană în industria IT 2</t>
  </si>
  <si>
    <t>Comunicare în limba germană în industria IT 3</t>
  </si>
  <si>
    <t>Securitatea sistemelor software</t>
  </si>
  <si>
    <t>Cicluri de viață ale sistemelor software</t>
  </si>
  <si>
    <t>MMX9701</t>
  </si>
  <si>
    <t>MMG8154</t>
  </si>
  <si>
    <t>MMG8153</t>
  </si>
  <si>
    <t>MMG9016</t>
  </si>
  <si>
    <t>MMG8155</t>
  </si>
  <si>
    <t>MMG9107</t>
  </si>
  <si>
    <t>MMX9702</t>
  </si>
  <si>
    <t>MMG8156</t>
  </si>
  <si>
    <t>MMG8157</t>
  </si>
  <si>
    <t>MMG9105</t>
  </si>
  <si>
    <t>MMG9108</t>
  </si>
  <si>
    <t>MMX9703</t>
  </si>
  <si>
    <t>MMG9012</t>
  </si>
  <si>
    <t>MMG9104</t>
  </si>
  <si>
    <t>MMG8999</t>
  </si>
  <si>
    <t>Managementul fluxurilor de operatii</t>
  </si>
  <si>
    <r>
      <rPr>
        <b/>
        <sz val="10"/>
        <color indexed="8"/>
        <rFont val="Times New Roman"/>
        <family val="1"/>
      </rPr>
      <t xml:space="preserve">    99 </t>
    </r>
    <r>
      <rPr>
        <sz val="10"/>
        <color indexed="8"/>
        <rFont val="Times New Roman"/>
        <family val="1"/>
      </rPr>
      <t>de credite la disciplinele obligatorii;</t>
    </r>
  </si>
  <si>
    <t>Limba de predare:Germana si Engleza</t>
  </si>
  <si>
    <r>
      <rPr>
        <b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21 </t>
    </r>
    <r>
      <rPr>
        <sz val="10"/>
        <rFont val="Times New Roman"/>
        <family val="1"/>
      </rPr>
      <t>de credite la disciplinele opţionale</t>
    </r>
  </si>
  <si>
    <r>
      <rPr>
        <b/>
        <sz val="10"/>
        <color indexed="8"/>
        <rFont val="Times New Roman"/>
        <family val="1"/>
      </rPr>
      <t>VI.  UNIVERSITĂŢI DE REFERINŢĂ:</t>
    </r>
    <r>
      <rPr>
        <sz val="10"/>
        <color indexed="8"/>
        <rFont val="Times New Roman"/>
        <family val="1"/>
      </rPr>
      <t xml:space="preserve">
Univ. Duisburg, Univ. Muenster, Carnegie Mellon, University of Califormia
Planul reflectă recomandările Association of Computing Machinery şi IEEE Computer Society</t>
    </r>
  </si>
</sst>
</file>

<file path=xl/styles.xml><?xml version="1.0" encoding="utf-8"?>
<styleSheet xmlns="http://schemas.openxmlformats.org/spreadsheetml/2006/main">
  <numFmts count="1">
    <numFmt numFmtId="164" formatCode="0;\-0;;@"/>
  </numFmts>
  <fonts count="15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58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1" fontId="2" fillId="0" borderId="1" xfId="0" applyNumberFormat="1" applyFont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2" fillId="0" borderId="4" xfId="0" applyFont="1" applyBorder="1" applyProtection="1"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1" fontId="1" fillId="4" borderId="1" xfId="0" applyNumberFormat="1" applyFont="1" applyFill="1" applyBorder="1" applyAlignment="1" applyProtection="1">
      <alignment horizontal="center" vertical="center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1" fontId="1" fillId="4" borderId="1" xfId="0" applyNumberFormat="1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center" vertical="center"/>
    </xf>
    <xf numFmtId="1" fontId="2" fillId="4" borderId="1" xfId="0" applyNumberFormat="1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  <protection locked="0"/>
    </xf>
    <xf numFmtId="1" fontId="10" fillId="4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1" fontId="11" fillId="3" borderId="1" xfId="0" applyNumberFormat="1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1" fontId="2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1" fontId="2" fillId="4" borderId="1" xfId="0" applyNumberFormat="1" applyFont="1" applyFill="1" applyBorder="1" applyAlignment="1" applyProtection="1">
      <alignment horizontal="center" vertical="center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0" fontId="2" fillId="3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/>
    </xf>
    <xf numFmtId="9" fontId="9" fillId="0" borderId="1" xfId="0" applyNumberFormat="1" applyFont="1" applyBorder="1" applyAlignment="1" applyProtection="1">
      <alignment horizontal="center" vertical="center"/>
    </xf>
    <xf numFmtId="9" fontId="8" fillId="0" borderId="1" xfId="0" applyNumberFormat="1" applyFont="1" applyBorder="1" applyAlignment="1" applyProtection="1">
      <alignment horizontal="center" vertical="center"/>
    </xf>
    <xf numFmtId="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14" fillId="5" borderId="1" xfId="0" applyFont="1" applyFill="1" applyBorder="1" applyAlignment="1" applyProtection="1">
      <alignment horizontal="left" vertical="center"/>
      <protection locked="0"/>
    </xf>
    <xf numFmtId="0" fontId="14" fillId="5" borderId="6" xfId="0" applyFont="1" applyFill="1" applyBorder="1" applyAlignment="1" applyProtection="1">
      <alignment horizontal="center" vertical="center"/>
      <protection locked="0"/>
    </xf>
    <xf numFmtId="0" fontId="14" fillId="0" borderId="6" xfId="0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2" fontId="14" fillId="5" borderId="6" xfId="0" applyNumberFormat="1" applyFont="1" applyFill="1" applyBorder="1" applyAlignment="1" applyProtection="1">
      <alignment horizontal="center" vertical="center"/>
      <protection locked="0"/>
    </xf>
    <xf numFmtId="0" fontId="14" fillId="5" borderId="1" xfId="0" applyFont="1" applyFill="1" applyBorder="1" applyAlignment="1" applyProtection="1">
      <alignment horizontal="center" vertical="center"/>
      <protection locked="0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0" fontId="14" fillId="5" borderId="2" xfId="0" applyFont="1" applyFill="1" applyBorder="1" applyAlignment="1" applyProtection="1">
      <alignment horizontal="left" vertical="center"/>
      <protection locked="0"/>
    </xf>
    <xf numFmtId="0" fontId="14" fillId="5" borderId="5" xfId="0" applyFont="1" applyFill="1" applyBorder="1" applyAlignment="1" applyProtection="1">
      <alignment horizontal="left" vertical="center"/>
      <protection locked="0"/>
    </xf>
    <xf numFmtId="0" fontId="14" fillId="5" borderId="14" xfId="0" applyFont="1" applyFill="1" applyBorder="1" applyAlignment="1" applyProtection="1">
      <alignment horizontal="left" vertical="center"/>
      <protection locked="0"/>
    </xf>
    <xf numFmtId="1" fontId="1" fillId="4" borderId="1" xfId="0" applyNumberFormat="1" applyFont="1" applyFill="1" applyBorder="1" applyAlignment="1" applyProtection="1">
      <alignment horizontal="left" vertical="center"/>
      <protection locked="0"/>
    </xf>
    <xf numFmtId="1" fontId="1" fillId="4" borderId="2" xfId="0" applyNumberFormat="1" applyFont="1" applyFill="1" applyBorder="1" applyAlignment="1" applyProtection="1">
      <alignment horizontal="left" vertical="center" wrapText="1"/>
      <protection locked="0"/>
    </xf>
    <xf numFmtId="1" fontId="1" fillId="4" borderId="5" xfId="0" applyNumberFormat="1" applyFont="1" applyFill="1" applyBorder="1" applyAlignment="1" applyProtection="1">
      <alignment horizontal="left" vertical="center"/>
      <protection locked="0"/>
    </xf>
    <xf numFmtId="1" fontId="1" fillId="4" borderId="6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/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" fontId="2" fillId="4" borderId="2" xfId="0" applyNumberFormat="1" applyFont="1" applyFill="1" applyBorder="1" applyAlignment="1" applyProtection="1">
      <alignment horizontal="center" vertical="center"/>
      <protection locked="0"/>
    </xf>
    <xf numFmtId="1" fontId="2" fillId="4" borderId="5" xfId="0" applyNumberFormat="1" applyFont="1" applyFill="1" applyBorder="1" applyAlignment="1" applyProtection="1">
      <alignment horizontal="center" vertical="center"/>
      <protection locked="0"/>
    </xf>
    <xf numFmtId="1" fontId="2" fillId="4" borderId="6" xfId="0" applyNumberFormat="1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left" vertical="center" wrapText="1"/>
    </xf>
    <xf numFmtId="0" fontId="2" fillId="4" borderId="5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2" fillId="4" borderId="9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10" xfId="0" applyFont="1" applyFill="1" applyBorder="1" applyAlignment="1" applyProtection="1">
      <alignment horizontal="left" vertical="center" wrapText="1"/>
    </xf>
    <xf numFmtId="0" fontId="2" fillId="4" borderId="11" xfId="0" applyFont="1" applyFill="1" applyBorder="1" applyAlignment="1" applyProtection="1">
      <alignment horizontal="left" vertical="center" wrapText="1"/>
    </xf>
    <xf numFmtId="0" fontId="2" fillId="4" borderId="7" xfId="0" applyFont="1" applyFill="1" applyBorder="1" applyAlignment="1" applyProtection="1">
      <alignment horizontal="left" vertical="center" wrapText="1"/>
    </xf>
    <xf numFmtId="0" fontId="2" fillId="4" borderId="8" xfId="0" applyFont="1" applyFill="1" applyBorder="1" applyAlignment="1" applyProtection="1">
      <alignment horizontal="left" vertical="center" wrapText="1"/>
    </xf>
    <xf numFmtId="2" fontId="1" fillId="4" borderId="9" xfId="0" applyNumberFormat="1" applyFont="1" applyFill="1" applyBorder="1" applyAlignment="1" applyProtection="1">
      <alignment horizontal="center" vertical="center"/>
    </xf>
    <xf numFmtId="2" fontId="1" fillId="4" borderId="4" xfId="0" applyNumberFormat="1" applyFont="1" applyFill="1" applyBorder="1" applyAlignment="1" applyProtection="1">
      <alignment horizontal="center" vertical="center"/>
    </xf>
    <xf numFmtId="2" fontId="1" fillId="4" borderId="10" xfId="0" applyNumberFormat="1" applyFont="1" applyFill="1" applyBorder="1" applyAlignment="1" applyProtection="1">
      <alignment horizontal="center" vertical="center"/>
    </xf>
    <xf numFmtId="2" fontId="1" fillId="4" borderId="11" xfId="0" applyNumberFormat="1" applyFont="1" applyFill="1" applyBorder="1" applyAlignment="1" applyProtection="1">
      <alignment horizontal="center" vertical="center"/>
    </xf>
    <xf numFmtId="2" fontId="1" fillId="4" borderId="7" xfId="0" applyNumberFormat="1" applyFont="1" applyFill="1" applyBorder="1" applyAlignment="1" applyProtection="1">
      <alignment horizontal="center" vertical="center"/>
    </xf>
    <xf numFmtId="2" fontId="1" fillId="4" borderId="8" xfId="0" applyNumberFormat="1" applyFont="1" applyFill="1" applyBorder="1" applyAlignment="1" applyProtection="1">
      <alignment horizontal="center" vertical="center"/>
    </xf>
    <xf numFmtId="1" fontId="2" fillId="4" borderId="2" xfId="0" applyNumberFormat="1" applyFont="1" applyFill="1" applyBorder="1" applyAlignment="1" applyProtection="1">
      <alignment horizontal="center" vertical="center"/>
    </xf>
    <xf numFmtId="1" fontId="2" fillId="4" borderId="5" xfId="0" applyNumberFormat="1" applyFont="1" applyFill="1" applyBorder="1" applyAlignment="1" applyProtection="1">
      <alignment horizontal="center" vertical="center"/>
    </xf>
    <xf numFmtId="1" fontId="2" fillId="4" borderId="6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4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9" fontId="8" fillId="0" borderId="2" xfId="0" applyNumberFormat="1" applyFont="1" applyBorder="1" applyAlignment="1" applyProtection="1">
      <alignment horizontal="center" vertical="center"/>
    </xf>
    <xf numFmtId="9" fontId="8" fillId="0" borderId="6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9" fontId="9" fillId="0" borderId="2" xfId="0" applyNumberFormat="1" applyFont="1" applyBorder="1" applyAlignment="1" applyProtection="1">
      <alignment horizontal="center"/>
    </xf>
    <xf numFmtId="9" fontId="9" fillId="0" borderId="6" xfId="0" applyNumberFormat="1" applyFont="1" applyBorder="1" applyAlignment="1" applyProtection="1">
      <alignment horizontal="center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Fill="1" applyBorder="1" applyAlignment="1" applyProtection="1">
      <alignment horizontal="center"/>
    </xf>
    <xf numFmtId="0" fontId="2" fillId="0" borderId="7" xfId="0" applyFont="1" applyBorder="1" applyProtection="1">
      <protection locked="0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4" fillId="5" borderId="6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1" fontId="11" fillId="3" borderId="2" xfId="0" applyNumberFormat="1" applyFont="1" applyFill="1" applyBorder="1" applyAlignment="1" applyProtection="1">
      <alignment horizontal="left" vertical="center"/>
      <protection locked="0"/>
    </xf>
    <xf numFmtId="1" fontId="11" fillId="3" borderId="5" xfId="0" applyNumberFormat="1" applyFont="1" applyFill="1" applyBorder="1" applyAlignment="1" applyProtection="1">
      <alignment horizontal="left" vertical="center"/>
      <protection locked="0"/>
    </xf>
    <xf numFmtId="1" fontId="11" fillId="3" borderId="6" xfId="0" applyNumberFormat="1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Protection="1"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Protection="1">
      <protection locked="0"/>
    </xf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9"/>
  <sheetViews>
    <sheetView tabSelected="1" workbookViewId="0">
      <selection sqref="A1:K1"/>
    </sheetView>
  </sheetViews>
  <sheetFormatPr defaultColWidth="8.7265625" defaultRowHeight="13"/>
  <cols>
    <col min="1" max="1" width="9.26953125" style="1" customWidth="1"/>
    <col min="2" max="2" width="7.1796875" style="1" customWidth="1"/>
    <col min="3" max="3" width="7.26953125" style="1" customWidth="1"/>
    <col min="4" max="4" width="4.1796875" style="1" customWidth="1"/>
    <col min="5" max="5" width="3.7265625" style="1" customWidth="1"/>
    <col min="6" max="6" width="3.1796875" style="1" customWidth="1"/>
    <col min="7" max="7" width="5" style="1" customWidth="1"/>
    <col min="8" max="8" width="7" style="1" customWidth="1"/>
    <col min="9" max="9" width="5.7265625" style="1" customWidth="1"/>
    <col min="10" max="10" width="7.26953125" style="1" customWidth="1"/>
    <col min="11" max="11" width="5.7265625" style="1" customWidth="1"/>
    <col min="12" max="12" width="6.1796875" style="1" customWidth="1"/>
    <col min="13" max="13" width="6.1796875" style="64" customWidth="1"/>
    <col min="14" max="14" width="5.453125" style="1" customWidth="1"/>
    <col min="15" max="19" width="6" style="1" customWidth="1"/>
    <col min="20" max="20" width="6.1796875" style="1" customWidth="1"/>
    <col min="21" max="21" width="9.26953125" style="1" customWidth="1"/>
    <col min="22" max="16384" width="8.7265625" style="1"/>
  </cols>
  <sheetData>
    <row r="1" spans="1:21" ht="15.75" customHeight="1">
      <c r="A1" s="221" t="s">
        <v>99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82"/>
      <c r="M1" s="1"/>
      <c r="N1" s="241" t="s">
        <v>19</v>
      </c>
      <c r="O1" s="241"/>
      <c r="P1" s="241"/>
      <c r="Q1" s="241"/>
      <c r="R1" s="241"/>
      <c r="S1" s="241"/>
      <c r="T1" s="241"/>
      <c r="U1" s="241"/>
    </row>
    <row r="2" spans="1:21" ht="6.75" customHeight="1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82"/>
      <c r="M2" s="1"/>
    </row>
    <row r="3" spans="1:21" ht="39" customHeight="1">
      <c r="A3" s="239" t="s">
        <v>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59"/>
      <c r="M3" s="1"/>
      <c r="N3" s="247"/>
      <c r="O3" s="248"/>
      <c r="P3" s="217" t="s">
        <v>34</v>
      </c>
      <c r="Q3" s="218"/>
      <c r="R3" s="219"/>
      <c r="S3" s="217" t="s">
        <v>35</v>
      </c>
      <c r="T3" s="218"/>
      <c r="U3" s="219"/>
    </row>
    <row r="4" spans="1:21" ht="17.25" customHeight="1">
      <c r="A4" s="243" t="s">
        <v>104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86"/>
      <c r="M4" s="1"/>
      <c r="N4" s="249" t="s">
        <v>14</v>
      </c>
      <c r="O4" s="250"/>
      <c r="P4" s="205">
        <v>20</v>
      </c>
      <c r="Q4" s="206"/>
      <c r="R4" s="207"/>
      <c r="S4" s="205">
        <v>20</v>
      </c>
      <c r="T4" s="206"/>
      <c r="U4" s="207"/>
    </row>
    <row r="5" spans="1:21" ht="16.5" customHeight="1">
      <c r="A5" s="243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86"/>
      <c r="M5" s="1"/>
      <c r="N5" s="249" t="s">
        <v>15</v>
      </c>
      <c r="O5" s="250"/>
      <c r="P5" s="205">
        <v>17</v>
      </c>
      <c r="Q5" s="206"/>
      <c r="R5" s="207"/>
      <c r="S5" s="205">
        <v>24</v>
      </c>
      <c r="T5" s="206"/>
      <c r="U5" s="207"/>
    </row>
    <row r="6" spans="1:21" ht="15" customHeight="1">
      <c r="A6" s="255" t="s">
        <v>105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85"/>
      <c r="M6" s="1"/>
      <c r="N6" s="252"/>
      <c r="O6" s="252"/>
      <c r="P6" s="253"/>
      <c r="Q6" s="253"/>
      <c r="R6" s="253"/>
      <c r="S6" s="253"/>
      <c r="T6" s="253"/>
      <c r="U6" s="253"/>
    </row>
    <row r="7" spans="1:21" ht="31.5" customHeight="1">
      <c r="A7" s="223" t="s">
        <v>133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65"/>
      <c r="M7" s="1"/>
    </row>
    <row r="8" spans="1:21" ht="18.75" customHeight="1">
      <c r="A8" s="246" t="s">
        <v>172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67"/>
      <c r="M8" s="1"/>
      <c r="N8" s="223" t="s">
        <v>100</v>
      </c>
      <c r="O8" s="223"/>
      <c r="P8" s="223"/>
      <c r="Q8" s="223"/>
      <c r="R8" s="223"/>
      <c r="S8" s="223"/>
      <c r="T8" s="223"/>
      <c r="U8" s="223"/>
    </row>
    <row r="9" spans="1:21" ht="15" customHeight="1">
      <c r="A9" s="246" t="s">
        <v>73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67"/>
      <c r="M9" s="1"/>
      <c r="N9" s="223"/>
      <c r="O9" s="223"/>
      <c r="P9" s="223"/>
      <c r="Q9" s="223"/>
      <c r="R9" s="223"/>
      <c r="S9" s="223"/>
      <c r="T9" s="223"/>
      <c r="U9" s="223"/>
    </row>
    <row r="10" spans="1:21" ht="16.5" customHeight="1">
      <c r="A10" s="246" t="s">
        <v>66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67"/>
      <c r="M10" s="1"/>
      <c r="N10" s="223"/>
      <c r="O10" s="223"/>
      <c r="P10" s="223"/>
      <c r="Q10" s="223"/>
      <c r="R10" s="223"/>
      <c r="S10" s="223"/>
      <c r="T10" s="223"/>
      <c r="U10" s="223"/>
    </row>
    <row r="11" spans="1:21" ht="13" customHeight="1">
      <c r="A11" s="246" t="s">
        <v>17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67"/>
      <c r="M11" s="1"/>
      <c r="N11" s="223"/>
      <c r="O11" s="223"/>
      <c r="P11" s="223"/>
      <c r="Q11" s="223"/>
      <c r="R11" s="223"/>
      <c r="S11" s="223"/>
      <c r="T11" s="223"/>
      <c r="U11" s="223"/>
    </row>
    <row r="12" spans="1:21" ht="10.5" customHeight="1">
      <c r="A12" s="246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67"/>
      <c r="M12" s="1"/>
      <c r="N12" s="2"/>
      <c r="O12" s="2"/>
      <c r="P12" s="2"/>
      <c r="Q12" s="2"/>
      <c r="R12" s="2"/>
      <c r="S12" s="2"/>
    </row>
    <row r="13" spans="1:21">
      <c r="A13" s="254" t="s">
        <v>71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84"/>
      <c r="M13" s="1"/>
      <c r="N13" s="256" t="s">
        <v>20</v>
      </c>
      <c r="O13" s="256"/>
      <c r="P13" s="256"/>
      <c r="Q13" s="256"/>
      <c r="R13" s="256"/>
      <c r="S13" s="256"/>
      <c r="T13" s="256"/>
      <c r="U13" s="256"/>
    </row>
    <row r="14" spans="1:21" ht="12.75" customHeight="1">
      <c r="A14" s="254" t="s">
        <v>67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84"/>
      <c r="M14" s="1"/>
      <c r="N14" s="242" t="s">
        <v>129</v>
      </c>
      <c r="O14" s="242"/>
      <c r="P14" s="242"/>
      <c r="Q14" s="242"/>
      <c r="R14" s="242"/>
      <c r="S14" s="242"/>
      <c r="T14" s="242"/>
      <c r="U14" s="242"/>
    </row>
    <row r="15" spans="1:21" ht="12.75" customHeight="1">
      <c r="A15" s="246" t="s">
        <v>171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67"/>
      <c r="M15" s="1"/>
      <c r="N15" s="242" t="s">
        <v>130</v>
      </c>
      <c r="O15" s="242"/>
      <c r="P15" s="242"/>
      <c r="Q15" s="242"/>
      <c r="R15" s="242"/>
      <c r="S15" s="242"/>
      <c r="T15" s="242"/>
      <c r="U15" s="242"/>
    </row>
    <row r="16" spans="1:21" ht="12.75" customHeight="1">
      <c r="A16" s="220" t="s">
        <v>173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67"/>
      <c r="M16" s="1"/>
      <c r="N16" s="242" t="s">
        <v>131</v>
      </c>
      <c r="O16" s="242"/>
      <c r="P16" s="242"/>
      <c r="Q16" s="242"/>
      <c r="R16" s="242"/>
      <c r="S16" s="242"/>
      <c r="T16" s="242"/>
      <c r="U16" s="242"/>
    </row>
    <row r="17" spans="1:21" ht="12.75" customHeight="1">
      <c r="A17" s="246" t="s">
        <v>1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67"/>
      <c r="M17" s="1"/>
      <c r="N17" s="240"/>
      <c r="O17" s="240"/>
      <c r="P17" s="240"/>
      <c r="Q17" s="240"/>
      <c r="R17" s="240"/>
      <c r="S17" s="240"/>
      <c r="T17" s="240"/>
      <c r="U17" s="240"/>
    </row>
    <row r="18" spans="1:21" ht="14.25" customHeight="1">
      <c r="A18" s="246" t="s">
        <v>72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67"/>
      <c r="M18" s="1"/>
      <c r="N18" s="240"/>
      <c r="O18" s="240"/>
      <c r="P18" s="240"/>
      <c r="Q18" s="240"/>
      <c r="R18" s="240"/>
      <c r="S18" s="240"/>
      <c r="T18" s="240"/>
      <c r="U18" s="240"/>
    </row>
    <row r="19" spans="1:21">
      <c r="A19" s="246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67"/>
      <c r="M19" s="1"/>
      <c r="N19" s="240"/>
      <c r="O19" s="240"/>
      <c r="P19" s="240"/>
      <c r="Q19" s="240"/>
      <c r="R19" s="240"/>
      <c r="S19" s="240"/>
      <c r="T19" s="240"/>
      <c r="U19" s="240"/>
    </row>
    <row r="20" spans="1:21" ht="7.5" customHeight="1">
      <c r="A20" s="223" t="s">
        <v>87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65"/>
      <c r="M20" s="1"/>
      <c r="N20" s="2"/>
      <c r="O20" s="2"/>
      <c r="P20" s="2"/>
      <c r="Q20" s="2"/>
      <c r="R20" s="2"/>
      <c r="S20" s="2"/>
    </row>
    <row r="21" spans="1:21" ht="15" customHeight="1">
      <c r="A21" s="223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65"/>
      <c r="M21" s="1"/>
      <c r="N21" s="113" t="s">
        <v>128</v>
      </c>
      <c r="O21" s="113"/>
      <c r="P21" s="113"/>
      <c r="Q21" s="113"/>
      <c r="R21" s="113"/>
      <c r="S21" s="113"/>
      <c r="T21" s="113"/>
      <c r="U21" s="113"/>
    </row>
    <row r="22" spans="1:21" ht="15" customHeight="1">
      <c r="A22" s="223"/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65"/>
      <c r="M22" s="1"/>
      <c r="N22" s="113"/>
      <c r="O22" s="113"/>
      <c r="P22" s="113"/>
      <c r="Q22" s="113"/>
      <c r="R22" s="113"/>
      <c r="S22" s="113"/>
      <c r="T22" s="113"/>
      <c r="U22" s="113"/>
    </row>
    <row r="23" spans="1:21" ht="24" customHeight="1">
      <c r="A23" s="223"/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65"/>
      <c r="M23" s="1"/>
      <c r="N23" s="113"/>
      <c r="O23" s="113"/>
      <c r="P23" s="113"/>
      <c r="Q23" s="113"/>
      <c r="R23" s="113"/>
      <c r="S23" s="113"/>
      <c r="T23" s="113"/>
      <c r="U23" s="113"/>
    </row>
    <row r="24" spans="1:21" ht="10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65"/>
      <c r="M24" s="1"/>
      <c r="N24" s="3"/>
      <c r="O24" s="3"/>
      <c r="P24" s="3"/>
      <c r="Q24" s="3"/>
      <c r="R24" s="3"/>
      <c r="S24" s="3"/>
    </row>
    <row r="25" spans="1:21">
      <c r="A25" s="161" t="s">
        <v>16</v>
      </c>
      <c r="B25" s="161"/>
      <c r="C25" s="161"/>
      <c r="D25" s="161"/>
      <c r="E25" s="161"/>
      <c r="F25" s="161"/>
      <c r="G25" s="161"/>
      <c r="L25" s="64"/>
      <c r="M25" s="1"/>
      <c r="N25" s="222" t="s">
        <v>174</v>
      </c>
      <c r="O25" s="222"/>
      <c r="P25" s="222"/>
      <c r="Q25" s="222"/>
      <c r="R25" s="222"/>
      <c r="S25" s="222"/>
      <c r="T25" s="222"/>
      <c r="U25" s="222"/>
    </row>
    <row r="26" spans="1:21" ht="26.25" customHeight="1">
      <c r="A26" s="4"/>
      <c r="B26" s="217" t="s">
        <v>2</v>
      </c>
      <c r="C26" s="219"/>
      <c r="D26" s="217" t="s">
        <v>3</v>
      </c>
      <c r="E26" s="218"/>
      <c r="F26" s="219"/>
      <c r="G26" s="208" t="s">
        <v>18</v>
      </c>
      <c r="H26" s="208" t="s">
        <v>10</v>
      </c>
      <c r="I26" s="217" t="s">
        <v>4</v>
      </c>
      <c r="J26" s="218"/>
      <c r="K26" s="219"/>
      <c r="L26" s="87"/>
      <c r="M26" s="1"/>
      <c r="N26" s="222"/>
      <c r="O26" s="222"/>
      <c r="P26" s="222"/>
      <c r="Q26" s="222"/>
      <c r="R26" s="222"/>
      <c r="S26" s="222"/>
      <c r="T26" s="222"/>
      <c r="U26" s="222"/>
    </row>
    <row r="27" spans="1:21" ht="14.25" customHeight="1">
      <c r="A27" s="4"/>
      <c r="B27" s="5" t="s">
        <v>5</v>
      </c>
      <c r="C27" s="5" t="s">
        <v>6</v>
      </c>
      <c r="D27" s="5" t="s">
        <v>7</v>
      </c>
      <c r="E27" s="5" t="s">
        <v>8</v>
      </c>
      <c r="F27" s="5" t="s">
        <v>9</v>
      </c>
      <c r="G27" s="209"/>
      <c r="H27" s="209"/>
      <c r="I27" s="5" t="s">
        <v>11</v>
      </c>
      <c r="J27" s="5" t="s">
        <v>12</v>
      </c>
      <c r="K27" s="5" t="s">
        <v>13</v>
      </c>
      <c r="L27" s="87"/>
      <c r="M27" s="1"/>
      <c r="N27" s="222"/>
      <c r="O27" s="222"/>
      <c r="P27" s="222"/>
      <c r="Q27" s="222"/>
      <c r="R27" s="222"/>
      <c r="S27" s="222"/>
      <c r="T27" s="222"/>
      <c r="U27" s="222"/>
    </row>
    <row r="28" spans="1:21" ht="17.25" customHeight="1">
      <c r="A28" s="6" t="s">
        <v>14</v>
      </c>
      <c r="B28" s="7">
        <v>14</v>
      </c>
      <c r="C28" s="7">
        <v>14</v>
      </c>
      <c r="D28" s="25">
        <v>3</v>
      </c>
      <c r="E28" s="25">
        <v>3</v>
      </c>
      <c r="F28" s="25">
        <v>2</v>
      </c>
      <c r="G28" s="25"/>
      <c r="H28" s="42"/>
      <c r="I28" s="25">
        <v>3</v>
      </c>
      <c r="J28" s="25">
        <v>1</v>
      </c>
      <c r="K28" s="25">
        <v>12</v>
      </c>
      <c r="L28" s="88"/>
      <c r="M28" s="1"/>
      <c r="N28" s="222"/>
      <c r="O28" s="222"/>
      <c r="P28" s="222"/>
      <c r="Q28" s="222"/>
      <c r="R28" s="222"/>
      <c r="S28" s="222"/>
      <c r="T28" s="222"/>
      <c r="U28" s="222"/>
    </row>
    <row r="29" spans="1:21" ht="15" customHeight="1">
      <c r="A29" s="6" t="s">
        <v>15</v>
      </c>
      <c r="B29" s="7">
        <v>14</v>
      </c>
      <c r="C29" s="7">
        <v>12</v>
      </c>
      <c r="D29" s="25">
        <v>3</v>
      </c>
      <c r="E29" s="25">
        <v>3</v>
      </c>
      <c r="F29" s="25">
        <v>2</v>
      </c>
      <c r="G29" s="25">
        <v>2</v>
      </c>
      <c r="H29" s="25" t="s">
        <v>126</v>
      </c>
      <c r="I29" s="25">
        <v>3</v>
      </c>
      <c r="J29" s="25">
        <v>1</v>
      </c>
      <c r="K29" s="25">
        <v>12</v>
      </c>
      <c r="L29" s="88"/>
      <c r="M29" s="1"/>
      <c r="N29" s="222"/>
      <c r="O29" s="222"/>
      <c r="P29" s="222"/>
      <c r="Q29" s="222"/>
      <c r="R29" s="222"/>
      <c r="S29" s="222"/>
      <c r="T29" s="222"/>
      <c r="U29" s="222"/>
    </row>
    <row r="30" spans="1:21" ht="15.75" customHeight="1">
      <c r="A30" s="37" t="s">
        <v>125</v>
      </c>
      <c r="B30" s="35"/>
      <c r="C30" s="35"/>
      <c r="D30" s="35"/>
      <c r="E30" s="35"/>
      <c r="F30" s="35"/>
      <c r="G30" s="35"/>
      <c r="H30" s="35"/>
      <c r="I30" s="35"/>
      <c r="J30" s="35"/>
      <c r="K30" s="38"/>
      <c r="L30" s="77"/>
      <c r="M30" s="1"/>
      <c r="N30" s="222"/>
      <c r="O30" s="222"/>
      <c r="P30" s="222"/>
      <c r="Q30" s="222"/>
      <c r="R30" s="222"/>
      <c r="S30" s="222"/>
      <c r="T30" s="222"/>
      <c r="U30" s="222"/>
    </row>
    <row r="31" spans="1:21" ht="21" customHeight="1">
      <c r="A31" s="36"/>
      <c r="B31" s="36"/>
      <c r="C31" s="36"/>
      <c r="D31" s="36"/>
      <c r="E31" s="36"/>
      <c r="F31" s="36"/>
      <c r="G31" s="36"/>
      <c r="L31" s="64"/>
      <c r="M31" s="1"/>
      <c r="N31" s="222"/>
      <c r="O31" s="222"/>
      <c r="P31" s="222"/>
      <c r="Q31" s="222"/>
      <c r="R31" s="222"/>
      <c r="S31" s="222"/>
      <c r="T31" s="222"/>
      <c r="U31" s="222"/>
    </row>
    <row r="32" spans="1:21" ht="15" customHeight="1">
      <c r="B32" s="2"/>
      <c r="C32" s="2"/>
      <c r="D32" s="2"/>
      <c r="E32" s="2"/>
      <c r="F32" s="2"/>
      <c r="G32" s="2"/>
      <c r="M32" s="8"/>
      <c r="N32" s="8"/>
      <c r="O32" s="8"/>
      <c r="P32" s="8"/>
      <c r="Q32" s="8"/>
      <c r="R32" s="8"/>
      <c r="S32" s="8"/>
    </row>
    <row r="33" spans="1:21">
      <c r="B33" s="8"/>
      <c r="C33" s="8"/>
      <c r="D33" s="8"/>
      <c r="E33" s="8"/>
      <c r="F33" s="8"/>
      <c r="G33" s="8"/>
      <c r="M33" s="8"/>
      <c r="N33" s="8"/>
      <c r="O33" s="8"/>
      <c r="P33" s="8"/>
      <c r="Q33" s="8"/>
      <c r="R33" s="8"/>
      <c r="S33" s="8"/>
    </row>
    <row r="34" spans="1:21" ht="16.5" customHeight="1">
      <c r="A34" s="244" t="s">
        <v>21</v>
      </c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</row>
    <row r="35" spans="1:21" ht="8.25" hidden="1" customHeight="1">
      <c r="O35" s="9"/>
      <c r="P35" s="10" t="s">
        <v>36</v>
      </c>
      <c r="Q35" s="10" t="s">
        <v>37</v>
      </c>
      <c r="R35" s="10" t="s">
        <v>38</v>
      </c>
      <c r="S35" s="10" t="s">
        <v>39</v>
      </c>
      <c r="T35" s="10" t="s">
        <v>55</v>
      </c>
      <c r="U35" s="10"/>
    </row>
    <row r="36" spans="1:21" ht="17.25" customHeight="1">
      <c r="A36" s="138" t="s">
        <v>42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</row>
    <row r="37" spans="1:21" ht="25.5" customHeight="1">
      <c r="A37" s="215" t="s">
        <v>27</v>
      </c>
      <c r="B37" s="227" t="s">
        <v>26</v>
      </c>
      <c r="C37" s="228"/>
      <c r="D37" s="228"/>
      <c r="E37" s="228"/>
      <c r="F37" s="228"/>
      <c r="G37" s="228"/>
      <c r="H37" s="228"/>
      <c r="I37" s="229"/>
      <c r="J37" s="208" t="s">
        <v>40</v>
      </c>
      <c r="K37" s="210" t="s">
        <v>24</v>
      </c>
      <c r="L37" s="211"/>
      <c r="M37" s="211"/>
      <c r="N37" s="212"/>
      <c r="O37" s="210" t="s">
        <v>41</v>
      </c>
      <c r="P37" s="213"/>
      <c r="Q37" s="214"/>
      <c r="R37" s="210" t="s">
        <v>23</v>
      </c>
      <c r="S37" s="211"/>
      <c r="T37" s="212"/>
      <c r="U37" s="251" t="s">
        <v>22</v>
      </c>
    </row>
    <row r="38" spans="1:21" ht="13.5" customHeight="1">
      <c r="A38" s="216"/>
      <c r="B38" s="230"/>
      <c r="C38" s="231"/>
      <c r="D38" s="231"/>
      <c r="E38" s="231"/>
      <c r="F38" s="231"/>
      <c r="G38" s="231"/>
      <c r="H38" s="231"/>
      <c r="I38" s="232"/>
      <c r="J38" s="209"/>
      <c r="K38" s="5" t="s">
        <v>28</v>
      </c>
      <c r="L38" s="5" t="s">
        <v>29</v>
      </c>
      <c r="M38" s="66" t="s">
        <v>122</v>
      </c>
      <c r="N38" s="5" t="s">
        <v>123</v>
      </c>
      <c r="O38" s="5" t="s">
        <v>33</v>
      </c>
      <c r="P38" s="5" t="s">
        <v>7</v>
      </c>
      <c r="Q38" s="5" t="s">
        <v>30</v>
      </c>
      <c r="R38" s="5" t="s">
        <v>31</v>
      </c>
      <c r="S38" s="5" t="s">
        <v>28</v>
      </c>
      <c r="T38" s="5" t="s">
        <v>32</v>
      </c>
      <c r="U38" s="209"/>
    </row>
    <row r="39" spans="1:21">
      <c r="A39" s="53" t="s">
        <v>106</v>
      </c>
      <c r="B39" s="201" t="s">
        <v>107</v>
      </c>
      <c r="C39" s="202"/>
      <c r="D39" s="202"/>
      <c r="E39" s="202"/>
      <c r="F39" s="202"/>
      <c r="G39" s="202"/>
      <c r="H39" s="202"/>
      <c r="I39" s="203"/>
      <c r="J39" s="11">
        <v>4</v>
      </c>
      <c r="K39" s="11">
        <v>2</v>
      </c>
      <c r="L39" s="11">
        <v>1</v>
      </c>
      <c r="M39" s="62">
        <v>0</v>
      </c>
      <c r="N39" s="11">
        <v>1</v>
      </c>
      <c r="O39" s="18">
        <f>K39+L39+M39+N39</f>
        <v>4</v>
      </c>
      <c r="P39" s="19">
        <f>Q39-O39</f>
        <v>3</v>
      </c>
      <c r="Q39" s="19">
        <f>ROUND(PRODUCT(J39,25)/14,0)</f>
        <v>7</v>
      </c>
      <c r="R39" s="24"/>
      <c r="S39" s="11" t="s">
        <v>28</v>
      </c>
      <c r="T39" s="25"/>
      <c r="U39" s="11" t="s">
        <v>36</v>
      </c>
    </row>
    <row r="40" spans="1:21">
      <c r="A40" s="53" t="s">
        <v>115</v>
      </c>
      <c r="B40" s="186" t="s">
        <v>140</v>
      </c>
      <c r="C40" s="186"/>
      <c r="D40" s="186"/>
      <c r="E40" s="186"/>
      <c r="F40" s="186"/>
      <c r="G40" s="186"/>
      <c r="H40" s="186"/>
      <c r="I40" s="187"/>
      <c r="J40" s="11">
        <v>7</v>
      </c>
      <c r="K40" s="62">
        <v>2</v>
      </c>
      <c r="L40" s="62">
        <v>1</v>
      </c>
      <c r="M40" s="62">
        <v>0</v>
      </c>
      <c r="N40" s="62">
        <v>1</v>
      </c>
      <c r="O40" s="72">
        <f>K40+L40+M40+N40</f>
        <v>4</v>
      </c>
      <c r="P40" s="19">
        <f t="shared" ref="P40:P43" si="0">Q40-O40</f>
        <v>9</v>
      </c>
      <c r="Q40" s="19">
        <f>ROUND(PRODUCT(J40,25)/14,0)</f>
        <v>13</v>
      </c>
      <c r="R40" s="24" t="s">
        <v>31</v>
      </c>
      <c r="S40" s="11"/>
      <c r="T40" s="25"/>
      <c r="U40" s="11" t="s">
        <v>36</v>
      </c>
    </row>
    <row r="41" spans="1:21">
      <c r="A41" s="53" t="s">
        <v>157</v>
      </c>
      <c r="B41" s="186" t="s">
        <v>170</v>
      </c>
      <c r="C41" s="186"/>
      <c r="D41" s="186"/>
      <c r="E41" s="186"/>
      <c r="F41" s="186"/>
      <c r="G41" s="186"/>
      <c r="H41" s="186"/>
      <c r="I41" s="187"/>
      <c r="J41" s="11">
        <v>8</v>
      </c>
      <c r="K41" s="62">
        <v>2</v>
      </c>
      <c r="L41" s="62">
        <v>1</v>
      </c>
      <c r="M41" s="62">
        <v>0</v>
      </c>
      <c r="N41" s="62">
        <v>1</v>
      </c>
      <c r="O41" s="72">
        <f>K41+L41+M41+N41</f>
        <v>4</v>
      </c>
      <c r="P41" s="19">
        <f t="shared" si="0"/>
        <v>10</v>
      </c>
      <c r="Q41" s="19">
        <f>ROUND(PRODUCT(J41,25)/14,0)</f>
        <v>14</v>
      </c>
      <c r="R41" s="24" t="s">
        <v>31</v>
      </c>
      <c r="S41" s="11"/>
      <c r="T41" s="25"/>
      <c r="U41" s="11" t="s">
        <v>39</v>
      </c>
    </row>
    <row r="42" spans="1:21">
      <c r="A42" s="53" t="s">
        <v>158</v>
      </c>
      <c r="B42" s="201" t="s">
        <v>150</v>
      </c>
      <c r="C42" s="202"/>
      <c r="D42" s="202"/>
      <c r="E42" s="202"/>
      <c r="F42" s="202"/>
      <c r="G42" s="202"/>
      <c r="H42" s="202"/>
      <c r="I42" s="203"/>
      <c r="J42" s="11">
        <v>4</v>
      </c>
      <c r="K42" s="62">
        <v>0</v>
      </c>
      <c r="L42" s="62">
        <v>2</v>
      </c>
      <c r="M42" s="62">
        <v>1</v>
      </c>
      <c r="N42" s="62">
        <v>1</v>
      </c>
      <c r="O42" s="72">
        <f>K42+L42+M42+N42</f>
        <v>4</v>
      </c>
      <c r="P42" s="19">
        <f t="shared" si="0"/>
        <v>3</v>
      </c>
      <c r="Q42" s="19">
        <f>ROUND(PRODUCT(J42,25)/14,0)</f>
        <v>7</v>
      </c>
      <c r="R42" s="24" t="s">
        <v>31</v>
      </c>
      <c r="S42" s="11"/>
      <c r="T42" s="25"/>
      <c r="U42" s="11" t="s">
        <v>39</v>
      </c>
    </row>
    <row r="43" spans="1:21">
      <c r="A43" s="31" t="s">
        <v>155</v>
      </c>
      <c r="B43" s="201" t="s">
        <v>110</v>
      </c>
      <c r="C43" s="202"/>
      <c r="D43" s="202"/>
      <c r="E43" s="202"/>
      <c r="F43" s="202"/>
      <c r="G43" s="202"/>
      <c r="H43" s="202"/>
      <c r="I43" s="203"/>
      <c r="J43" s="11">
        <v>7</v>
      </c>
      <c r="K43" s="62">
        <v>2</v>
      </c>
      <c r="L43" s="62">
        <v>1</v>
      </c>
      <c r="M43" s="62">
        <v>0</v>
      </c>
      <c r="N43" s="62">
        <v>1</v>
      </c>
      <c r="O43" s="72">
        <f>K43+L43+M43+N43</f>
        <v>4</v>
      </c>
      <c r="P43" s="19">
        <f t="shared" si="0"/>
        <v>9</v>
      </c>
      <c r="Q43" s="19">
        <f>ROUND(PRODUCT(J43,25)/14,0)</f>
        <v>13</v>
      </c>
      <c r="R43" s="24" t="s">
        <v>31</v>
      </c>
      <c r="S43" s="11"/>
      <c r="T43" s="25"/>
      <c r="U43" s="11" t="s">
        <v>36</v>
      </c>
    </row>
    <row r="44" spans="1:21">
      <c r="A44" s="21" t="s">
        <v>25</v>
      </c>
      <c r="B44" s="144"/>
      <c r="C44" s="145"/>
      <c r="D44" s="145"/>
      <c r="E44" s="145"/>
      <c r="F44" s="145"/>
      <c r="G44" s="145"/>
      <c r="H44" s="145"/>
      <c r="I44" s="146"/>
      <c r="J44" s="21">
        <f t="shared" ref="J44:Q44" si="1">SUM(J39:J43)</f>
        <v>30</v>
      </c>
      <c r="K44" s="21">
        <f t="shared" si="1"/>
        <v>8</v>
      </c>
      <c r="L44" s="21">
        <f t="shared" si="1"/>
        <v>6</v>
      </c>
      <c r="M44" s="74">
        <f t="shared" si="1"/>
        <v>1</v>
      </c>
      <c r="N44" s="21">
        <f t="shared" si="1"/>
        <v>5</v>
      </c>
      <c r="O44" s="21">
        <f t="shared" si="1"/>
        <v>20</v>
      </c>
      <c r="P44" s="21">
        <f t="shared" si="1"/>
        <v>34</v>
      </c>
      <c r="Q44" s="21">
        <f t="shared" si="1"/>
        <v>54</v>
      </c>
      <c r="R44" s="21">
        <f>COUNTIF(R39:R43,"E")</f>
        <v>4</v>
      </c>
      <c r="S44" s="21">
        <f>COUNTIF(S39:S43,"C")</f>
        <v>1</v>
      </c>
      <c r="T44" s="21">
        <f>COUNTIF(T39:T43,"VP")</f>
        <v>0</v>
      </c>
      <c r="U44" s="54">
        <f>COUNTA(U39:U43)</f>
        <v>5</v>
      </c>
    </row>
    <row r="45" spans="1:21" ht="16.5" customHeight="1">
      <c r="A45" s="138" t="s">
        <v>43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</row>
    <row r="46" spans="1:21" ht="26.25" customHeight="1">
      <c r="A46" s="215" t="s">
        <v>27</v>
      </c>
      <c r="B46" s="227" t="s">
        <v>26</v>
      </c>
      <c r="C46" s="228"/>
      <c r="D46" s="228"/>
      <c r="E46" s="228"/>
      <c r="F46" s="228"/>
      <c r="G46" s="228"/>
      <c r="H46" s="228"/>
      <c r="I46" s="229"/>
      <c r="J46" s="208" t="s">
        <v>40</v>
      </c>
      <c r="K46" s="210" t="s">
        <v>24</v>
      </c>
      <c r="L46" s="211"/>
      <c r="M46" s="211"/>
      <c r="N46" s="212"/>
      <c r="O46" s="210" t="s">
        <v>41</v>
      </c>
      <c r="P46" s="213"/>
      <c r="Q46" s="214"/>
      <c r="R46" s="210" t="s">
        <v>23</v>
      </c>
      <c r="S46" s="211"/>
      <c r="T46" s="212"/>
      <c r="U46" s="251" t="s">
        <v>22</v>
      </c>
    </row>
    <row r="47" spans="1:21" ht="12.75" customHeight="1">
      <c r="A47" s="216"/>
      <c r="B47" s="230"/>
      <c r="C47" s="231"/>
      <c r="D47" s="231"/>
      <c r="E47" s="231"/>
      <c r="F47" s="231"/>
      <c r="G47" s="231"/>
      <c r="H47" s="231"/>
      <c r="I47" s="232"/>
      <c r="J47" s="209"/>
      <c r="K47" s="5" t="s">
        <v>28</v>
      </c>
      <c r="L47" s="5" t="s">
        <v>29</v>
      </c>
      <c r="M47" s="66" t="s">
        <v>122</v>
      </c>
      <c r="N47" s="5" t="s">
        <v>123</v>
      </c>
      <c r="O47" s="5" t="s">
        <v>33</v>
      </c>
      <c r="P47" s="5" t="s">
        <v>7</v>
      </c>
      <c r="Q47" s="5" t="s">
        <v>30</v>
      </c>
      <c r="R47" s="5" t="s">
        <v>31</v>
      </c>
      <c r="S47" s="5" t="s">
        <v>28</v>
      </c>
      <c r="T47" s="5" t="s">
        <v>32</v>
      </c>
      <c r="U47" s="209"/>
    </row>
    <row r="48" spans="1:21">
      <c r="A48" s="53" t="s">
        <v>139</v>
      </c>
      <c r="B48" s="201" t="s">
        <v>134</v>
      </c>
      <c r="C48" s="202"/>
      <c r="D48" s="202"/>
      <c r="E48" s="202"/>
      <c r="F48" s="202"/>
      <c r="G48" s="202"/>
      <c r="H48" s="202"/>
      <c r="I48" s="203"/>
      <c r="J48" s="11">
        <v>7</v>
      </c>
      <c r="K48" s="11">
        <v>2</v>
      </c>
      <c r="L48" s="11">
        <v>1</v>
      </c>
      <c r="M48" s="62">
        <v>0</v>
      </c>
      <c r="N48" s="11">
        <v>1</v>
      </c>
      <c r="O48" s="72">
        <f>K48+L48+M48+N48</f>
        <v>4</v>
      </c>
      <c r="P48" s="19">
        <f>Q48-O48</f>
        <v>9</v>
      </c>
      <c r="Q48" s="19">
        <f>ROUND(PRODUCT(J48,25)/14,0)</f>
        <v>13</v>
      </c>
      <c r="R48" s="24" t="s">
        <v>31</v>
      </c>
      <c r="S48" s="11"/>
      <c r="T48" s="25"/>
      <c r="U48" s="11" t="s">
        <v>36</v>
      </c>
    </row>
    <row r="49" spans="1:21" s="96" customFormat="1">
      <c r="A49" s="83" t="s">
        <v>156</v>
      </c>
      <c r="B49" s="201" t="s">
        <v>135</v>
      </c>
      <c r="C49" s="202"/>
      <c r="D49" s="202"/>
      <c r="E49" s="202"/>
      <c r="F49" s="202"/>
      <c r="G49" s="202"/>
      <c r="H49" s="202"/>
      <c r="I49" s="203"/>
      <c r="J49" s="62">
        <v>6</v>
      </c>
      <c r="K49" s="62">
        <v>2</v>
      </c>
      <c r="L49" s="62">
        <v>1</v>
      </c>
      <c r="M49" s="62">
        <v>0</v>
      </c>
      <c r="N49" s="62">
        <v>1</v>
      </c>
      <c r="O49" s="95">
        <f>K49+L49+M49+N49</f>
        <v>4</v>
      </c>
      <c r="P49" s="73">
        <f>Q49-O49</f>
        <v>7</v>
      </c>
      <c r="Q49" s="73">
        <f>ROUND(PRODUCT(J49,25)/14,0)</f>
        <v>11</v>
      </c>
      <c r="R49" s="24" t="s">
        <v>31</v>
      </c>
      <c r="S49" s="62"/>
      <c r="T49" s="25"/>
      <c r="U49" s="62" t="s">
        <v>36</v>
      </c>
    </row>
    <row r="50" spans="1:21">
      <c r="A50" s="83" t="s">
        <v>159</v>
      </c>
      <c r="B50" s="201" t="s">
        <v>138</v>
      </c>
      <c r="C50" s="202"/>
      <c r="D50" s="202"/>
      <c r="E50" s="202"/>
      <c r="F50" s="202"/>
      <c r="G50" s="202"/>
      <c r="H50" s="202"/>
      <c r="I50" s="203"/>
      <c r="J50" s="11">
        <v>6</v>
      </c>
      <c r="K50" s="11">
        <v>2</v>
      </c>
      <c r="L50" s="11">
        <v>1</v>
      </c>
      <c r="M50" s="62">
        <v>0</v>
      </c>
      <c r="N50" s="11">
        <v>1</v>
      </c>
      <c r="O50" s="72">
        <f>K50+L50+M50+N50</f>
        <v>4</v>
      </c>
      <c r="P50" s="19">
        <f t="shared" ref="P50:P52" si="2">Q50-O50</f>
        <v>7</v>
      </c>
      <c r="Q50" s="19">
        <f>ROUND(PRODUCT(J50,25)/14,0)</f>
        <v>11</v>
      </c>
      <c r="R50" s="24" t="s">
        <v>31</v>
      </c>
      <c r="S50" s="11"/>
      <c r="T50" s="25"/>
      <c r="U50" s="11" t="s">
        <v>38</v>
      </c>
    </row>
    <row r="51" spans="1:21">
      <c r="A51" s="83" t="s">
        <v>160</v>
      </c>
      <c r="B51" s="56" t="s">
        <v>151</v>
      </c>
      <c r="C51" s="57"/>
      <c r="D51" s="57"/>
      <c r="E51" s="57"/>
      <c r="F51" s="57"/>
      <c r="G51" s="57"/>
      <c r="H51" s="57"/>
      <c r="I51" s="58"/>
      <c r="J51" s="11">
        <v>4</v>
      </c>
      <c r="K51" s="11">
        <v>0</v>
      </c>
      <c r="L51" s="11">
        <v>2</v>
      </c>
      <c r="M51" s="62">
        <v>1</v>
      </c>
      <c r="N51" s="11">
        <v>1</v>
      </c>
      <c r="O51" s="72">
        <f>K51+L51+M51+N51</f>
        <v>4</v>
      </c>
      <c r="P51" s="19">
        <f t="shared" si="2"/>
        <v>3</v>
      </c>
      <c r="Q51" s="19">
        <f>ROUND(PRODUCT(J51,25)/14,0)</f>
        <v>7</v>
      </c>
      <c r="R51" s="24" t="s">
        <v>31</v>
      </c>
      <c r="S51" s="11"/>
      <c r="T51" s="25"/>
      <c r="U51" s="11" t="s">
        <v>39</v>
      </c>
    </row>
    <row r="52" spans="1:21">
      <c r="A52" s="31" t="s">
        <v>161</v>
      </c>
      <c r="B52" s="201" t="s">
        <v>114</v>
      </c>
      <c r="C52" s="202"/>
      <c r="D52" s="202"/>
      <c r="E52" s="202"/>
      <c r="F52" s="202"/>
      <c r="G52" s="202"/>
      <c r="H52" s="202"/>
      <c r="I52" s="203"/>
      <c r="J52" s="11">
        <v>7</v>
      </c>
      <c r="K52" s="11">
        <v>2</v>
      </c>
      <c r="L52" s="11">
        <v>1</v>
      </c>
      <c r="M52" s="62">
        <v>0</v>
      </c>
      <c r="N52" s="11">
        <v>1</v>
      </c>
      <c r="O52" s="72">
        <f>K52+L52+M52+N52</f>
        <v>4</v>
      </c>
      <c r="P52" s="19">
        <f t="shared" si="2"/>
        <v>9</v>
      </c>
      <c r="Q52" s="19">
        <f>ROUND(PRODUCT(J52,25)/14,0)</f>
        <v>13</v>
      </c>
      <c r="R52" s="24" t="s">
        <v>31</v>
      </c>
      <c r="S52" s="11"/>
      <c r="T52" s="25"/>
      <c r="U52" s="11" t="s">
        <v>38</v>
      </c>
    </row>
    <row r="53" spans="1:21">
      <c r="A53" s="21" t="s">
        <v>25</v>
      </c>
      <c r="B53" s="144"/>
      <c r="C53" s="145"/>
      <c r="D53" s="145"/>
      <c r="E53" s="145"/>
      <c r="F53" s="145"/>
      <c r="G53" s="145"/>
      <c r="H53" s="145"/>
      <c r="I53" s="146"/>
      <c r="J53" s="21">
        <f t="shared" ref="J53:Q53" si="3">SUM(J48:J52)</f>
        <v>30</v>
      </c>
      <c r="K53" s="21">
        <f t="shared" si="3"/>
        <v>8</v>
      </c>
      <c r="L53" s="21">
        <f t="shared" si="3"/>
        <v>6</v>
      </c>
      <c r="M53" s="74">
        <f t="shared" si="3"/>
        <v>1</v>
      </c>
      <c r="N53" s="21">
        <f t="shared" si="3"/>
        <v>5</v>
      </c>
      <c r="O53" s="21">
        <f t="shared" si="3"/>
        <v>20</v>
      </c>
      <c r="P53" s="21">
        <f t="shared" si="3"/>
        <v>35</v>
      </c>
      <c r="Q53" s="21">
        <f t="shared" si="3"/>
        <v>55</v>
      </c>
      <c r="R53" s="21">
        <f>COUNTIF(R48:R52,"E")</f>
        <v>5</v>
      </c>
      <c r="S53" s="21">
        <f>COUNTIF(S48:S52,"C")</f>
        <v>0</v>
      </c>
      <c r="T53" s="21">
        <f>COUNTIF(T48:T52,"VP")</f>
        <v>0</v>
      </c>
      <c r="U53" s="54">
        <f>COUNTA(U48:U52)</f>
        <v>5</v>
      </c>
    </row>
    <row r="54" spans="1:21" ht="18" customHeight="1">
      <c r="A54" s="138" t="s">
        <v>44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</row>
    <row r="55" spans="1:21" ht="25.5" customHeight="1">
      <c r="A55" s="215" t="s">
        <v>27</v>
      </c>
      <c r="B55" s="227" t="s">
        <v>26</v>
      </c>
      <c r="C55" s="228"/>
      <c r="D55" s="228"/>
      <c r="E55" s="228"/>
      <c r="F55" s="228"/>
      <c r="G55" s="228"/>
      <c r="H55" s="228"/>
      <c r="I55" s="229"/>
      <c r="J55" s="208" t="s">
        <v>40</v>
      </c>
      <c r="K55" s="210" t="s">
        <v>24</v>
      </c>
      <c r="L55" s="211"/>
      <c r="M55" s="211"/>
      <c r="N55" s="212"/>
      <c r="O55" s="210" t="s">
        <v>41</v>
      </c>
      <c r="P55" s="213"/>
      <c r="Q55" s="214"/>
      <c r="R55" s="210" t="s">
        <v>23</v>
      </c>
      <c r="S55" s="211"/>
      <c r="T55" s="212"/>
      <c r="U55" s="251" t="s">
        <v>22</v>
      </c>
    </row>
    <row r="56" spans="1:21" ht="16.5" customHeight="1">
      <c r="A56" s="216"/>
      <c r="B56" s="230"/>
      <c r="C56" s="231"/>
      <c r="D56" s="231"/>
      <c r="E56" s="231"/>
      <c r="F56" s="231"/>
      <c r="G56" s="231"/>
      <c r="H56" s="231"/>
      <c r="I56" s="232"/>
      <c r="J56" s="209"/>
      <c r="K56" s="5" t="s">
        <v>28</v>
      </c>
      <c r="L56" s="5" t="s">
        <v>29</v>
      </c>
      <c r="M56" s="66" t="s">
        <v>122</v>
      </c>
      <c r="N56" s="5" t="s">
        <v>123</v>
      </c>
      <c r="O56" s="5" t="s">
        <v>33</v>
      </c>
      <c r="P56" s="5" t="s">
        <v>7</v>
      </c>
      <c r="Q56" s="5" t="s">
        <v>30</v>
      </c>
      <c r="R56" s="5" t="s">
        <v>31</v>
      </c>
      <c r="S56" s="5" t="s">
        <v>28</v>
      </c>
      <c r="T56" s="5" t="s">
        <v>32</v>
      </c>
      <c r="U56" s="209"/>
    </row>
    <row r="57" spans="1:21">
      <c r="A57" s="53" t="s">
        <v>162</v>
      </c>
      <c r="B57" s="201" t="s">
        <v>154</v>
      </c>
      <c r="C57" s="202"/>
      <c r="D57" s="202"/>
      <c r="E57" s="202"/>
      <c r="F57" s="202"/>
      <c r="G57" s="202"/>
      <c r="H57" s="202"/>
      <c r="I57" s="203"/>
      <c r="J57" s="11">
        <v>8</v>
      </c>
      <c r="K57" s="11">
        <v>2</v>
      </c>
      <c r="L57" s="11">
        <v>1</v>
      </c>
      <c r="M57" s="62">
        <v>0</v>
      </c>
      <c r="N57" s="11">
        <v>1</v>
      </c>
      <c r="O57" s="72">
        <f>K57+L57+M57+N57</f>
        <v>4</v>
      </c>
      <c r="P57" s="19">
        <f>Q57-O57</f>
        <v>10</v>
      </c>
      <c r="Q57" s="19">
        <f>ROUND(PRODUCT(J57,25)/14,0)</f>
        <v>14</v>
      </c>
      <c r="R57" s="24" t="s">
        <v>31</v>
      </c>
      <c r="S57" s="11"/>
      <c r="T57" s="25"/>
      <c r="U57" s="11" t="s">
        <v>36</v>
      </c>
    </row>
    <row r="58" spans="1:21" s="96" customFormat="1">
      <c r="A58" s="97" t="s">
        <v>163</v>
      </c>
      <c r="B58" s="104" t="s">
        <v>153</v>
      </c>
      <c r="C58" s="105"/>
      <c r="D58" s="105"/>
      <c r="E58" s="105"/>
      <c r="F58" s="105"/>
      <c r="G58" s="105"/>
      <c r="H58" s="105"/>
      <c r="I58" s="106"/>
      <c r="J58" s="98">
        <v>8</v>
      </c>
      <c r="K58" s="98">
        <v>2</v>
      </c>
      <c r="L58" s="98">
        <v>1</v>
      </c>
      <c r="M58" s="98">
        <v>0</v>
      </c>
      <c r="N58" s="98">
        <v>1</v>
      </c>
      <c r="O58" s="99">
        <v>4</v>
      </c>
      <c r="P58" s="100">
        <v>9</v>
      </c>
      <c r="Q58" s="100">
        <v>13</v>
      </c>
      <c r="R58" s="101" t="s">
        <v>31</v>
      </c>
      <c r="S58" s="102"/>
      <c r="T58" s="103"/>
      <c r="U58" s="102" t="s">
        <v>36</v>
      </c>
    </row>
    <row r="59" spans="1:21">
      <c r="A59" s="53" t="s">
        <v>164</v>
      </c>
      <c r="B59" s="201" t="s">
        <v>136</v>
      </c>
      <c r="C59" s="202"/>
      <c r="D59" s="202"/>
      <c r="E59" s="202"/>
      <c r="F59" s="202"/>
      <c r="G59" s="202"/>
      <c r="H59" s="202"/>
      <c r="I59" s="203"/>
      <c r="J59" s="11">
        <v>3</v>
      </c>
      <c r="K59" s="11">
        <v>0</v>
      </c>
      <c r="L59" s="11">
        <v>0</v>
      </c>
      <c r="M59" s="62">
        <v>0</v>
      </c>
      <c r="N59" s="11">
        <v>1</v>
      </c>
      <c r="O59" s="72">
        <f>K59+L59+M59+N59</f>
        <v>1</v>
      </c>
      <c r="P59" s="19">
        <f t="shared" ref="P59:P61" si="4">Q59-O59</f>
        <v>4</v>
      </c>
      <c r="Q59" s="19">
        <f>ROUND(PRODUCT(J59,25)/14,0)</f>
        <v>5</v>
      </c>
      <c r="R59" s="24" t="s">
        <v>31</v>
      </c>
      <c r="S59" s="11"/>
      <c r="T59" s="25"/>
      <c r="U59" s="11" t="s">
        <v>38</v>
      </c>
    </row>
    <row r="60" spans="1:21">
      <c r="A60" s="53" t="s">
        <v>165</v>
      </c>
      <c r="B60" s="201" t="s">
        <v>152</v>
      </c>
      <c r="C60" s="202"/>
      <c r="D60" s="202"/>
      <c r="E60" s="202"/>
      <c r="F60" s="202"/>
      <c r="G60" s="202"/>
      <c r="H60" s="202"/>
      <c r="I60" s="203"/>
      <c r="J60" s="11">
        <v>4</v>
      </c>
      <c r="K60" s="11">
        <v>0</v>
      </c>
      <c r="L60" s="11">
        <v>2</v>
      </c>
      <c r="M60" s="62">
        <v>1</v>
      </c>
      <c r="N60" s="11">
        <v>1</v>
      </c>
      <c r="O60" s="72">
        <f>K60+L60+M60+N60</f>
        <v>4</v>
      </c>
      <c r="P60" s="19">
        <f t="shared" si="4"/>
        <v>3</v>
      </c>
      <c r="Q60" s="19">
        <f>ROUND(PRODUCT(J60,25)/14,0)</f>
        <v>7</v>
      </c>
      <c r="R60" s="24" t="s">
        <v>31</v>
      </c>
      <c r="S60" s="11"/>
      <c r="T60" s="25"/>
      <c r="U60" s="11" t="s">
        <v>39</v>
      </c>
    </row>
    <row r="61" spans="1:21">
      <c r="A61" s="31" t="s">
        <v>166</v>
      </c>
      <c r="B61" s="201" t="s">
        <v>113</v>
      </c>
      <c r="C61" s="202"/>
      <c r="D61" s="202"/>
      <c r="E61" s="202"/>
      <c r="F61" s="202"/>
      <c r="G61" s="202"/>
      <c r="H61" s="202"/>
      <c r="I61" s="203"/>
      <c r="J61" s="11">
        <v>7</v>
      </c>
      <c r="K61" s="11">
        <v>2</v>
      </c>
      <c r="L61" s="11">
        <v>1</v>
      </c>
      <c r="M61" s="62">
        <v>0</v>
      </c>
      <c r="N61" s="11">
        <v>1</v>
      </c>
      <c r="O61" s="72">
        <f>K61+L61+M61+N61</f>
        <v>4</v>
      </c>
      <c r="P61" s="19">
        <f t="shared" si="4"/>
        <v>9</v>
      </c>
      <c r="Q61" s="19">
        <f>ROUND(PRODUCT(J61,25)/14,0)</f>
        <v>13</v>
      </c>
      <c r="R61" s="24" t="s">
        <v>31</v>
      </c>
      <c r="S61" s="11"/>
      <c r="T61" s="25"/>
      <c r="U61" s="11" t="s">
        <v>38</v>
      </c>
    </row>
    <row r="62" spans="1:21">
      <c r="A62" s="21" t="s">
        <v>25</v>
      </c>
      <c r="B62" s="144"/>
      <c r="C62" s="145"/>
      <c r="D62" s="145"/>
      <c r="E62" s="145"/>
      <c r="F62" s="145"/>
      <c r="G62" s="145"/>
      <c r="H62" s="145"/>
      <c r="I62" s="146"/>
      <c r="J62" s="21">
        <f t="shared" ref="J62:Q62" si="5">SUM(J57:J61)</f>
        <v>30</v>
      </c>
      <c r="K62" s="21">
        <f t="shared" si="5"/>
        <v>6</v>
      </c>
      <c r="L62" s="21">
        <f t="shared" si="5"/>
        <v>5</v>
      </c>
      <c r="M62" s="74">
        <f t="shared" si="5"/>
        <v>1</v>
      </c>
      <c r="N62" s="21">
        <f t="shared" si="5"/>
        <v>5</v>
      </c>
      <c r="O62" s="21">
        <f t="shared" si="5"/>
        <v>17</v>
      </c>
      <c r="P62" s="21">
        <f t="shared" si="5"/>
        <v>35</v>
      </c>
      <c r="Q62" s="21">
        <f t="shared" si="5"/>
        <v>52</v>
      </c>
      <c r="R62" s="21">
        <f>COUNTIF(R57:R61,"E")</f>
        <v>5</v>
      </c>
      <c r="S62" s="21">
        <f>COUNTIF(S57:S61,"C")</f>
        <v>0</v>
      </c>
      <c r="T62" s="21">
        <f>COUNTIF(T57:T61,"VP")</f>
        <v>0</v>
      </c>
      <c r="U62" s="54">
        <f>COUNTA(U57:U61)</f>
        <v>5</v>
      </c>
    </row>
    <row r="63" spans="1:21" ht="18.75" customHeight="1">
      <c r="A63" s="138" t="s">
        <v>45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</row>
    <row r="64" spans="1:21" ht="24.75" customHeight="1">
      <c r="A64" s="215" t="s">
        <v>27</v>
      </c>
      <c r="B64" s="227" t="s">
        <v>26</v>
      </c>
      <c r="C64" s="228"/>
      <c r="D64" s="228"/>
      <c r="E64" s="228"/>
      <c r="F64" s="228"/>
      <c r="G64" s="228"/>
      <c r="H64" s="228"/>
      <c r="I64" s="229"/>
      <c r="J64" s="208" t="s">
        <v>40</v>
      </c>
      <c r="K64" s="210" t="s">
        <v>24</v>
      </c>
      <c r="L64" s="211"/>
      <c r="M64" s="211"/>
      <c r="N64" s="212"/>
      <c r="O64" s="210" t="s">
        <v>41</v>
      </c>
      <c r="P64" s="213"/>
      <c r="Q64" s="214"/>
      <c r="R64" s="210" t="s">
        <v>23</v>
      </c>
      <c r="S64" s="211"/>
      <c r="T64" s="212"/>
      <c r="U64" s="251" t="s">
        <v>22</v>
      </c>
    </row>
    <row r="65" spans="1:21">
      <c r="A65" s="216"/>
      <c r="B65" s="230"/>
      <c r="C65" s="231"/>
      <c r="D65" s="231"/>
      <c r="E65" s="231"/>
      <c r="F65" s="231"/>
      <c r="G65" s="231"/>
      <c r="H65" s="231"/>
      <c r="I65" s="232"/>
      <c r="J65" s="209"/>
      <c r="K65" s="5" t="s">
        <v>28</v>
      </c>
      <c r="L65" s="5" t="s">
        <v>29</v>
      </c>
      <c r="M65" s="66" t="s">
        <v>122</v>
      </c>
      <c r="N65" s="5" t="s">
        <v>123</v>
      </c>
      <c r="O65" s="5" t="s">
        <v>33</v>
      </c>
      <c r="P65" s="5" t="s">
        <v>7</v>
      </c>
      <c r="Q65" s="5" t="s">
        <v>30</v>
      </c>
      <c r="R65" s="5" t="s">
        <v>31</v>
      </c>
      <c r="S65" s="5" t="s">
        <v>28</v>
      </c>
      <c r="T65" s="5" t="s">
        <v>32</v>
      </c>
      <c r="U65" s="209"/>
    </row>
    <row r="66" spans="1:21">
      <c r="A66" s="53" t="s">
        <v>167</v>
      </c>
      <c r="B66" s="201" t="s">
        <v>124</v>
      </c>
      <c r="C66" s="202"/>
      <c r="D66" s="202"/>
      <c r="E66" s="202"/>
      <c r="F66" s="202"/>
      <c r="G66" s="202"/>
      <c r="H66" s="202"/>
      <c r="I66" s="203"/>
      <c r="J66" s="11">
        <v>20</v>
      </c>
      <c r="K66" s="11">
        <v>0</v>
      </c>
      <c r="L66" s="11">
        <v>0</v>
      </c>
      <c r="M66" s="62">
        <v>0</v>
      </c>
      <c r="N66" s="11">
        <v>16</v>
      </c>
      <c r="O66" s="72">
        <f>K66+L66+M66+N66</f>
        <v>16</v>
      </c>
      <c r="P66" s="19">
        <f>Q66-O66</f>
        <v>26</v>
      </c>
      <c r="Q66" s="19">
        <f>ROUND(PRODUCT(J66,25)/12,0)</f>
        <v>42</v>
      </c>
      <c r="R66" s="24"/>
      <c r="S66" s="11" t="s">
        <v>28</v>
      </c>
      <c r="T66" s="25"/>
      <c r="U66" s="11" t="s">
        <v>38</v>
      </c>
    </row>
    <row r="67" spans="1:21">
      <c r="A67" s="53" t="s">
        <v>168</v>
      </c>
      <c r="B67" s="201" t="s">
        <v>137</v>
      </c>
      <c r="C67" s="202"/>
      <c r="D67" s="202"/>
      <c r="E67" s="202"/>
      <c r="F67" s="202"/>
      <c r="G67" s="202"/>
      <c r="H67" s="202"/>
      <c r="I67" s="203"/>
      <c r="J67" s="11">
        <v>6</v>
      </c>
      <c r="K67" s="11">
        <v>0</v>
      </c>
      <c r="L67" s="11">
        <v>0</v>
      </c>
      <c r="M67" s="62">
        <v>1</v>
      </c>
      <c r="N67" s="11">
        <v>2</v>
      </c>
      <c r="O67" s="72">
        <f>K67+L67+M67+N67</f>
        <v>3</v>
      </c>
      <c r="P67" s="19">
        <f t="shared" ref="P67:P68" si="6">Q67-O67</f>
        <v>10</v>
      </c>
      <c r="Q67" s="19">
        <f>ROUND(PRODUCT(J67,25)/12,0)</f>
        <v>13</v>
      </c>
      <c r="R67" s="24"/>
      <c r="S67" s="11" t="s">
        <v>28</v>
      </c>
      <c r="T67" s="25"/>
      <c r="U67" s="11" t="s">
        <v>38</v>
      </c>
    </row>
    <row r="68" spans="1:21">
      <c r="A68" s="53" t="s">
        <v>132</v>
      </c>
      <c r="B68" s="201" t="s">
        <v>127</v>
      </c>
      <c r="C68" s="202"/>
      <c r="D68" s="202"/>
      <c r="E68" s="202"/>
      <c r="F68" s="202"/>
      <c r="G68" s="202"/>
      <c r="H68" s="202"/>
      <c r="I68" s="203"/>
      <c r="J68" s="11">
        <v>4</v>
      </c>
      <c r="K68" s="11">
        <v>0</v>
      </c>
      <c r="L68" s="11">
        <v>0</v>
      </c>
      <c r="M68" s="62">
        <v>0</v>
      </c>
      <c r="N68" s="11">
        <v>5</v>
      </c>
      <c r="O68" s="72">
        <f>K68+L68+M68+N68</f>
        <v>5</v>
      </c>
      <c r="P68" s="19">
        <f t="shared" si="6"/>
        <v>3</v>
      </c>
      <c r="Q68" s="19">
        <f>ROUND(PRODUCT(J68,25)/12,0)</f>
        <v>8</v>
      </c>
      <c r="R68" s="24"/>
      <c r="S68" s="11"/>
      <c r="T68" s="25" t="s">
        <v>32</v>
      </c>
      <c r="U68" s="11" t="s">
        <v>38</v>
      </c>
    </row>
    <row r="69" spans="1:21">
      <c r="A69" s="21" t="s">
        <v>25</v>
      </c>
      <c r="B69" s="144"/>
      <c r="C69" s="145"/>
      <c r="D69" s="145"/>
      <c r="E69" s="145"/>
      <c r="F69" s="145"/>
      <c r="G69" s="145"/>
      <c r="H69" s="145"/>
      <c r="I69" s="146"/>
      <c r="J69" s="21">
        <f t="shared" ref="J69:Q69" si="7">SUM(J66:J68)</f>
        <v>30</v>
      </c>
      <c r="K69" s="21">
        <f t="shared" si="7"/>
        <v>0</v>
      </c>
      <c r="L69" s="21">
        <f t="shared" si="7"/>
        <v>0</v>
      </c>
      <c r="M69" s="74">
        <f t="shared" si="7"/>
        <v>1</v>
      </c>
      <c r="N69" s="21">
        <f t="shared" si="7"/>
        <v>23</v>
      </c>
      <c r="O69" s="21">
        <f t="shared" si="7"/>
        <v>24</v>
      </c>
      <c r="P69" s="21">
        <f t="shared" si="7"/>
        <v>39</v>
      </c>
      <c r="Q69" s="21">
        <f t="shared" si="7"/>
        <v>63</v>
      </c>
      <c r="R69" s="21">
        <f>COUNTIF(R66:R68,"E")</f>
        <v>0</v>
      </c>
      <c r="S69" s="21">
        <f>COUNTIF(S66:S68,"C")</f>
        <v>2</v>
      </c>
      <c r="T69" s="21">
        <f>COUNTIF(T66:T68,"VP")</f>
        <v>1</v>
      </c>
      <c r="U69" s="54">
        <f>COUNTA(U66:U68)</f>
        <v>3</v>
      </c>
    </row>
    <row r="70" spans="1:21" ht="19.5" customHeight="1">
      <c r="A70" s="245" t="s">
        <v>46</v>
      </c>
      <c r="B70" s="245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</row>
    <row r="71" spans="1:21" ht="27.75" customHeight="1">
      <c r="A71" s="215" t="s">
        <v>27</v>
      </c>
      <c r="B71" s="227" t="s">
        <v>26</v>
      </c>
      <c r="C71" s="228"/>
      <c r="D71" s="228"/>
      <c r="E71" s="228"/>
      <c r="F71" s="228"/>
      <c r="G71" s="228"/>
      <c r="H71" s="228"/>
      <c r="I71" s="229"/>
      <c r="J71" s="208" t="s">
        <v>40</v>
      </c>
      <c r="K71" s="204" t="s">
        <v>24</v>
      </c>
      <c r="L71" s="204"/>
      <c r="M71" s="204"/>
      <c r="N71" s="204"/>
      <c r="O71" s="204" t="s">
        <v>41</v>
      </c>
      <c r="P71" s="257"/>
      <c r="Q71" s="257"/>
      <c r="R71" s="204" t="s">
        <v>23</v>
      </c>
      <c r="S71" s="204"/>
      <c r="T71" s="204"/>
      <c r="U71" s="204" t="s">
        <v>22</v>
      </c>
    </row>
    <row r="72" spans="1:21" ht="12.75" customHeight="1">
      <c r="A72" s="216"/>
      <c r="B72" s="230"/>
      <c r="C72" s="231"/>
      <c r="D72" s="231"/>
      <c r="E72" s="231"/>
      <c r="F72" s="231"/>
      <c r="G72" s="231"/>
      <c r="H72" s="231"/>
      <c r="I72" s="232"/>
      <c r="J72" s="209"/>
      <c r="K72" s="5" t="s">
        <v>28</v>
      </c>
      <c r="L72" s="5" t="s">
        <v>29</v>
      </c>
      <c r="M72" s="66" t="s">
        <v>122</v>
      </c>
      <c r="N72" s="5" t="s">
        <v>123</v>
      </c>
      <c r="O72" s="5" t="s">
        <v>33</v>
      </c>
      <c r="P72" s="5" t="s">
        <v>7</v>
      </c>
      <c r="Q72" s="5" t="s">
        <v>30</v>
      </c>
      <c r="R72" s="5" t="s">
        <v>31</v>
      </c>
      <c r="S72" s="5" t="s">
        <v>28</v>
      </c>
      <c r="T72" s="5" t="s">
        <v>32</v>
      </c>
      <c r="U72" s="204"/>
    </row>
    <row r="73" spans="1:21">
      <c r="A73" s="234" t="s">
        <v>47</v>
      </c>
      <c r="B73" s="235"/>
      <c r="C73" s="235"/>
      <c r="D73" s="235"/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  <c r="R73" s="235"/>
      <c r="S73" s="235"/>
      <c r="T73" s="235"/>
      <c r="U73" s="236"/>
    </row>
    <row r="74" spans="1:21">
      <c r="A74" s="83" t="s">
        <v>141</v>
      </c>
      <c r="B74" s="185" t="s">
        <v>142</v>
      </c>
      <c r="C74" s="186"/>
      <c r="D74" s="186"/>
      <c r="E74" s="186"/>
      <c r="F74" s="186"/>
      <c r="G74" s="186"/>
      <c r="H74" s="186"/>
      <c r="I74" s="187"/>
      <c r="J74" s="26">
        <v>7</v>
      </c>
      <c r="K74" s="26">
        <v>2</v>
      </c>
      <c r="L74" s="26">
        <v>1</v>
      </c>
      <c r="M74" s="26">
        <v>0</v>
      </c>
      <c r="N74" s="26">
        <v>1</v>
      </c>
      <c r="O74" s="72">
        <f>K74+L74+M74+N74</f>
        <v>4</v>
      </c>
      <c r="P74" s="19">
        <f>Q74-O74</f>
        <v>9</v>
      </c>
      <c r="Q74" s="19">
        <f>ROUND(PRODUCT(J74,25)/14,0)</f>
        <v>13</v>
      </c>
      <c r="R74" s="26" t="s">
        <v>31</v>
      </c>
      <c r="S74" s="26"/>
      <c r="T74" s="27"/>
      <c r="U74" s="11" t="s">
        <v>36</v>
      </c>
    </row>
    <row r="75" spans="1:21">
      <c r="A75" s="61" t="s">
        <v>143</v>
      </c>
      <c r="B75" s="224" t="s">
        <v>144</v>
      </c>
      <c r="C75" s="225"/>
      <c r="D75" s="225"/>
      <c r="E75" s="225"/>
      <c r="F75" s="225"/>
      <c r="G75" s="225"/>
      <c r="H75" s="225"/>
      <c r="I75" s="226"/>
      <c r="J75" s="26">
        <v>7</v>
      </c>
      <c r="K75" s="26">
        <v>2</v>
      </c>
      <c r="L75" s="26">
        <v>1</v>
      </c>
      <c r="M75" s="26">
        <v>0</v>
      </c>
      <c r="N75" s="26">
        <v>1</v>
      </c>
      <c r="O75" s="72">
        <f>K75+L75+M75+N75</f>
        <v>4</v>
      </c>
      <c r="P75" s="19">
        <f t="shared" ref="P75:P83" si="8">Q75-O75</f>
        <v>9</v>
      </c>
      <c r="Q75" s="19">
        <f>ROUND(PRODUCT(J75,25)/14,0)</f>
        <v>13</v>
      </c>
      <c r="R75" s="26" t="s">
        <v>31</v>
      </c>
      <c r="S75" s="26"/>
      <c r="T75" s="27"/>
      <c r="U75" s="11" t="s">
        <v>36</v>
      </c>
    </row>
    <row r="76" spans="1:21" s="90" customFormat="1">
      <c r="A76" s="63" t="s">
        <v>145</v>
      </c>
      <c r="B76" s="198" t="s">
        <v>146</v>
      </c>
      <c r="C76" s="198"/>
      <c r="D76" s="198"/>
      <c r="E76" s="198"/>
      <c r="F76" s="198"/>
      <c r="G76" s="198"/>
      <c r="H76" s="198"/>
      <c r="I76" s="198"/>
      <c r="J76" s="26">
        <v>7</v>
      </c>
      <c r="K76" s="26">
        <v>2</v>
      </c>
      <c r="L76" s="26">
        <v>1</v>
      </c>
      <c r="M76" s="26">
        <v>0</v>
      </c>
      <c r="N76" s="26">
        <v>1</v>
      </c>
      <c r="O76" s="91">
        <f>K76+L76+M76+N76</f>
        <v>4</v>
      </c>
      <c r="P76" s="73">
        <f t="shared" si="8"/>
        <v>9</v>
      </c>
      <c r="Q76" s="73">
        <f>ROUND(PRODUCT(J76,25)/14,0)</f>
        <v>13</v>
      </c>
      <c r="R76" s="26" t="s">
        <v>31</v>
      </c>
      <c r="S76" s="26"/>
      <c r="T76" s="27"/>
      <c r="U76" s="62" t="s">
        <v>36</v>
      </c>
    </row>
    <row r="77" spans="1:21">
      <c r="A77" s="83" t="s">
        <v>108</v>
      </c>
      <c r="B77" s="186" t="s">
        <v>109</v>
      </c>
      <c r="C77" s="186"/>
      <c r="D77" s="186"/>
      <c r="E77" s="186"/>
      <c r="F77" s="186"/>
      <c r="G77" s="186"/>
      <c r="H77" s="186"/>
      <c r="I77" s="187"/>
      <c r="J77" s="17">
        <v>7</v>
      </c>
      <c r="K77" s="26">
        <v>2</v>
      </c>
      <c r="L77" s="26">
        <v>1</v>
      </c>
      <c r="M77" s="26">
        <v>0</v>
      </c>
      <c r="N77" s="26">
        <v>1</v>
      </c>
      <c r="O77" s="72">
        <f>K77+L77+M77+N77</f>
        <v>4</v>
      </c>
      <c r="P77" s="19">
        <f t="shared" ref="P77" si="9">Q77-O77</f>
        <v>9</v>
      </c>
      <c r="Q77" s="19">
        <f>ROUND(PRODUCT(J77,25)/14,0)</f>
        <v>13</v>
      </c>
      <c r="R77" s="26" t="s">
        <v>31</v>
      </c>
      <c r="S77" s="26"/>
      <c r="T77" s="27"/>
      <c r="U77" s="11" t="s">
        <v>36</v>
      </c>
    </row>
    <row r="78" spans="1:21">
      <c r="A78" s="117" t="s">
        <v>48</v>
      </c>
      <c r="B78" s="237"/>
      <c r="C78" s="237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38"/>
    </row>
    <row r="79" spans="1:21">
      <c r="A79" s="83" t="s">
        <v>111</v>
      </c>
      <c r="B79" s="201" t="s">
        <v>112</v>
      </c>
      <c r="C79" s="202"/>
      <c r="D79" s="202"/>
      <c r="E79" s="202"/>
      <c r="F79" s="202"/>
      <c r="G79" s="202"/>
      <c r="H79" s="202"/>
      <c r="I79" s="203"/>
      <c r="J79" s="26">
        <v>7</v>
      </c>
      <c r="K79" s="26">
        <v>2</v>
      </c>
      <c r="L79" s="26">
        <v>1</v>
      </c>
      <c r="M79" s="26">
        <v>0</v>
      </c>
      <c r="N79" s="26">
        <v>1</v>
      </c>
      <c r="O79" s="72">
        <f>K79+L79+M79+N79</f>
        <v>4</v>
      </c>
      <c r="P79" s="19">
        <f t="shared" si="8"/>
        <v>9</v>
      </c>
      <c r="Q79" s="19">
        <f>ROUND(PRODUCT(J79,25)/14,0)</f>
        <v>13</v>
      </c>
      <c r="R79" s="26" t="s">
        <v>31</v>
      </c>
      <c r="S79" s="26"/>
      <c r="T79" s="27"/>
      <c r="U79" s="11" t="s">
        <v>38</v>
      </c>
    </row>
    <row r="80" spans="1:21">
      <c r="A80" s="61" t="s">
        <v>116</v>
      </c>
      <c r="B80" s="224" t="s">
        <v>117</v>
      </c>
      <c r="C80" s="225"/>
      <c r="D80" s="225"/>
      <c r="E80" s="225"/>
      <c r="F80" s="225"/>
      <c r="G80" s="225"/>
      <c r="H80" s="225"/>
      <c r="I80" s="226"/>
      <c r="J80" s="26">
        <v>7</v>
      </c>
      <c r="K80" s="26">
        <v>2</v>
      </c>
      <c r="L80" s="26">
        <v>1</v>
      </c>
      <c r="M80" s="26">
        <v>0</v>
      </c>
      <c r="N80" s="26">
        <v>1</v>
      </c>
      <c r="O80" s="72">
        <f>K80+L80+M80+N80</f>
        <v>4</v>
      </c>
      <c r="P80" s="19">
        <f t="shared" ref="P80:P81" si="10">Q80-O80</f>
        <v>9</v>
      </c>
      <c r="Q80" s="19">
        <f>ROUND(PRODUCT(J80,25)/14,0)</f>
        <v>13</v>
      </c>
      <c r="R80" s="26" t="s">
        <v>31</v>
      </c>
      <c r="S80" s="26"/>
      <c r="T80" s="27"/>
      <c r="U80" s="11" t="s">
        <v>38</v>
      </c>
    </row>
    <row r="81" spans="1:21">
      <c r="A81" s="61" t="s">
        <v>118</v>
      </c>
      <c r="B81" s="224" t="s">
        <v>119</v>
      </c>
      <c r="C81" s="225"/>
      <c r="D81" s="225"/>
      <c r="E81" s="225"/>
      <c r="F81" s="225"/>
      <c r="G81" s="225"/>
      <c r="H81" s="225"/>
      <c r="I81" s="226"/>
      <c r="J81" s="26">
        <v>7</v>
      </c>
      <c r="K81" s="26">
        <v>2</v>
      </c>
      <c r="L81" s="26">
        <v>1</v>
      </c>
      <c r="M81" s="26">
        <v>0</v>
      </c>
      <c r="N81" s="26">
        <v>1</v>
      </c>
      <c r="O81" s="72">
        <f>K81+L81+M81+N81</f>
        <v>4</v>
      </c>
      <c r="P81" s="19">
        <f t="shared" si="10"/>
        <v>9</v>
      </c>
      <c r="Q81" s="19">
        <f>ROUND(PRODUCT(J81,25)/14,0)</f>
        <v>13</v>
      </c>
      <c r="R81" s="26" t="s">
        <v>31</v>
      </c>
      <c r="S81" s="26"/>
      <c r="T81" s="27"/>
      <c r="U81" s="11" t="s">
        <v>38</v>
      </c>
    </row>
    <row r="82" spans="1:21">
      <c r="A82" s="117" t="s">
        <v>49</v>
      </c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8"/>
    </row>
    <row r="83" spans="1:21">
      <c r="A83" s="61" t="s">
        <v>169</v>
      </c>
      <c r="B83" s="224" t="s">
        <v>147</v>
      </c>
      <c r="C83" s="225"/>
      <c r="D83" s="225"/>
      <c r="E83" s="225"/>
      <c r="F83" s="225"/>
      <c r="G83" s="225"/>
      <c r="H83" s="225"/>
      <c r="I83" s="226"/>
      <c r="J83" s="26">
        <v>7</v>
      </c>
      <c r="K83" s="26">
        <v>2</v>
      </c>
      <c r="L83" s="26">
        <v>1</v>
      </c>
      <c r="M83" s="26">
        <v>0</v>
      </c>
      <c r="N83" s="26">
        <v>1</v>
      </c>
      <c r="O83" s="72">
        <f>K83+L83+M83+N83</f>
        <v>4</v>
      </c>
      <c r="P83" s="19">
        <f t="shared" si="8"/>
        <v>9</v>
      </c>
      <c r="Q83" s="19">
        <f>ROUND(PRODUCT(J83,25)/14,0)</f>
        <v>13</v>
      </c>
      <c r="R83" s="26" t="s">
        <v>31</v>
      </c>
      <c r="S83" s="26"/>
      <c r="T83" s="27"/>
      <c r="U83" s="11" t="s">
        <v>38</v>
      </c>
    </row>
    <row r="84" spans="1:21">
      <c r="A84" s="63" t="s">
        <v>148</v>
      </c>
      <c r="B84" s="198" t="s">
        <v>149</v>
      </c>
      <c r="C84" s="198"/>
      <c r="D84" s="198"/>
      <c r="E84" s="198"/>
      <c r="F84" s="198"/>
      <c r="G84" s="198"/>
      <c r="H84" s="198"/>
      <c r="I84" s="198"/>
      <c r="J84" s="26">
        <v>7</v>
      </c>
      <c r="K84" s="26">
        <v>2</v>
      </c>
      <c r="L84" s="26">
        <v>1</v>
      </c>
      <c r="M84" s="26">
        <v>0</v>
      </c>
      <c r="N84" s="26">
        <v>1</v>
      </c>
      <c r="O84" s="72">
        <f>K84+L84+M84+N84</f>
        <v>4</v>
      </c>
      <c r="P84" s="19">
        <f t="shared" ref="P84:P85" si="11">Q84-O84</f>
        <v>9</v>
      </c>
      <c r="Q84" s="19">
        <f>ROUND(PRODUCT(J84,25)/14,0)</f>
        <v>13</v>
      </c>
      <c r="R84" s="26" t="s">
        <v>31</v>
      </c>
      <c r="S84" s="26"/>
      <c r="T84" s="27"/>
      <c r="U84" s="11" t="s">
        <v>38</v>
      </c>
    </row>
    <row r="85" spans="1:21">
      <c r="A85" s="60" t="s">
        <v>120</v>
      </c>
      <c r="B85" s="55" t="s">
        <v>121</v>
      </c>
      <c r="C85" s="80"/>
      <c r="D85" s="80"/>
      <c r="E85" s="80"/>
      <c r="F85" s="80"/>
      <c r="G85" s="80"/>
      <c r="H85" s="80"/>
      <c r="I85" s="81"/>
      <c r="J85" s="26">
        <v>7</v>
      </c>
      <c r="K85" s="26">
        <v>2</v>
      </c>
      <c r="L85" s="26">
        <v>1</v>
      </c>
      <c r="M85" s="26">
        <v>0</v>
      </c>
      <c r="N85" s="26">
        <v>1</v>
      </c>
      <c r="O85" s="72">
        <f>K85+L85+M85+N85</f>
        <v>4</v>
      </c>
      <c r="P85" s="19">
        <f t="shared" si="11"/>
        <v>9</v>
      </c>
      <c r="Q85" s="19">
        <f>ROUND(PRODUCT(J85,25)/14,0)</f>
        <v>13</v>
      </c>
      <c r="R85" s="26" t="s">
        <v>31</v>
      </c>
      <c r="S85" s="26"/>
      <c r="T85" s="27"/>
      <c r="U85" s="11" t="s">
        <v>38</v>
      </c>
    </row>
    <row r="86" spans="1:21" hidden="1">
      <c r="A86" s="117" t="s">
        <v>50</v>
      </c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9"/>
    </row>
    <row r="87" spans="1:21" hidden="1">
      <c r="A87" s="32"/>
      <c r="B87" s="233"/>
      <c r="C87" s="233"/>
      <c r="D87" s="233"/>
      <c r="E87" s="233"/>
      <c r="F87" s="233"/>
      <c r="G87" s="233"/>
      <c r="H87" s="233"/>
      <c r="I87" s="233"/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72">
        <f>K87+L87+M87+N87</f>
        <v>0</v>
      </c>
      <c r="P87" s="19">
        <f t="shared" ref="P87:P89" si="12">Q87-O87</f>
        <v>0</v>
      </c>
      <c r="Q87" s="19">
        <f>ROUND(PRODUCT(J87,25)/12,0)</f>
        <v>0</v>
      </c>
      <c r="R87" s="26"/>
      <c r="S87" s="26"/>
      <c r="T87" s="27"/>
      <c r="U87" s="11"/>
    </row>
    <row r="88" spans="1:21" hidden="1">
      <c r="A88" s="34"/>
      <c r="B88" s="233"/>
      <c r="C88" s="233"/>
      <c r="D88" s="233"/>
      <c r="E88" s="233"/>
      <c r="F88" s="233"/>
      <c r="G88" s="233"/>
      <c r="H88" s="233"/>
      <c r="I88" s="233"/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72">
        <f>K88+L88+M88+N88</f>
        <v>0</v>
      </c>
      <c r="P88" s="19">
        <f t="shared" si="12"/>
        <v>0</v>
      </c>
      <c r="Q88" s="19">
        <f>ROUND(PRODUCT(J88,25)/12,0)</f>
        <v>0</v>
      </c>
      <c r="R88" s="26"/>
      <c r="S88" s="26"/>
      <c r="T88" s="27"/>
      <c r="U88" s="11"/>
    </row>
    <row r="89" spans="1:21" hidden="1">
      <c r="A89" s="34"/>
      <c r="B89" s="233"/>
      <c r="C89" s="233"/>
      <c r="D89" s="233"/>
      <c r="E89" s="233"/>
      <c r="F89" s="233"/>
      <c r="G89" s="233"/>
      <c r="H89" s="233"/>
      <c r="I89" s="233"/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72">
        <f>K89+L89+M89+N89</f>
        <v>0</v>
      </c>
      <c r="P89" s="19">
        <f t="shared" si="12"/>
        <v>0</v>
      </c>
      <c r="Q89" s="19">
        <f>ROUND(PRODUCT(J89,25)/12,0)</f>
        <v>0</v>
      </c>
      <c r="R89" s="26"/>
      <c r="S89" s="26"/>
      <c r="T89" s="27"/>
      <c r="U89" s="11"/>
    </row>
    <row r="90" spans="1:21" ht="24.75" customHeight="1">
      <c r="A90" s="189" t="s">
        <v>52</v>
      </c>
      <c r="B90" s="190"/>
      <c r="C90" s="190"/>
      <c r="D90" s="190"/>
      <c r="E90" s="190"/>
      <c r="F90" s="190"/>
      <c r="G90" s="190"/>
      <c r="H90" s="190"/>
      <c r="I90" s="191"/>
      <c r="J90" s="23">
        <f t="shared" ref="J90:Q90" si="13">SUM(J74,J79,J83,J87)</f>
        <v>21</v>
      </c>
      <c r="K90" s="23">
        <f t="shared" si="13"/>
        <v>6</v>
      </c>
      <c r="L90" s="23">
        <f t="shared" si="13"/>
        <v>3</v>
      </c>
      <c r="M90" s="75">
        <f t="shared" si="13"/>
        <v>0</v>
      </c>
      <c r="N90" s="23">
        <f t="shared" si="13"/>
        <v>3</v>
      </c>
      <c r="O90" s="23">
        <f t="shared" si="13"/>
        <v>12</v>
      </c>
      <c r="P90" s="23">
        <f t="shared" si="13"/>
        <v>27</v>
      </c>
      <c r="Q90" s="23">
        <f t="shared" si="13"/>
        <v>39</v>
      </c>
      <c r="R90" s="23">
        <f>COUNTIF(R74,"E")+COUNTIF(R79,"E")+COUNTIF(R83,"E")+COUNTIF(R87,"E")</f>
        <v>3</v>
      </c>
      <c r="S90" s="23">
        <f>COUNTIF(S74,"C")+COUNTIF(S79,"C")+COUNTIF(S83,"C")+COUNTIF(S87,"C")</f>
        <v>0</v>
      </c>
      <c r="T90" s="23">
        <f>COUNTIF(T74,"VP")+COUNTIF(T79,"VP")+COUNTIF(T83,"VP")+COUNTIF(T87,"VP")</f>
        <v>0</v>
      </c>
      <c r="U90" s="28"/>
    </row>
    <row r="91" spans="1:21" ht="13.5" customHeight="1">
      <c r="A91" s="192" t="s">
        <v>53</v>
      </c>
      <c r="B91" s="193"/>
      <c r="C91" s="193"/>
      <c r="D91" s="193"/>
      <c r="E91" s="193"/>
      <c r="F91" s="193"/>
      <c r="G91" s="193"/>
      <c r="H91" s="193"/>
      <c r="I91" s="193"/>
      <c r="J91" s="194"/>
      <c r="K91" s="23">
        <f t="shared" ref="K91:Q91" si="14">SUM(K74,K79,K83)*14+K87*12</f>
        <v>84</v>
      </c>
      <c r="L91" s="23">
        <f t="shared" si="14"/>
        <v>42</v>
      </c>
      <c r="M91" s="75">
        <f t="shared" si="14"/>
        <v>0</v>
      </c>
      <c r="N91" s="23">
        <f t="shared" si="14"/>
        <v>42</v>
      </c>
      <c r="O91" s="23">
        <f t="shared" si="14"/>
        <v>168</v>
      </c>
      <c r="P91" s="23">
        <f t="shared" si="14"/>
        <v>378</v>
      </c>
      <c r="Q91" s="23">
        <f t="shared" si="14"/>
        <v>546</v>
      </c>
      <c r="R91" s="170"/>
      <c r="S91" s="171"/>
      <c r="T91" s="171"/>
      <c r="U91" s="172"/>
    </row>
    <row r="92" spans="1:21">
      <c r="A92" s="195"/>
      <c r="B92" s="196"/>
      <c r="C92" s="196"/>
      <c r="D92" s="196"/>
      <c r="E92" s="196"/>
      <c r="F92" s="196"/>
      <c r="G92" s="196"/>
      <c r="H92" s="196"/>
      <c r="I92" s="196"/>
      <c r="J92" s="197"/>
      <c r="K92" s="176">
        <f>SUM(K91:N91)</f>
        <v>168</v>
      </c>
      <c r="L92" s="177"/>
      <c r="M92" s="177"/>
      <c r="N92" s="178"/>
      <c r="O92" s="179">
        <f>SUM(O91:P91)</f>
        <v>546</v>
      </c>
      <c r="P92" s="180"/>
      <c r="Q92" s="181"/>
      <c r="R92" s="173"/>
      <c r="S92" s="174"/>
      <c r="T92" s="174"/>
      <c r="U92" s="175"/>
    </row>
    <row r="93" spans="1:2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3"/>
      <c r="L93" s="13"/>
      <c r="M93" s="69"/>
      <c r="N93" s="13"/>
      <c r="O93" s="14"/>
      <c r="P93" s="14"/>
      <c r="Q93" s="14"/>
      <c r="R93" s="15"/>
      <c r="S93" s="15"/>
      <c r="T93" s="15"/>
      <c r="U93" s="15"/>
    </row>
    <row r="94" spans="1:21" s="64" customFormat="1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9"/>
      <c r="L94" s="69"/>
      <c r="M94" s="69"/>
      <c r="N94" s="69"/>
      <c r="O94" s="70"/>
      <c r="P94" s="70"/>
      <c r="Q94" s="70"/>
      <c r="R94" s="71"/>
      <c r="S94" s="71"/>
      <c r="T94" s="71"/>
      <c r="U94" s="71"/>
    </row>
    <row r="95" spans="1:21" s="64" customFormat="1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9"/>
      <c r="L95" s="69"/>
      <c r="M95" s="69"/>
      <c r="N95" s="69"/>
      <c r="O95" s="70"/>
      <c r="P95" s="70"/>
      <c r="Q95" s="70"/>
      <c r="R95" s="71"/>
      <c r="S95" s="71"/>
      <c r="T95" s="71"/>
      <c r="U95" s="71"/>
    </row>
    <row r="96" spans="1:21" s="64" customFormat="1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9"/>
      <c r="L96" s="69"/>
      <c r="M96" s="69"/>
      <c r="N96" s="69"/>
      <c r="O96" s="70"/>
      <c r="P96" s="70"/>
      <c r="Q96" s="70"/>
      <c r="R96" s="71"/>
      <c r="S96" s="71"/>
      <c r="T96" s="71"/>
      <c r="U96" s="71"/>
    </row>
    <row r="97" spans="1:21" s="64" customFormat="1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9"/>
      <c r="L97" s="69"/>
      <c r="M97" s="69"/>
      <c r="N97" s="69"/>
      <c r="O97" s="70"/>
      <c r="P97" s="70"/>
      <c r="Q97" s="70"/>
      <c r="R97" s="71"/>
      <c r="S97" s="71"/>
      <c r="T97" s="71"/>
      <c r="U97" s="71"/>
    </row>
    <row r="98" spans="1:21" s="64" customFormat="1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9"/>
      <c r="L98" s="69"/>
      <c r="M98" s="69"/>
      <c r="N98" s="69"/>
      <c r="O98" s="70"/>
      <c r="P98" s="70"/>
      <c r="Q98" s="70"/>
      <c r="R98" s="71"/>
      <c r="S98" s="71"/>
      <c r="T98" s="71"/>
      <c r="U98" s="71"/>
    </row>
    <row r="99" spans="1:21" ht="24" customHeight="1">
      <c r="A99" s="231" t="s">
        <v>54</v>
      </c>
      <c r="B99" s="231"/>
      <c r="C99" s="231"/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31"/>
      <c r="U99" s="231"/>
    </row>
    <row r="100" spans="1:21" ht="16.5" customHeight="1">
      <c r="A100" s="144" t="s">
        <v>56</v>
      </c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6"/>
    </row>
    <row r="101" spans="1:21" ht="34.5" customHeight="1">
      <c r="A101" s="188" t="s">
        <v>27</v>
      </c>
      <c r="B101" s="188" t="s">
        <v>26</v>
      </c>
      <c r="C101" s="188"/>
      <c r="D101" s="188"/>
      <c r="E101" s="188"/>
      <c r="F101" s="188"/>
      <c r="G101" s="188"/>
      <c r="H101" s="188"/>
      <c r="I101" s="188"/>
      <c r="J101" s="143" t="s">
        <v>40</v>
      </c>
      <c r="K101" s="143" t="s">
        <v>24</v>
      </c>
      <c r="L101" s="143"/>
      <c r="M101" s="143"/>
      <c r="N101" s="143"/>
      <c r="O101" s="143" t="s">
        <v>41</v>
      </c>
      <c r="P101" s="143"/>
      <c r="Q101" s="143"/>
      <c r="R101" s="143" t="s">
        <v>23</v>
      </c>
      <c r="S101" s="143"/>
      <c r="T101" s="143"/>
      <c r="U101" s="143" t="s">
        <v>22</v>
      </c>
    </row>
    <row r="102" spans="1:21">
      <c r="A102" s="188"/>
      <c r="B102" s="188"/>
      <c r="C102" s="188"/>
      <c r="D102" s="188"/>
      <c r="E102" s="188"/>
      <c r="F102" s="188"/>
      <c r="G102" s="188"/>
      <c r="H102" s="188"/>
      <c r="I102" s="188"/>
      <c r="J102" s="143"/>
      <c r="K102" s="30" t="s">
        <v>28</v>
      </c>
      <c r="L102" s="30" t="s">
        <v>29</v>
      </c>
      <c r="M102" s="76" t="s">
        <v>122</v>
      </c>
      <c r="N102" s="30" t="s">
        <v>123</v>
      </c>
      <c r="O102" s="30" t="s">
        <v>33</v>
      </c>
      <c r="P102" s="30" t="s">
        <v>7</v>
      </c>
      <c r="Q102" s="30" t="s">
        <v>30</v>
      </c>
      <c r="R102" s="30" t="s">
        <v>31</v>
      </c>
      <c r="S102" s="30" t="s">
        <v>28</v>
      </c>
      <c r="T102" s="30" t="s">
        <v>32</v>
      </c>
      <c r="U102" s="143"/>
    </row>
    <row r="103" spans="1:21" ht="17.25" customHeight="1">
      <c r="A103" s="144" t="s">
        <v>68</v>
      </c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6"/>
    </row>
    <row r="104" spans="1:21">
      <c r="A104" s="33" t="str">
        <f t="shared" ref="A104:A110" si="15">IF(ISNA(INDEX($A$36:$U$98,MATCH($B104,$B$36:$B$98,0),1)),"",INDEX($A$36:$U$98,MATCH($B104,$B$36:$B$98,0),1))</f>
        <v>MME9001</v>
      </c>
      <c r="B104" s="198" t="s">
        <v>107</v>
      </c>
      <c r="C104" s="198"/>
      <c r="D104" s="198"/>
      <c r="E104" s="198"/>
      <c r="F104" s="198"/>
      <c r="G104" s="198"/>
      <c r="H104" s="198"/>
      <c r="I104" s="198"/>
      <c r="J104" s="19">
        <f t="shared" ref="J104:J110" si="16">IF(ISNA(INDEX($A$36:$U$98,MATCH($B104,$B$36:$B$98,0),10)),"",INDEX($A$36:$U$98,MATCH($B104,$B$36:$B$98,0),10))</f>
        <v>4</v>
      </c>
      <c r="K104" s="19">
        <f t="shared" ref="K104:K110" si="17">IF(ISNA(INDEX($A$36:$U$98,MATCH($B104,$B$36:$B$98,0),11)),"",INDEX($A$36:$U$98,MATCH($B104,$B$36:$B$98,0),11))</f>
        <v>2</v>
      </c>
      <c r="L104" s="73">
        <f t="shared" ref="L104:L110" si="18">IF(ISNA(INDEX($A$36:$U$98,MATCH($B104,$B$36:$B$98,0),12)),"",INDEX($A$36:$U$98,MATCH($B104,$B$36:$B$98,0),12))</f>
        <v>1</v>
      </c>
      <c r="M104" s="19">
        <f t="shared" ref="M104:M109" si="19">IF(ISNA(INDEX($A$36:$U$98,MATCH($B104,$B$36:$B$98,0),13)),"",INDEX($A$36:$U$98,MATCH($B104,$B$36:$B$98,0),13))</f>
        <v>0</v>
      </c>
      <c r="N104" s="19">
        <f t="shared" ref="N104:N109" si="20">IF(ISNA(INDEX($A$36:$U$98,MATCH($B104,$B$36:$B$98,0),14)),"",INDEX($A$36:$U$98,MATCH($B104,$B$36:$B$98,0),14))</f>
        <v>1</v>
      </c>
      <c r="O104" s="19">
        <f t="shared" ref="O104:O109" si="21">IF(ISNA(INDEX($A$36:$U$98,MATCH($B104,$B$36:$B$98,0),15)),"",INDEX($A$36:$U$98,MATCH($B104,$B$36:$B$98,0),15))</f>
        <v>4</v>
      </c>
      <c r="P104" s="19">
        <f t="shared" ref="P104:P109" si="22">IF(ISNA(INDEX($A$36:$U$98,MATCH($B104,$B$36:$B$98,0),16)),"",INDEX($A$36:$U$98,MATCH($B104,$B$36:$B$98,0),16))</f>
        <v>3</v>
      </c>
      <c r="Q104" s="29">
        <f t="shared" ref="Q104:Q109" si="23">IF(ISNA(INDEX($A$36:$U$98,MATCH($B104,$B$36:$B$98,0),17)),"",INDEX($A$36:$U$98,MATCH($B104,$B$36:$B$98,0),17))</f>
        <v>7</v>
      </c>
      <c r="R104" s="29">
        <f t="shared" ref="R104:R109" si="24">IF(ISNA(INDEX($A$36:$U$98,MATCH($B104,$B$36:$B$98,0),18)),"",INDEX($A$36:$U$98,MATCH($B104,$B$36:$B$98,0),18))</f>
        <v>0</v>
      </c>
      <c r="S104" s="29"/>
      <c r="T104" s="29" t="str">
        <f t="shared" ref="T104:T110" si="25">IF(ISNA(INDEX($A$36:$U$98,MATCH($B104,$B$36:$B$98,0),19)),"",INDEX($A$36:$U$98,MATCH($B104,$B$36:$B$98,0),19))</f>
        <v>C</v>
      </c>
      <c r="U104" s="20" t="s">
        <v>36</v>
      </c>
    </row>
    <row r="105" spans="1:21">
      <c r="A105" s="33" t="str">
        <f t="shared" si="15"/>
        <v>MMG8156</v>
      </c>
      <c r="B105" s="201" t="s">
        <v>154</v>
      </c>
      <c r="C105" s="202"/>
      <c r="D105" s="202"/>
      <c r="E105" s="202"/>
      <c r="F105" s="202"/>
      <c r="G105" s="202"/>
      <c r="H105" s="202"/>
      <c r="I105" s="203"/>
      <c r="J105" s="19">
        <f t="shared" si="16"/>
        <v>8</v>
      </c>
      <c r="K105" s="19">
        <f t="shared" si="17"/>
        <v>2</v>
      </c>
      <c r="L105" s="73">
        <f t="shared" si="18"/>
        <v>1</v>
      </c>
      <c r="M105" s="19">
        <f t="shared" si="19"/>
        <v>0</v>
      </c>
      <c r="N105" s="19">
        <f t="shared" si="20"/>
        <v>1</v>
      </c>
      <c r="O105" s="19">
        <f t="shared" si="21"/>
        <v>4</v>
      </c>
      <c r="P105" s="19">
        <f t="shared" si="22"/>
        <v>10</v>
      </c>
      <c r="Q105" s="29">
        <f t="shared" si="23"/>
        <v>14</v>
      </c>
      <c r="R105" s="29" t="str">
        <f t="shared" si="24"/>
        <v>E</v>
      </c>
      <c r="S105" s="29"/>
      <c r="T105" s="29">
        <f t="shared" si="25"/>
        <v>0</v>
      </c>
      <c r="U105" s="20" t="s">
        <v>36</v>
      </c>
    </row>
    <row r="106" spans="1:21">
      <c r="A106" s="33" t="str">
        <f t="shared" si="15"/>
        <v>MMG8157</v>
      </c>
      <c r="B106" s="104" t="s">
        <v>153</v>
      </c>
      <c r="C106" s="105"/>
      <c r="D106" s="105"/>
      <c r="E106" s="105"/>
      <c r="F106" s="105"/>
      <c r="G106" s="105"/>
      <c r="H106" s="105"/>
      <c r="I106" s="199"/>
      <c r="J106" s="19">
        <f t="shared" si="16"/>
        <v>8</v>
      </c>
      <c r="K106" s="19">
        <f t="shared" si="17"/>
        <v>2</v>
      </c>
      <c r="L106" s="73">
        <f t="shared" si="18"/>
        <v>1</v>
      </c>
      <c r="M106" s="19">
        <f t="shared" si="19"/>
        <v>0</v>
      </c>
      <c r="N106" s="19">
        <f t="shared" si="20"/>
        <v>1</v>
      </c>
      <c r="O106" s="19">
        <f t="shared" si="21"/>
        <v>4</v>
      </c>
      <c r="P106" s="19">
        <f t="shared" si="22"/>
        <v>9</v>
      </c>
      <c r="Q106" s="29">
        <f t="shared" si="23"/>
        <v>13</v>
      </c>
      <c r="R106" s="29" t="str">
        <f t="shared" si="24"/>
        <v>E</v>
      </c>
      <c r="S106" s="29"/>
      <c r="T106" s="29">
        <f t="shared" si="25"/>
        <v>0</v>
      </c>
      <c r="U106" s="20" t="s">
        <v>36</v>
      </c>
    </row>
    <row r="107" spans="1:21">
      <c r="A107" s="33" t="str">
        <f t="shared" si="15"/>
        <v>MMX9701</v>
      </c>
      <c r="B107" s="198" t="s">
        <v>110</v>
      </c>
      <c r="C107" s="198"/>
      <c r="D107" s="198"/>
      <c r="E107" s="198"/>
      <c r="F107" s="198"/>
      <c r="G107" s="198"/>
      <c r="H107" s="198"/>
      <c r="I107" s="198"/>
      <c r="J107" s="19">
        <f t="shared" si="16"/>
        <v>7</v>
      </c>
      <c r="K107" s="19">
        <f t="shared" si="17"/>
        <v>2</v>
      </c>
      <c r="L107" s="73">
        <f t="shared" si="18"/>
        <v>1</v>
      </c>
      <c r="M107" s="19">
        <f t="shared" si="19"/>
        <v>0</v>
      </c>
      <c r="N107" s="19">
        <f t="shared" si="20"/>
        <v>1</v>
      </c>
      <c r="O107" s="19">
        <f t="shared" si="21"/>
        <v>4</v>
      </c>
      <c r="P107" s="19">
        <f t="shared" si="22"/>
        <v>9</v>
      </c>
      <c r="Q107" s="29">
        <f t="shared" si="23"/>
        <v>13</v>
      </c>
      <c r="R107" s="29" t="str">
        <f t="shared" si="24"/>
        <v>E</v>
      </c>
      <c r="S107" s="29"/>
      <c r="T107" s="29">
        <f t="shared" si="25"/>
        <v>0</v>
      </c>
      <c r="U107" s="20" t="s">
        <v>36</v>
      </c>
    </row>
    <row r="108" spans="1:21">
      <c r="A108" s="33" t="str">
        <f t="shared" si="15"/>
        <v>MME8143</v>
      </c>
      <c r="B108" s="186" t="s">
        <v>140</v>
      </c>
      <c r="C108" s="186"/>
      <c r="D108" s="186"/>
      <c r="E108" s="186"/>
      <c r="F108" s="186"/>
      <c r="G108" s="186"/>
      <c r="H108" s="186"/>
      <c r="I108" s="187"/>
      <c r="J108" s="19">
        <f t="shared" si="16"/>
        <v>7</v>
      </c>
      <c r="K108" s="19">
        <f t="shared" si="17"/>
        <v>2</v>
      </c>
      <c r="L108" s="73">
        <f t="shared" si="18"/>
        <v>1</v>
      </c>
      <c r="M108" s="19">
        <f t="shared" si="19"/>
        <v>0</v>
      </c>
      <c r="N108" s="19">
        <f t="shared" si="20"/>
        <v>1</v>
      </c>
      <c r="O108" s="19">
        <f t="shared" si="21"/>
        <v>4</v>
      </c>
      <c r="P108" s="19">
        <f t="shared" si="22"/>
        <v>9</v>
      </c>
      <c r="Q108" s="29">
        <f t="shared" si="23"/>
        <v>13</v>
      </c>
      <c r="R108" s="29" t="str">
        <f t="shared" si="24"/>
        <v>E</v>
      </c>
      <c r="S108" s="29"/>
      <c r="T108" s="29">
        <f t="shared" si="25"/>
        <v>0</v>
      </c>
      <c r="U108" s="20" t="s">
        <v>36</v>
      </c>
    </row>
    <row r="109" spans="1:21">
      <c r="A109" s="33" t="str">
        <f t="shared" si="15"/>
        <v>MME8065</v>
      </c>
      <c r="B109" s="201" t="s">
        <v>134</v>
      </c>
      <c r="C109" s="202"/>
      <c r="D109" s="202"/>
      <c r="E109" s="202"/>
      <c r="F109" s="202"/>
      <c r="G109" s="202"/>
      <c r="H109" s="202"/>
      <c r="I109" s="203"/>
      <c r="J109" s="19">
        <f t="shared" si="16"/>
        <v>7</v>
      </c>
      <c r="K109" s="19">
        <f t="shared" si="17"/>
        <v>2</v>
      </c>
      <c r="L109" s="73">
        <f t="shared" si="18"/>
        <v>1</v>
      </c>
      <c r="M109" s="19">
        <f t="shared" si="19"/>
        <v>0</v>
      </c>
      <c r="N109" s="19">
        <f t="shared" si="20"/>
        <v>1</v>
      </c>
      <c r="O109" s="19">
        <f t="shared" si="21"/>
        <v>4</v>
      </c>
      <c r="P109" s="19">
        <f t="shared" si="22"/>
        <v>9</v>
      </c>
      <c r="Q109" s="29">
        <f t="shared" si="23"/>
        <v>13</v>
      </c>
      <c r="R109" s="29" t="str">
        <f t="shared" si="24"/>
        <v>E</v>
      </c>
      <c r="S109" s="29"/>
      <c r="T109" s="29">
        <f t="shared" si="25"/>
        <v>0</v>
      </c>
      <c r="U109" s="20" t="s">
        <v>36</v>
      </c>
    </row>
    <row r="110" spans="1:21">
      <c r="A110" s="33" t="str">
        <f t="shared" si="15"/>
        <v>MMG8154</v>
      </c>
      <c r="B110" s="201" t="s">
        <v>135</v>
      </c>
      <c r="C110" s="202"/>
      <c r="D110" s="202"/>
      <c r="E110" s="202"/>
      <c r="F110" s="202"/>
      <c r="G110" s="202"/>
      <c r="H110" s="202"/>
      <c r="I110" s="203"/>
      <c r="J110" s="19">
        <f t="shared" si="16"/>
        <v>6</v>
      </c>
      <c r="K110" s="19">
        <f t="shared" si="17"/>
        <v>2</v>
      </c>
      <c r="L110" s="19">
        <f t="shared" si="18"/>
        <v>1</v>
      </c>
      <c r="M110" s="73">
        <f>IF(ISNA(INDEX($A$36:$U$98,MATCH($B110,$B$36:$B$98,0),12)),"",INDEX($A$36:$U$98,MATCH($B110,$B$36:$B$98,0),12))</f>
        <v>1</v>
      </c>
      <c r="N110" s="19">
        <f>IF(ISNA(INDEX($A$36:$U$98,MATCH($B110,$B$36:$B$98,0),13)),"",INDEX($A$36:$U$98,MATCH($B110,$B$36:$B$98,0),13))</f>
        <v>0</v>
      </c>
      <c r="O110" s="19">
        <f>IF(ISNA(INDEX($A$36:$U$98,MATCH($B110,$B$36:$B$98,0),14)),"",INDEX($A$36:$U$98,MATCH($B110,$B$36:$B$98,0),14))</f>
        <v>1</v>
      </c>
      <c r="P110" s="19">
        <f>IF(ISNA(INDEX($A$36:$U$98,MATCH($B110,$B$36:$B$98,0),15)),"",INDEX($A$36:$U$98,MATCH($B110,$B$36:$B$98,0),15))</f>
        <v>4</v>
      </c>
      <c r="Q110" s="19">
        <f>IF(ISNA(INDEX($A$36:$U$98,MATCH($B110,$B$36:$B$98,0),16)),"",INDEX($A$36:$U$98,MATCH($B110,$B$36:$B$98,0),16))</f>
        <v>7</v>
      </c>
      <c r="R110" s="29">
        <f>IF(ISNA(INDEX($A$36:$U$98,MATCH($B110,$B$36:$B$98,0),17)),"",INDEX($A$36:$U$98,MATCH($B110,$B$36:$B$98,0),17))</f>
        <v>11</v>
      </c>
      <c r="S110" s="29" t="str">
        <f>IF(ISNA(INDEX($A$36:$U$98,MATCH($B110,$B$36:$B$98,0),18)),"",INDEX($A$36:$U$98,MATCH($B110,$B$36:$B$98,0),18))</f>
        <v>E</v>
      </c>
      <c r="T110" s="29">
        <f t="shared" si="25"/>
        <v>0</v>
      </c>
      <c r="U110" s="20" t="s">
        <v>36</v>
      </c>
    </row>
    <row r="111" spans="1:21">
      <c r="A111" s="21" t="s">
        <v>25</v>
      </c>
      <c r="B111" s="182"/>
      <c r="C111" s="183"/>
      <c r="D111" s="183"/>
      <c r="E111" s="183"/>
      <c r="F111" s="183"/>
      <c r="G111" s="183"/>
      <c r="H111" s="183"/>
      <c r="I111" s="184"/>
      <c r="J111" s="23">
        <f>IF(ISNA(SUM(J104:J110)),"",SUM(J104:J110))</f>
        <v>47</v>
      </c>
      <c r="K111" s="23">
        <f>SUM(K104:K110)</f>
        <v>14</v>
      </c>
      <c r="L111" s="23">
        <f>SUM(L110:L110)</f>
        <v>1</v>
      </c>
      <c r="M111" s="75">
        <f>SUM(M104:M110)</f>
        <v>1</v>
      </c>
      <c r="N111" s="23">
        <f>SUM(N104:N110)</f>
        <v>6</v>
      </c>
      <c r="O111" s="23">
        <f>SUM(O104:O110)</f>
        <v>25</v>
      </c>
      <c r="P111" s="23">
        <f>SUM(P104:P110)</f>
        <v>53</v>
      </c>
      <c r="Q111" s="23">
        <f>SUM(Q104:Q110)</f>
        <v>80</v>
      </c>
      <c r="R111" s="21">
        <f>COUNTIF(R104:R110,"E")</f>
        <v>5</v>
      </c>
      <c r="S111" s="21">
        <f>COUNTIF(S104:S110,"C")</f>
        <v>0</v>
      </c>
      <c r="T111" s="21">
        <f>COUNTIF(T104:T110,"VP")</f>
        <v>0</v>
      </c>
      <c r="U111" s="20"/>
    </row>
    <row r="112" spans="1:21" ht="17.25" customHeight="1">
      <c r="A112" s="144" t="s">
        <v>69</v>
      </c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6"/>
    </row>
    <row r="113" spans="1:21">
      <c r="A113" s="33" t="str">
        <f>IF(ISNA(INDEX($A$36:$U$98,MATCH($B113,$B$36:$B$98,0),1)),"",INDEX($A$36:$U$98,MATCH($B113,$B$36:$B$98,0),1))</f>
        <v/>
      </c>
      <c r="B113" s="198"/>
      <c r="C113" s="198"/>
      <c r="D113" s="198"/>
      <c r="E113" s="198"/>
      <c r="F113" s="198"/>
      <c r="G113" s="198"/>
      <c r="H113" s="198"/>
      <c r="I113" s="198"/>
      <c r="J113" s="19" t="str">
        <f>IF(ISNA(INDEX($A$36:$U$98,MATCH($B113,$B$36:$B$98,0),10)),"",INDEX($A$36:$U$98,MATCH($B113,$B$36:$B$98,0),10))</f>
        <v/>
      </c>
      <c r="K113" s="19" t="str">
        <f>IF(ISNA(INDEX($A$36:$U$98,MATCH($B113,$B$36:$B$98,0),11)),"",INDEX($A$36:$U$98,MATCH($B113,$B$36:$B$98,0),11))</f>
        <v/>
      </c>
      <c r="L113" s="19" t="str">
        <f>IF(ISNA(INDEX($A$36:$U$98,MATCH($B113,$B$36:$B$98,0),12)),"",INDEX($A$36:$U$98,MATCH($B113,$B$36:$B$98,0),12))</f>
        <v/>
      </c>
      <c r="M113" s="73" t="str">
        <f>IF(ISNA(INDEX($A$36:$U$98,MATCH($B113,$B$36:$B$98,0),12)),"",INDEX($A$36:$U$98,MATCH($B113,$B$36:$B$98,0),12))</f>
        <v/>
      </c>
      <c r="N113" s="19" t="str">
        <f>IF(ISNA(INDEX($A$36:$U$98,MATCH($B113,$B$36:$B$98,0),13)),"",INDEX($A$36:$U$98,MATCH($B113,$B$36:$B$98,0),13))</f>
        <v/>
      </c>
      <c r="O113" s="19" t="str">
        <f>IF(ISNA(INDEX($A$36:$U$98,MATCH($B113,$B$36:$B$98,0),14)),"",INDEX($A$36:$U$98,MATCH($B113,$B$36:$B$98,0),14))</f>
        <v/>
      </c>
      <c r="P113" s="19" t="str">
        <f>IF(ISNA(INDEX($A$36:$U$98,MATCH($B113,$B$36:$B$98,0),15)),"",INDEX($A$36:$U$98,MATCH($B113,$B$36:$B$98,0),15))</f>
        <v/>
      </c>
      <c r="Q113" s="19" t="str">
        <f>IF(ISNA(INDEX($A$36:$U$98,MATCH($B113,$B$36:$B$98,0),16)),"",INDEX($A$36:$U$98,MATCH($B113,$B$36:$B$98,0),16))</f>
        <v/>
      </c>
      <c r="R113" s="29" t="str">
        <f>IF(ISNA(INDEX($A$36:$U$98,MATCH($B113,$B$36:$B$98,0),17)),"",INDEX($A$36:$U$98,MATCH($B113,$B$36:$B$98,0),17))</f>
        <v/>
      </c>
      <c r="S113" s="29" t="str">
        <f>IF(ISNA(INDEX($A$36:$U$98,MATCH($B113,$B$36:$B$98,0),18)),"",INDEX($A$36:$U$98,MATCH($B113,$B$36:$B$98,0),18))</f>
        <v/>
      </c>
      <c r="T113" s="29" t="str">
        <f>IF(ISNA(INDEX($A$36:$U$98,MATCH($B113,$B$36:$B$98,0),19)),"",INDEX($A$36:$U$98,MATCH($B113,$B$36:$B$98,0),19))</f>
        <v/>
      </c>
      <c r="U113" s="20" t="s">
        <v>36</v>
      </c>
    </row>
    <row r="114" spans="1:21">
      <c r="A114" s="33" t="str">
        <f>IF(ISNA(INDEX($A$36:$U$98,MATCH($B114,$B$36:$B$98,0),1)),"",INDEX($A$36:$U$98,MATCH($B114,$B$36:$B$98,0),1))</f>
        <v/>
      </c>
      <c r="B114" s="198"/>
      <c r="C114" s="198"/>
      <c r="D114" s="198"/>
      <c r="E114" s="198"/>
      <c r="F114" s="198"/>
      <c r="G114" s="198"/>
      <c r="H114" s="198"/>
      <c r="I114" s="198"/>
      <c r="J114" s="19" t="str">
        <f>IF(ISNA(INDEX($A$36:$U$98,MATCH($B114,$B$36:$B$98,0),10)),"",INDEX($A$36:$U$98,MATCH($B114,$B$36:$B$98,0),10))</f>
        <v/>
      </c>
      <c r="K114" s="19" t="str">
        <f>IF(ISNA(INDEX($A$36:$U$98,MATCH($B114,$B$36:$B$98,0),11)),"",INDEX($A$36:$U$98,MATCH($B114,$B$36:$B$98,0),11))</f>
        <v/>
      </c>
      <c r="L114" s="19" t="str">
        <f>IF(ISNA(INDEX($A$36:$U$98,MATCH($B114,$B$36:$B$98,0),12)),"",INDEX($A$36:$U$98,MATCH($B114,$B$36:$B$98,0),12))</f>
        <v/>
      </c>
      <c r="M114" s="73" t="str">
        <f>IF(ISNA(INDEX($A$36:$U$98,MATCH($B114,$B$36:$B$98,0),12)),"",INDEX($A$36:$U$98,MATCH($B114,$B$36:$B$98,0),12))</f>
        <v/>
      </c>
      <c r="N114" s="19" t="str">
        <f>IF(ISNA(INDEX($A$36:$U$98,MATCH($B114,$B$36:$B$98,0),13)),"",INDEX($A$36:$U$98,MATCH($B114,$B$36:$B$98,0),13))</f>
        <v/>
      </c>
      <c r="O114" s="19" t="str">
        <f>IF(ISNA(INDEX($A$36:$U$98,MATCH($B114,$B$36:$B$98,0),14)),"",INDEX($A$36:$U$98,MATCH($B114,$B$36:$B$98,0),14))</f>
        <v/>
      </c>
      <c r="P114" s="19" t="str">
        <f>IF(ISNA(INDEX($A$36:$U$98,MATCH($B114,$B$36:$B$98,0),15)),"",INDEX($A$36:$U$98,MATCH($B114,$B$36:$B$98,0),15))</f>
        <v/>
      </c>
      <c r="Q114" s="19" t="str">
        <f>IF(ISNA(INDEX($A$36:$U$98,MATCH($B114,$B$36:$B$98,0),16)),"",INDEX($A$36:$U$98,MATCH($B114,$B$36:$B$98,0),16))</f>
        <v/>
      </c>
      <c r="R114" s="29" t="str">
        <f>IF(ISNA(INDEX($A$36:$U$98,MATCH($B114,$B$36:$B$98,0),17)),"",INDEX($A$36:$U$98,MATCH($B114,$B$36:$B$98,0),17))</f>
        <v/>
      </c>
      <c r="S114" s="29" t="str">
        <f>IF(ISNA(INDEX($A$36:$U$98,MATCH($B114,$B$36:$B$98,0),18)),"",INDEX($A$36:$U$98,MATCH($B114,$B$36:$B$98,0),18))</f>
        <v/>
      </c>
      <c r="T114" s="29" t="str">
        <f>IF(ISNA(INDEX($A$36:$U$98,MATCH($B114,$B$36:$B$98,0),19)),"",INDEX($A$36:$U$98,MATCH($B114,$B$36:$B$98,0),19))</f>
        <v/>
      </c>
      <c r="U114" s="20" t="s">
        <v>36</v>
      </c>
    </row>
    <row r="115" spans="1:21">
      <c r="A115" s="21" t="s">
        <v>25</v>
      </c>
      <c r="B115" s="188"/>
      <c r="C115" s="188"/>
      <c r="D115" s="188"/>
      <c r="E115" s="188"/>
      <c r="F115" s="188"/>
      <c r="G115" s="188"/>
      <c r="H115" s="188"/>
      <c r="I115" s="188"/>
      <c r="J115" s="23">
        <f t="shared" ref="J115:Q115" si="26">SUM(J113:J114)</f>
        <v>0</v>
      </c>
      <c r="K115" s="23">
        <f t="shared" si="26"/>
        <v>0</v>
      </c>
      <c r="L115" s="23">
        <f t="shared" si="26"/>
        <v>0</v>
      </c>
      <c r="M115" s="75">
        <f t="shared" si="26"/>
        <v>0</v>
      </c>
      <c r="N115" s="23">
        <f t="shared" si="26"/>
        <v>0</v>
      </c>
      <c r="O115" s="23">
        <f t="shared" si="26"/>
        <v>0</v>
      </c>
      <c r="P115" s="23">
        <f t="shared" si="26"/>
        <v>0</v>
      </c>
      <c r="Q115" s="23">
        <f t="shared" si="26"/>
        <v>0</v>
      </c>
      <c r="R115" s="21">
        <f>COUNTIF(R113:R114,"E")</f>
        <v>0</v>
      </c>
      <c r="S115" s="21">
        <f>COUNTIF(S113:S114,"C")</f>
        <v>0</v>
      </c>
      <c r="T115" s="21">
        <f>COUNTIF(T113:T114,"VP")</f>
        <v>0</v>
      </c>
      <c r="U115" s="22"/>
    </row>
    <row r="116" spans="1:21" ht="27" customHeight="1">
      <c r="A116" s="189" t="s">
        <v>52</v>
      </c>
      <c r="B116" s="190"/>
      <c r="C116" s="190"/>
      <c r="D116" s="190"/>
      <c r="E116" s="190"/>
      <c r="F116" s="190"/>
      <c r="G116" s="190"/>
      <c r="H116" s="190"/>
      <c r="I116" s="191"/>
      <c r="J116" s="23">
        <f t="shared" ref="J116:T116" si="27">SUM(J111,J115)</f>
        <v>47</v>
      </c>
      <c r="K116" s="23">
        <f t="shared" si="27"/>
        <v>14</v>
      </c>
      <c r="L116" s="23">
        <f t="shared" si="27"/>
        <v>1</v>
      </c>
      <c r="M116" s="75">
        <f t="shared" si="27"/>
        <v>1</v>
      </c>
      <c r="N116" s="23">
        <f t="shared" si="27"/>
        <v>6</v>
      </c>
      <c r="O116" s="23">
        <f t="shared" si="27"/>
        <v>25</v>
      </c>
      <c r="P116" s="23">
        <f t="shared" si="27"/>
        <v>53</v>
      </c>
      <c r="Q116" s="23">
        <f t="shared" si="27"/>
        <v>80</v>
      </c>
      <c r="R116" s="23">
        <f t="shared" si="27"/>
        <v>5</v>
      </c>
      <c r="S116" s="23">
        <f t="shared" si="27"/>
        <v>0</v>
      </c>
      <c r="T116" s="23">
        <f t="shared" si="27"/>
        <v>0</v>
      </c>
      <c r="U116" s="89">
        <v>0.38890000000000002</v>
      </c>
    </row>
    <row r="117" spans="1:21">
      <c r="A117" s="192" t="s">
        <v>53</v>
      </c>
      <c r="B117" s="193"/>
      <c r="C117" s="193"/>
      <c r="D117" s="193"/>
      <c r="E117" s="193"/>
      <c r="F117" s="193"/>
      <c r="G117" s="193"/>
      <c r="H117" s="193"/>
      <c r="I117" s="193"/>
      <c r="J117" s="194"/>
      <c r="K117" s="23">
        <f t="shared" ref="K117:Q117" si="28">K111*14+K115*12</f>
        <v>196</v>
      </c>
      <c r="L117" s="23">
        <f t="shared" si="28"/>
        <v>14</v>
      </c>
      <c r="M117" s="75">
        <f t="shared" si="28"/>
        <v>14</v>
      </c>
      <c r="N117" s="23">
        <f t="shared" si="28"/>
        <v>84</v>
      </c>
      <c r="O117" s="23">
        <f t="shared" si="28"/>
        <v>350</v>
      </c>
      <c r="P117" s="23">
        <f t="shared" si="28"/>
        <v>742</v>
      </c>
      <c r="Q117" s="23">
        <f t="shared" si="28"/>
        <v>1120</v>
      </c>
      <c r="R117" s="170"/>
      <c r="S117" s="171"/>
      <c r="T117" s="171"/>
      <c r="U117" s="172"/>
    </row>
    <row r="118" spans="1:21">
      <c r="A118" s="195"/>
      <c r="B118" s="196"/>
      <c r="C118" s="196"/>
      <c r="D118" s="196"/>
      <c r="E118" s="196"/>
      <c r="F118" s="196"/>
      <c r="G118" s="196"/>
      <c r="H118" s="196"/>
      <c r="I118" s="196"/>
      <c r="J118" s="197"/>
      <c r="K118" s="176">
        <f>SUM(K117:N117)</f>
        <v>308</v>
      </c>
      <c r="L118" s="177"/>
      <c r="M118" s="177"/>
      <c r="N118" s="178"/>
      <c r="O118" s="179">
        <f>SUM(O117:P117)</f>
        <v>1092</v>
      </c>
      <c r="P118" s="180"/>
      <c r="Q118" s="181"/>
      <c r="R118" s="173"/>
      <c r="S118" s="174"/>
      <c r="T118" s="174"/>
      <c r="U118" s="175"/>
    </row>
    <row r="120" spans="1:21">
      <c r="B120" s="8"/>
      <c r="C120" s="8"/>
      <c r="D120" s="8"/>
      <c r="E120" s="8"/>
      <c r="F120" s="8"/>
      <c r="G120" s="8"/>
      <c r="H120" s="16"/>
      <c r="I120" s="16"/>
      <c r="J120" s="16"/>
      <c r="N120" s="8"/>
      <c r="O120" s="8"/>
      <c r="P120" s="8"/>
      <c r="Q120" s="8"/>
      <c r="R120" s="8"/>
      <c r="S120" s="8"/>
      <c r="T120" s="8"/>
    </row>
    <row r="121" spans="1:21" ht="23.25" customHeight="1">
      <c r="A121" s="188" t="s">
        <v>74</v>
      </c>
      <c r="B121" s="200"/>
      <c r="C121" s="200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</row>
    <row r="122" spans="1:21" ht="26.25" customHeight="1">
      <c r="A122" s="188" t="s">
        <v>27</v>
      </c>
      <c r="B122" s="188" t="s">
        <v>26</v>
      </c>
      <c r="C122" s="188"/>
      <c r="D122" s="188"/>
      <c r="E122" s="188"/>
      <c r="F122" s="188"/>
      <c r="G122" s="188"/>
      <c r="H122" s="188"/>
      <c r="I122" s="188"/>
      <c r="J122" s="143" t="s">
        <v>40</v>
      </c>
      <c r="K122" s="143" t="s">
        <v>24</v>
      </c>
      <c r="L122" s="143"/>
      <c r="M122" s="143"/>
      <c r="N122" s="143"/>
      <c r="O122" s="143" t="s">
        <v>41</v>
      </c>
      <c r="P122" s="143"/>
      <c r="Q122" s="143"/>
      <c r="R122" s="143" t="s">
        <v>23</v>
      </c>
      <c r="S122" s="143"/>
      <c r="T122" s="143"/>
      <c r="U122" s="143" t="s">
        <v>22</v>
      </c>
    </row>
    <row r="123" spans="1:21">
      <c r="A123" s="188"/>
      <c r="B123" s="188"/>
      <c r="C123" s="188"/>
      <c r="D123" s="188"/>
      <c r="E123" s="188"/>
      <c r="F123" s="188"/>
      <c r="G123" s="188"/>
      <c r="H123" s="188"/>
      <c r="I123" s="188"/>
      <c r="J123" s="143"/>
      <c r="K123" s="30" t="s">
        <v>28</v>
      </c>
      <c r="L123" s="30" t="s">
        <v>29</v>
      </c>
      <c r="M123" s="76" t="s">
        <v>122</v>
      </c>
      <c r="N123" s="30" t="s">
        <v>123</v>
      </c>
      <c r="O123" s="30" t="s">
        <v>33</v>
      </c>
      <c r="P123" s="30" t="s">
        <v>7</v>
      </c>
      <c r="Q123" s="30" t="s">
        <v>30</v>
      </c>
      <c r="R123" s="30" t="s">
        <v>31</v>
      </c>
      <c r="S123" s="30" t="s">
        <v>28</v>
      </c>
      <c r="T123" s="30" t="s">
        <v>32</v>
      </c>
      <c r="U123" s="143"/>
    </row>
    <row r="124" spans="1:21" ht="18.75" customHeight="1">
      <c r="A124" s="144" t="s">
        <v>68</v>
      </c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6"/>
    </row>
    <row r="125" spans="1:21">
      <c r="A125" s="33" t="str">
        <f>IF(ISNA(INDEX($A$36:$U$98,MATCH($B125,$B$36:$B$98,0),1)),"",INDEX($A$36:$U$98,MATCH($B125,$B$36:$B$98,0),1))</f>
        <v>MMX9702</v>
      </c>
      <c r="B125" s="198" t="s">
        <v>114</v>
      </c>
      <c r="C125" s="198"/>
      <c r="D125" s="198"/>
      <c r="E125" s="198"/>
      <c r="F125" s="198"/>
      <c r="G125" s="198"/>
      <c r="H125" s="198"/>
      <c r="I125" s="198"/>
      <c r="J125" s="19">
        <f>IF(ISNA(INDEX($A$36:$U$98,MATCH($B125,$B$36:$B$98,0),10)),"",INDEX($A$36:$U$98,MATCH($B125,$B$36:$B$98,0),10))</f>
        <v>7</v>
      </c>
      <c r="K125" s="19">
        <f>IF(ISNA(INDEX($A$36:$U$98,MATCH($B125,$B$36:$B$98,0),11)),"",INDEX($A$36:$U$98,MATCH($B125,$B$36:$B$98,0),11))</f>
        <v>2</v>
      </c>
      <c r="L125" s="73">
        <f>IF(ISNA(INDEX($A$36:$U$98,MATCH($B125,$B$36:$B$98,0),12)),"",INDEX($A$36:$U$98,MATCH($B125,$B$36:$B$98,0),12))</f>
        <v>1</v>
      </c>
      <c r="M125" s="19">
        <f>IF(ISNA(INDEX($A$36:$U$98,MATCH($B125,$B$36:$B$98,0),13)),"",INDEX($A$36:$U$98,MATCH($B125,$B$36:$B$98,0),13))</f>
        <v>0</v>
      </c>
      <c r="N125" s="19">
        <f>IF(ISNA(INDEX($A$36:$U$98,MATCH($B125,$B$36:$B$98,0),14)),"",INDEX($A$36:$U$98,MATCH($B125,$B$36:$B$98,0),14))</f>
        <v>1</v>
      </c>
      <c r="O125" s="19">
        <f>IF(ISNA(INDEX($A$36:$U$98,MATCH($B125,$B$36:$B$98,0),15)),"",INDEX($A$36:$U$98,MATCH($B125,$B$36:$B$98,0),15))</f>
        <v>4</v>
      </c>
      <c r="P125" s="19">
        <f>IF(ISNA(INDEX($A$36:$U$98,MATCH($B125,$B$36:$B$98,0),16)),"",INDEX($A$36:$U$98,MATCH($B125,$B$36:$B$98,0),16))</f>
        <v>9</v>
      </c>
      <c r="Q125" s="29">
        <f>IF(ISNA(INDEX($A$36:$U$98,MATCH($B125,$B$36:$B$98,0),17)),"",INDEX($A$36:$U$98,MATCH($B125,$B$36:$B$98,0),17))</f>
        <v>13</v>
      </c>
      <c r="R125" s="29" t="str">
        <f>IF(ISNA(INDEX($A$36:$U$98,MATCH($B125,$B$36:$B$98,0),18)),"",INDEX($A$36:$U$98,MATCH($B125,$B$36:$B$98,0),18))</f>
        <v>E</v>
      </c>
      <c r="S125" s="29"/>
      <c r="T125" s="29">
        <f>IF(ISNA(INDEX($A$36:$U$98,MATCH($B125,$B$36:$B$98,0),19)),"",INDEX($A$36:$U$98,MATCH($B125,$B$36:$B$98,0),19))</f>
        <v>0</v>
      </c>
      <c r="U125" s="18" t="s">
        <v>38</v>
      </c>
    </row>
    <row r="126" spans="1:21">
      <c r="A126" s="33" t="str">
        <f>IF(ISNA(INDEX($A$36:$U$98,MATCH($B126,$B$36:$B$98,0),1)),"",INDEX($A$36:$U$98,MATCH($B126,$B$36:$B$98,0),1))</f>
        <v>MMG8155</v>
      </c>
      <c r="B126" s="201" t="s">
        <v>138</v>
      </c>
      <c r="C126" s="202"/>
      <c r="D126" s="202"/>
      <c r="E126" s="202"/>
      <c r="F126" s="202"/>
      <c r="G126" s="202"/>
      <c r="H126" s="202"/>
      <c r="I126" s="203"/>
      <c r="J126" s="19">
        <f>IF(ISNA(INDEX($A$36:$U$98,MATCH($B126,$B$36:$B$98,0),10)),"",INDEX($A$36:$U$98,MATCH($B126,$B$36:$B$98,0),10))</f>
        <v>6</v>
      </c>
      <c r="K126" s="19">
        <f>IF(ISNA(INDEX($A$36:$U$98,MATCH($B126,$B$36:$B$98,0),11)),"",INDEX($A$36:$U$98,MATCH($B126,$B$36:$B$98,0),11))</f>
        <v>2</v>
      </c>
      <c r="L126" s="73">
        <f>IF(ISNA(INDEX($A$36:$U$98,MATCH($B126,$B$36:$B$98,0),12)),"",INDEX($A$36:$U$98,MATCH($B126,$B$36:$B$98,0),12))</f>
        <v>1</v>
      </c>
      <c r="M126" s="19">
        <f>IF(ISNA(INDEX($A$36:$U$98,MATCH($B126,$B$36:$B$98,0),13)),"",INDEX($A$36:$U$98,MATCH($B126,$B$36:$B$98,0),13))</f>
        <v>0</v>
      </c>
      <c r="N126" s="19">
        <f>IF(ISNA(INDEX($A$36:$U$98,MATCH($B126,$B$36:$B$98,0),14)),"",INDEX($A$36:$U$98,MATCH($B126,$B$36:$B$98,0),14))</f>
        <v>1</v>
      </c>
      <c r="O126" s="19">
        <f>IF(ISNA(INDEX($A$36:$U$98,MATCH($B126,$B$36:$B$98,0),15)),"",INDEX($A$36:$U$98,MATCH($B126,$B$36:$B$98,0),15))</f>
        <v>4</v>
      </c>
      <c r="P126" s="19">
        <f>IF(ISNA(INDEX($A$36:$U$98,MATCH($B126,$B$36:$B$98,0),16)),"",INDEX($A$36:$U$98,MATCH($B126,$B$36:$B$98,0),16))</f>
        <v>7</v>
      </c>
      <c r="Q126" s="29">
        <f>IF(ISNA(INDEX($A$36:$U$98,MATCH($B126,$B$36:$B$98,0),17)),"",INDEX($A$36:$U$98,MATCH($B126,$B$36:$B$98,0),17))</f>
        <v>11</v>
      </c>
      <c r="R126" s="29" t="str">
        <f>IF(ISNA(INDEX($A$36:$U$98,MATCH($B126,$B$36:$B$98,0),18)),"",INDEX($A$36:$U$98,MATCH($B126,$B$36:$B$98,0),18))</f>
        <v>E</v>
      </c>
      <c r="S126" s="29"/>
      <c r="T126" s="29">
        <f>IF(ISNA(INDEX($A$36:$U$98,MATCH($B126,$B$36:$B$98,0),19)),"",INDEX($A$36:$U$98,MATCH($B126,$B$36:$B$98,0),19))</f>
        <v>0</v>
      </c>
      <c r="U126" s="18" t="s">
        <v>38</v>
      </c>
    </row>
    <row r="127" spans="1:21">
      <c r="A127" s="33" t="str">
        <f>IF(ISNA(INDEX($A$36:$U$98,MATCH($B127,$B$36:$B$98,0),1)),"",INDEX($A$36:$U$98,MATCH($B127,$B$36:$B$98,0),1))</f>
        <v>MMG9105</v>
      </c>
      <c r="B127" s="201" t="s">
        <v>136</v>
      </c>
      <c r="C127" s="202"/>
      <c r="D127" s="202"/>
      <c r="E127" s="202"/>
      <c r="F127" s="202"/>
      <c r="G127" s="202"/>
      <c r="H127" s="202"/>
      <c r="I127" s="203"/>
      <c r="J127" s="19">
        <f>IF(ISNA(INDEX($A$36:$U$98,MATCH($B127,$B$36:$B$98,0),10)),"",INDEX($A$36:$U$98,MATCH($B127,$B$36:$B$98,0),10))</f>
        <v>3</v>
      </c>
      <c r="K127" s="19">
        <f>IF(ISNA(INDEX($A$36:$U$98,MATCH($B127,$B$36:$B$98,0),11)),"",INDEX($A$36:$U$98,MATCH($B127,$B$36:$B$98,0),11))</f>
        <v>0</v>
      </c>
      <c r="L127" s="73">
        <f>IF(ISNA(INDEX($A$36:$U$98,MATCH($B127,$B$36:$B$98,0),12)),"",INDEX($A$36:$U$98,MATCH($B127,$B$36:$B$98,0),12))</f>
        <v>0</v>
      </c>
      <c r="M127" s="19">
        <f>IF(ISNA(INDEX($A$36:$U$98,MATCH($B127,$B$36:$B$98,0),13)),"",INDEX($A$36:$U$98,MATCH($B127,$B$36:$B$98,0),13))</f>
        <v>0</v>
      </c>
      <c r="N127" s="19">
        <f>IF(ISNA(INDEX($A$36:$U$98,MATCH($B127,$B$36:$B$98,0),14)),"",INDEX($A$36:$U$98,MATCH($B127,$B$36:$B$98,0),14))</f>
        <v>1</v>
      </c>
      <c r="O127" s="19">
        <f>IF(ISNA(INDEX($A$36:$U$98,MATCH($B127,$B$36:$B$98,0),15)),"",INDEX($A$36:$U$98,MATCH($B127,$B$36:$B$98,0),15))</f>
        <v>1</v>
      </c>
      <c r="P127" s="19">
        <f>IF(ISNA(INDEX($A$36:$U$98,MATCH($B127,$B$36:$B$98,0),16)),"",INDEX($A$36:$U$98,MATCH($B127,$B$36:$B$98,0),16))</f>
        <v>4</v>
      </c>
      <c r="Q127" s="29">
        <f>IF(ISNA(INDEX($A$36:$U$98,MATCH($B127,$B$36:$B$98,0),17)),"",INDEX($A$36:$U$98,MATCH($B127,$B$36:$B$98,0),17))</f>
        <v>5</v>
      </c>
      <c r="R127" s="29" t="str">
        <f>IF(ISNA(INDEX($A$36:$U$98,MATCH($B127,$B$36:$B$98,0),18)),"",INDEX($A$36:$U$98,MATCH($B127,$B$36:$B$98,0),18))</f>
        <v>E</v>
      </c>
      <c r="S127" s="29"/>
      <c r="T127" s="29">
        <f>IF(ISNA(INDEX($A$36:$U$98,MATCH($B127,$B$36:$B$98,0),19)),"",INDEX($A$36:$U$98,MATCH($B127,$B$36:$B$98,0),19))</f>
        <v>0</v>
      </c>
      <c r="U127" s="18" t="s">
        <v>38</v>
      </c>
    </row>
    <row r="128" spans="1:21">
      <c r="A128" s="33" t="str">
        <f>IF(ISNA(INDEX($A$36:$U$98,MATCH($B128,$B$36:$B$98,0),1)),"",INDEX($A$36:$U$98,MATCH($B128,$B$36:$B$98,0),1))</f>
        <v>MMX9703</v>
      </c>
      <c r="B128" s="198" t="s">
        <v>113</v>
      </c>
      <c r="C128" s="198"/>
      <c r="D128" s="198"/>
      <c r="E128" s="198"/>
      <c r="F128" s="198"/>
      <c r="G128" s="198"/>
      <c r="H128" s="198"/>
      <c r="I128" s="198"/>
      <c r="J128" s="19">
        <f>IF(ISNA(INDEX($A$36:$U$98,MATCH($B128,$B$36:$B$98,0),10)),"",INDEX($A$36:$U$98,MATCH($B128,$B$36:$B$98,0),10))</f>
        <v>7</v>
      </c>
      <c r="K128" s="19">
        <f>IF(ISNA(INDEX($A$36:$U$98,MATCH($B128,$B$36:$B$98,0),11)),"",INDEX($A$36:$U$98,MATCH($B128,$B$36:$B$98,0),11))</f>
        <v>2</v>
      </c>
      <c r="L128" s="73">
        <f>IF(ISNA(INDEX($A$36:$U$98,MATCH($B128,$B$36:$B$98,0),12)),"",INDEX($A$36:$U$98,MATCH($B128,$B$36:$B$98,0),12))</f>
        <v>1</v>
      </c>
      <c r="M128" s="19">
        <f>IF(ISNA(INDEX($A$36:$U$98,MATCH($B128,$B$36:$B$98,0),13)),"",INDEX($A$36:$U$98,MATCH($B128,$B$36:$B$98,0),13))</f>
        <v>0</v>
      </c>
      <c r="N128" s="19">
        <f>IF(ISNA(INDEX($A$36:$U$98,MATCH($B128,$B$36:$B$98,0),14)),"",INDEX($A$36:$U$98,MATCH($B128,$B$36:$B$98,0),14))</f>
        <v>1</v>
      </c>
      <c r="O128" s="19">
        <f>IF(ISNA(INDEX($A$36:$U$98,MATCH($B128,$B$36:$B$98,0),15)),"",INDEX($A$36:$U$98,MATCH($B128,$B$36:$B$98,0),15))</f>
        <v>4</v>
      </c>
      <c r="P128" s="19">
        <f>IF(ISNA(INDEX($A$36:$U$98,MATCH($B128,$B$36:$B$98,0),16)),"",INDEX($A$36:$U$98,MATCH($B128,$B$36:$B$98,0),16))</f>
        <v>9</v>
      </c>
      <c r="Q128" s="29">
        <f>IF(ISNA(INDEX($A$36:$U$98,MATCH($B128,$B$36:$B$98,0),17)),"",INDEX($A$36:$U$98,MATCH($B128,$B$36:$B$98,0),17))</f>
        <v>13</v>
      </c>
      <c r="R128" s="29" t="str">
        <f>IF(ISNA(INDEX($A$36:$U$98,MATCH($B128,$B$36:$B$98,0),18)),"",INDEX($A$36:$U$98,MATCH($B128,$B$36:$B$98,0),18))</f>
        <v>E</v>
      </c>
      <c r="S128" s="29"/>
      <c r="T128" s="29">
        <f>IF(ISNA(INDEX($A$36:$U$98,MATCH($B128,$B$36:$B$98,0),19)),"",INDEX($A$36:$U$98,MATCH($B128,$B$36:$B$98,0),19))</f>
        <v>0</v>
      </c>
      <c r="U128" s="18" t="s">
        <v>38</v>
      </c>
    </row>
    <row r="129" spans="1:21">
      <c r="A129" s="33" t="str">
        <f>IF(ISNA(INDEX($A$36:$U$98,MATCH($B129,$B$36:$B$98,0),1)),"",INDEX($A$36:$U$98,MATCH($B129,$B$36:$B$98,0),1))</f>
        <v/>
      </c>
      <c r="B129" s="185"/>
      <c r="C129" s="186"/>
      <c r="D129" s="186"/>
      <c r="E129" s="186"/>
      <c r="F129" s="186"/>
      <c r="G129" s="186"/>
      <c r="H129" s="186"/>
      <c r="I129" s="187"/>
      <c r="J129" s="19" t="str">
        <f>IF(ISNA(INDEX($A$36:$U$98,MATCH($B129,$B$36:$B$98,0),10)),"",INDEX($A$36:$U$98,MATCH($B129,$B$36:$B$98,0),10))</f>
        <v/>
      </c>
      <c r="K129" s="19" t="str">
        <f>IF(ISNA(INDEX($A$36:$U$98,MATCH($B129,$B$36:$B$98,0),11)),"",INDEX($A$36:$U$98,MATCH($B129,$B$36:$B$98,0),11))</f>
        <v/>
      </c>
      <c r="L129" s="19" t="str">
        <f>IF(ISNA(INDEX($A$36:$U$98,MATCH($B129,$B$36:$B$98,0),12)),"",INDEX($A$36:$U$98,MATCH($B129,$B$36:$B$98,0),12))</f>
        <v/>
      </c>
      <c r="M129" s="73" t="str">
        <f>IF(ISNA(INDEX($A$36:$U$98,MATCH($B129,$B$36:$B$98,0),12)),"",INDEX($A$36:$U$98,MATCH($B129,$B$36:$B$98,0),12))</f>
        <v/>
      </c>
      <c r="N129" s="19" t="str">
        <f>IF(ISNA(INDEX($A$36:$U$98,MATCH($B129,$B$36:$B$98,0),13)),"",INDEX($A$36:$U$98,MATCH($B129,$B$36:$B$98,0),13))</f>
        <v/>
      </c>
      <c r="O129" s="19" t="str">
        <f>IF(ISNA(INDEX($A$36:$U$98,MATCH($B129,$B$36:$B$98,0),14)),"",INDEX($A$36:$U$98,MATCH($B129,$B$36:$B$98,0),14))</f>
        <v/>
      </c>
      <c r="P129" s="19" t="str">
        <f>IF(ISNA(INDEX($A$36:$U$98,MATCH($B129,$B$36:$B$98,0),15)),"",INDEX($A$36:$U$98,MATCH($B129,$B$36:$B$98,0),15))</f>
        <v/>
      </c>
      <c r="Q129" s="19" t="str">
        <f>IF(ISNA(INDEX($A$36:$U$98,MATCH($B129,$B$36:$B$98,0),16)),"",INDEX($A$36:$U$98,MATCH($B129,$B$36:$B$98,0),16))</f>
        <v/>
      </c>
      <c r="R129" s="29" t="str">
        <f>IF(ISNA(INDEX($A$36:$U$98,MATCH($B129,$B$36:$B$98,0),17)),"",INDEX($A$36:$U$98,MATCH($B129,$B$36:$B$98,0),17))</f>
        <v/>
      </c>
      <c r="S129" s="29" t="str">
        <f>IF(ISNA(INDEX($A$36:$U$98,MATCH($B129,$B$36:$B$98,0),18)),"",INDEX($A$36:$U$98,MATCH($B129,$B$36:$B$98,0),18))</f>
        <v/>
      </c>
      <c r="T129" s="29" t="str">
        <f>IF(ISNA(INDEX($A$36:$U$98,MATCH($B129,$B$36:$B$98,0),19)),"",INDEX($A$36:$U$98,MATCH($B129,$B$36:$B$98,0),19))</f>
        <v/>
      </c>
      <c r="U129" s="18" t="s">
        <v>38</v>
      </c>
    </row>
    <row r="130" spans="1:21">
      <c r="A130" s="21" t="s">
        <v>25</v>
      </c>
      <c r="B130" s="182"/>
      <c r="C130" s="183"/>
      <c r="D130" s="183"/>
      <c r="E130" s="183"/>
      <c r="F130" s="183"/>
      <c r="G130" s="183"/>
      <c r="H130" s="183"/>
      <c r="I130" s="184"/>
      <c r="J130" s="23">
        <f>SUM(J125:J129)</f>
        <v>23</v>
      </c>
      <c r="K130" s="23">
        <f>SUM(K125:K129)</f>
        <v>6</v>
      </c>
      <c r="L130" s="23">
        <f>SUM(L129:L129)</f>
        <v>0</v>
      </c>
      <c r="M130" s="75">
        <f>SUM(M125:M129)</f>
        <v>0</v>
      </c>
      <c r="N130" s="23">
        <f>SUM(N125:N129)</f>
        <v>4</v>
      </c>
      <c r="O130" s="23">
        <f>SUM(O125:O129)</f>
        <v>13</v>
      </c>
      <c r="P130" s="23">
        <f>SUM(P125:P129)</f>
        <v>29</v>
      </c>
      <c r="Q130" s="23">
        <f>SUM(Q125:Q129)</f>
        <v>42</v>
      </c>
      <c r="R130" s="21">
        <f>COUNTIF(R125:R129,"E")</f>
        <v>4</v>
      </c>
      <c r="S130" s="21">
        <f>COUNTIF(S125:S129,"C")</f>
        <v>0</v>
      </c>
      <c r="T130" s="21">
        <f>COUNTIF(T125:T129,"VP")</f>
        <v>0</v>
      </c>
      <c r="U130" s="18"/>
    </row>
    <row r="131" spans="1:21" ht="18" customHeight="1">
      <c r="A131" s="144" t="s">
        <v>70</v>
      </c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6"/>
    </row>
    <row r="132" spans="1:21">
      <c r="A132" s="33" t="str">
        <f>IF(ISNA(INDEX($A$36:$U$98,MATCH($B132,$B$36:$B$98,0),1)),"",INDEX($A$36:$U$98,MATCH($B132,$B$36:$B$98,0),1))</f>
        <v>MMG9012</v>
      </c>
      <c r="B132" s="198" t="s">
        <v>124</v>
      </c>
      <c r="C132" s="198"/>
      <c r="D132" s="198"/>
      <c r="E132" s="198"/>
      <c r="F132" s="198"/>
      <c r="G132" s="198"/>
      <c r="H132" s="198"/>
      <c r="I132" s="198"/>
      <c r="J132" s="19">
        <f>IF(ISNA(INDEX($A$36:$U$98,MATCH($B132,$B$36:$B$98,0),10)),"",INDEX($A$36:$U$98,MATCH($B132,$B$36:$B$98,0),10))</f>
        <v>20</v>
      </c>
      <c r="K132" s="19">
        <f>IF(ISNA(INDEX($A$36:$U$98,MATCH($B132,$B$36:$B$98,0),11)),"",INDEX($A$36:$U$98,MATCH($B132,$B$36:$B$98,0),11))</f>
        <v>0</v>
      </c>
      <c r="L132" s="73">
        <f>IF(ISNA(INDEX($A$36:$U$98,MATCH($B132,$B$36:$B$98,0),12)),"",INDEX($A$36:$U$98,MATCH($B132,$B$36:$B$98,0),12))</f>
        <v>0</v>
      </c>
      <c r="M132" s="19">
        <f>IF(ISNA(INDEX($A$36:$U$98,MATCH($B132,$B$36:$B$98,0),13)),"",INDEX($A$36:$U$98,MATCH($B132,$B$36:$B$98,0),13))</f>
        <v>0</v>
      </c>
      <c r="N132" s="19">
        <f>IF(ISNA(INDEX($A$36:$U$98,MATCH($B132,$B$36:$B$98,0),14)),"",INDEX($A$36:$U$98,MATCH($B132,$B$36:$B$98,0),14))</f>
        <v>16</v>
      </c>
      <c r="O132" s="19">
        <f>IF(ISNA(INDEX($A$36:$U$98,MATCH($B132,$B$36:$B$98,0),15)),"",INDEX($A$36:$U$98,MATCH($B132,$B$36:$B$98,0),15))</f>
        <v>16</v>
      </c>
      <c r="P132" s="19">
        <f>IF(ISNA(INDEX($A$36:$U$98,MATCH($B132,$B$36:$B$98,0),16)),"",INDEX($A$36:$U$98,MATCH($B132,$B$36:$B$98,0),16))</f>
        <v>26</v>
      </c>
      <c r="Q132" s="29">
        <f>IF(ISNA(INDEX($A$36:$U$98,MATCH($B132,$B$36:$B$98,0),17)),"",INDEX($A$36:$U$98,MATCH($B132,$B$36:$B$98,0),17))</f>
        <v>42</v>
      </c>
      <c r="R132" s="29">
        <f>IF(ISNA(INDEX($A$36:$U$98,MATCH($B132,$B$36:$B$98,0),18)),"",INDEX($A$36:$U$98,MATCH($B132,$B$36:$B$98,0),18))</f>
        <v>0</v>
      </c>
      <c r="S132" s="29" t="str">
        <f>IF(ISNA(INDEX($A$36:$U$98,MATCH($B132,$B$36:$B$98,0),19)),"",INDEX($A$36:$U$98,MATCH($B132,$B$36:$B$98,0),19))</f>
        <v>C</v>
      </c>
      <c r="T132" s="29"/>
      <c r="U132" s="18" t="s">
        <v>38</v>
      </c>
    </row>
    <row r="133" spans="1:21">
      <c r="A133" s="33" t="str">
        <f>IF(ISNA(INDEX($A$36:$U$98,MATCH($B133,$B$36:$B$98,0),1)),"",INDEX($A$36:$U$98,MATCH($B133,$B$36:$B$98,0),1))</f>
        <v>MMG9104</v>
      </c>
      <c r="B133" s="198" t="s">
        <v>137</v>
      </c>
      <c r="C133" s="198"/>
      <c r="D133" s="198"/>
      <c r="E133" s="198"/>
      <c r="F133" s="198"/>
      <c r="G133" s="198"/>
      <c r="H133" s="198"/>
      <c r="I133" s="198"/>
      <c r="J133" s="19">
        <f>IF(ISNA(INDEX($A$36:$U$98,MATCH($B133,$B$36:$B$98,0),10)),"",INDEX($A$36:$U$98,MATCH($B133,$B$36:$B$98,0),10))</f>
        <v>6</v>
      </c>
      <c r="K133" s="19">
        <f>IF(ISNA(INDEX($A$36:$U$98,MATCH($B133,$B$36:$B$98,0),11)),"",INDEX($A$36:$U$98,MATCH($B133,$B$36:$B$98,0),11))</f>
        <v>0</v>
      </c>
      <c r="L133" s="73">
        <f>IF(ISNA(INDEX($A$36:$U$98,MATCH($B133,$B$36:$B$98,0),12)),"",INDEX($A$36:$U$98,MATCH($B133,$B$36:$B$98,0),12))</f>
        <v>0</v>
      </c>
      <c r="M133" s="73">
        <f>IF(ISNA(INDEX($A$36:$U$98,MATCH($B133,$B$36:$B$98,0),13)),"",INDEX($A$36:$U$98,MATCH($B133,$B$36:$B$98,0),13))</f>
        <v>1</v>
      </c>
      <c r="N133" s="19">
        <f>IF(ISNA(INDEX($A$36:$U$98,MATCH($B133,$B$36:$B$98,0),14)),"",INDEX($A$36:$U$98,MATCH($B133,$B$36:$B$98,0),14))</f>
        <v>2</v>
      </c>
      <c r="O133" s="19">
        <f>IF(ISNA(INDEX($A$36:$U$98,MATCH($B133,$B$36:$B$98,0),15)),"",INDEX($A$36:$U$98,MATCH($B133,$B$36:$B$98,0),15))</f>
        <v>3</v>
      </c>
      <c r="P133" s="19">
        <f>IF(ISNA(INDEX($A$36:$U$98,MATCH($B133,$B$36:$B$98,0),16)),"",INDEX($A$36:$U$98,MATCH($B133,$B$36:$B$98,0),16))</f>
        <v>10</v>
      </c>
      <c r="Q133" s="29">
        <f>IF(ISNA(INDEX($A$36:$U$98,MATCH($B133,$B$36:$B$98,0),17)),"",INDEX($A$36:$U$98,MATCH($B133,$B$36:$B$98,0),17))</f>
        <v>13</v>
      </c>
      <c r="R133" s="29">
        <f>IF(ISNA(INDEX($A$36:$U$98,MATCH($B133,$B$36:$B$98,0),18)),"",INDEX($A$36:$U$98,MATCH($B133,$B$36:$B$98,0),18))</f>
        <v>0</v>
      </c>
      <c r="S133" s="29" t="str">
        <f>IF(ISNA(INDEX($A$36:$U$98,MATCH($B133,$B$36:$B$98,0),19)),"",INDEX($A$36:$U$98,MATCH($B133,$B$36:$B$98,0),19))</f>
        <v>C</v>
      </c>
      <c r="T133" s="29"/>
      <c r="U133" s="18" t="s">
        <v>38</v>
      </c>
    </row>
    <row r="134" spans="1:21">
      <c r="A134" s="33" t="str">
        <f>IF(ISNA(INDEX($A$36:$U$98,MATCH($B134,$B$36:$B$98,0),1)),"",INDEX($A$36:$U$98,MATCH($B134,$B$36:$B$98,0),1))</f>
        <v>MME3042</v>
      </c>
      <c r="B134" s="198" t="s">
        <v>127</v>
      </c>
      <c r="C134" s="198"/>
      <c r="D134" s="198"/>
      <c r="E134" s="198"/>
      <c r="F134" s="198"/>
      <c r="G134" s="198"/>
      <c r="H134" s="198"/>
      <c r="I134" s="198"/>
      <c r="J134" s="19">
        <f>IF(ISNA(INDEX($A$36:$U$98,MATCH($B134,$B$36:$B$98,0),10)),"",INDEX($A$36:$U$98,MATCH($B134,$B$36:$B$98,0),10))</f>
        <v>4</v>
      </c>
      <c r="K134" s="19">
        <f>IF(ISNA(INDEX($A$36:$U$98,MATCH($B134,$B$36:$B$98,0),11)),"",INDEX($A$36:$U$98,MATCH($B134,$B$36:$B$98,0),11))</f>
        <v>0</v>
      </c>
      <c r="L134" s="73">
        <f>IF(ISNA(INDEX($A$36:$U$98,MATCH($B134,$B$36:$B$98,0),12)),"",INDEX($A$36:$U$98,MATCH($B134,$B$36:$B$98,0),12))</f>
        <v>0</v>
      </c>
      <c r="M134" s="19">
        <f>IF(ISNA(INDEX($A$36:$U$98,MATCH($B134,$B$36:$B$98,0),13)),"",INDEX($A$36:$U$98,MATCH($B134,$B$36:$B$98,0),13))</f>
        <v>0</v>
      </c>
      <c r="N134" s="19">
        <f>IF(ISNA(INDEX($A$36:$U$98,MATCH($B134,$B$36:$B$98,0),14)),"",INDEX($A$36:$U$98,MATCH($B134,$B$36:$B$98,0),14))</f>
        <v>5</v>
      </c>
      <c r="O134" s="19">
        <f>IF(ISNA(INDEX($A$36:$U$98,MATCH($B134,$B$36:$B$98,0),15)),"",INDEX($A$36:$U$98,MATCH($B134,$B$36:$B$98,0),15))</f>
        <v>5</v>
      </c>
      <c r="P134" s="19">
        <f>IF(ISNA(INDEX($A$36:$U$98,MATCH($B134,$B$36:$B$98,0),16)),"",INDEX($A$36:$U$98,MATCH($B134,$B$36:$B$98,0),16))</f>
        <v>3</v>
      </c>
      <c r="Q134" s="29">
        <f>IF(ISNA(INDEX($A$36:$U$98,MATCH($B134,$B$36:$B$98,0),17)),"",INDEX($A$36:$U$98,MATCH($B134,$B$36:$B$98,0),17))</f>
        <v>8</v>
      </c>
      <c r="R134" s="29">
        <f>IF(ISNA(INDEX($A$36:$U$98,MATCH($B134,$B$36:$B$98,0),18)),"",INDEX($A$36:$U$98,MATCH($B134,$B$36:$B$98,0),18))</f>
        <v>0</v>
      </c>
      <c r="S134" s="29">
        <f>IF(ISNA(INDEX($A$36:$U$98,MATCH($B134,$B$36:$B$98,0),19)),"",INDEX($A$36:$U$98,MATCH($B134,$B$36:$B$98,0),19))</f>
        <v>0</v>
      </c>
      <c r="T134" s="29" t="s">
        <v>32</v>
      </c>
      <c r="U134" s="18" t="s">
        <v>38</v>
      </c>
    </row>
    <row r="135" spans="1:21">
      <c r="A135" s="33" t="str">
        <f>IF(ISNA(INDEX($A$36:$U$98,MATCH($B135,$B$36:$B$98,0),1)),"",INDEX($A$36:$U$98,MATCH($B135,$B$36:$B$98,0),1))</f>
        <v/>
      </c>
      <c r="B135" s="198"/>
      <c r="C135" s="198"/>
      <c r="D135" s="198"/>
      <c r="E135" s="198"/>
      <c r="F135" s="198"/>
      <c r="G135" s="198"/>
      <c r="H135" s="198"/>
      <c r="I135" s="198"/>
      <c r="J135" s="19" t="str">
        <f>IF(ISNA(INDEX($A$36:$U$98,MATCH($B135,$B$36:$B$98,0),10)),"",INDEX($A$36:$U$98,MATCH($B135,$B$36:$B$98,0),10))</f>
        <v/>
      </c>
      <c r="K135" s="19" t="str">
        <f>IF(ISNA(INDEX($A$36:$U$98,MATCH($B135,$B$36:$B$98,0),11)),"",INDEX($A$36:$U$98,MATCH($B135,$B$36:$B$98,0),11))</f>
        <v/>
      </c>
      <c r="L135" s="19" t="str">
        <f>IF(ISNA(INDEX($A$36:$U$98,MATCH($B135,$B$36:$B$98,0),12)),"",INDEX($A$36:$U$98,MATCH($B135,$B$36:$B$98,0),12))</f>
        <v/>
      </c>
      <c r="M135" s="73" t="str">
        <f>IF(ISNA(INDEX($A$36:$U$98,MATCH($B135,$B$36:$B$98,0),12)),"",INDEX($A$36:$U$98,MATCH($B135,$B$36:$B$98,0),12))</f>
        <v/>
      </c>
      <c r="N135" s="19" t="str">
        <f>IF(ISNA(INDEX($A$36:$U$98,MATCH($B135,$B$36:$B$98,0),13)),"",INDEX($A$36:$U$98,MATCH($B135,$B$36:$B$98,0),13))</f>
        <v/>
      </c>
      <c r="O135" s="19" t="str">
        <f>IF(ISNA(INDEX($A$36:$U$98,MATCH($B135,$B$36:$B$98,0),14)),"",INDEX($A$36:$U$98,MATCH($B135,$B$36:$B$98,0),14))</f>
        <v/>
      </c>
      <c r="P135" s="19" t="str">
        <f>IF(ISNA(INDEX($A$36:$U$98,MATCH($B135,$B$36:$B$98,0),15)),"",INDEX($A$36:$U$98,MATCH($B135,$B$36:$B$98,0),15))</f>
        <v/>
      </c>
      <c r="Q135" s="19" t="str">
        <f>IF(ISNA(INDEX($A$36:$U$98,MATCH($B135,$B$36:$B$98,0),16)),"",INDEX($A$36:$U$98,MATCH($B135,$B$36:$B$98,0),16))</f>
        <v/>
      </c>
      <c r="R135" s="29" t="str">
        <f>IF(ISNA(INDEX($A$36:$U$98,MATCH($B135,$B$36:$B$98,0),17)),"",INDEX($A$36:$U$98,MATCH($B135,$B$36:$B$98,0),17))</f>
        <v/>
      </c>
      <c r="S135" s="29" t="str">
        <f>IF(ISNA(INDEX($A$36:$U$98,MATCH($B135,$B$36:$B$98,0),18)),"",INDEX($A$36:$U$98,MATCH($B135,$B$36:$B$98,0),18))</f>
        <v/>
      </c>
      <c r="T135" s="29" t="str">
        <f>IF(ISNA(INDEX($A$36:$U$98,MATCH($B135,$B$36:$B$98,0),19)),"",INDEX($A$36:$U$98,MATCH($B135,$B$36:$B$98,0),19))</f>
        <v/>
      </c>
      <c r="U135" s="18" t="s">
        <v>38</v>
      </c>
    </row>
    <row r="136" spans="1:21">
      <c r="A136" s="21" t="s">
        <v>25</v>
      </c>
      <c r="B136" s="188"/>
      <c r="C136" s="188"/>
      <c r="D136" s="188"/>
      <c r="E136" s="188"/>
      <c r="F136" s="188"/>
      <c r="G136" s="188"/>
      <c r="H136" s="188"/>
      <c r="I136" s="188"/>
      <c r="J136" s="23">
        <f t="shared" ref="J136:Q136" si="29">SUM(J132:J135)</f>
        <v>30</v>
      </c>
      <c r="K136" s="23">
        <f t="shared" si="29"/>
        <v>0</v>
      </c>
      <c r="L136" s="23">
        <f>SUM(L135:L135)</f>
        <v>0</v>
      </c>
      <c r="M136" s="75">
        <f t="shared" ref="M136" si="30">SUM(M132:M135)</f>
        <v>1</v>
      </c>
      <c r="N136" s="23">
        <f t="shared" si="29"/>
        <v>23</v>
      </c>
      <c r="O136" s="23">
        <f t="shared" si="29"/>
        <v>24</v>
      </c>
      <c r="P136" s="23">
        <f t="shared" si="29"/>
        <v>39</v>
      </c>
      <c r="Q136" s="23">
        <f t="shared" si="29"/>
        <v>63</v>
      </c>
      <c r="R136" s="21">
        <f>COUNTIF(R132:R135,"E")</f>
        <v>0</v>
      </c>
      <c r="S136" s="21">
        <f>COUNTIF(S132:S135,"C")</f>
        <v>2</v>
      </c>
      <c r="T136" s="21">
        <f>COUNTIF(T132:T135,"VP")</f>
        <v>1</v>
      </c>
      <c r="U136" s="22"/>
    </row>
    <row r="137" spans="1:21" ht="25.5" customHeight="1">
      <c r="A137" s="189" t="s">
        <v>52</v>
      </c>
      <c r="B137" s="190"/>
      <c r="C137" s="190"/>
      <c r="D137" s="190"/>
      <c r="E137" s="190"/>
      <c r="F137" s="190"/>
      <c r="G137" s="190"/>
      <c r="H137" s="190"/>
      <c r="I137" s="191"/>
      <c r="J137" s="23">
        <f t="shared" ref="J137:T137" si="31">SUM(J130,J136)</f>
        <v>53</v>
      </c>
      <c r="K137" s="23">
        <f t="shared" si="31"/>
        <v>6</v>
      </c>
      <c r="L137" s="23">
        <f t="shared" si="31"/>
        <v>0</v>
      </c>
      <c r="M137" s="75">
        <f t="shared" ref="M137" si="32">SUM(M130,M136)</f>
        <v>1</v>
      </c>
      <c r="N137" s="23">
        <f t="shared" si="31"/>
        <v>27</v>
      </c>
      <c r="O137" s="23">
        <f t="shared" si="31"/>
        <v>37</v>
      </c>
      <c r="P137" s="23">
        <f t="shared" si="31"/>
        <v>68</v>
      </c>
      <c r="Q137" s="23">
        <f t="shared" si="31"/>
        <v>105</v>
      </c>
      <c r="R137" s="23">
        <f t="shared" si="31"/>
        <v>4</v>
      </c>
      <c r="S137" s="23">
        <f t="shared" si="31"/>
        <v>2</v>
      </c>
      <c r="T137" s="23">
        <f t="shared" si="31"/>
        <v>1</v>
      </c>
      <c r="U137" s="89">
        <f>SUM(R137:T137)/18</f>
        <v>0.3888888888888889</v>
      </c>
    </row>
    <row r="138" spans="1:21" ht="13.5" customHeight="1">
      <c r="A138" s="192" t="s">
        <v>53</v>
      </c>
      <c r="B138" s="193"/>
      <c r="C138" s="193"/>
      <c r="D138" s="193"/>
      <c r="E138" s="193"/>
      <c r="F138" s="193"/>
      <c r="G138" s="193"/>
      <c r="H138" s="193"/>
      <c r="I138" s="193"/>
      <c r="J138" s="194"/>
      <c r="K138" s="23">
        <f t="shared" ref="K138:Q138" si="33">K130*14+K136*12</f>
        <v>84</v>
      </c>
      <c r="L138" s="23">
        <f t="shared" si="33"/>
        <v>0</v>
      </c>
      <c r="M138" s="75">
        <f t="shared" ref="M138" si="34">M130*14+M136*12</f>
        <v>12</v>
      </c>
      <c r="N138" s="23">
        <f t="shared" si="33"/>
        <v>332</v>
      </c>
      <c r="O138" s="23">
        <f t="shared" si="33"/>
        <v>470</v>
      </c>
      <c r="P138" s="23">
        <f t="shared" si="33"/>
        <v>874</v>
      </c>
      <c r="Q138" s="23">
        <f t="shared" si="33"/>
        <v>1344</v>
      </c>
      <c r="R138" s="170"/>
      <c r="S138" s="171"/>
      <c r="T138" s="171"/>
      <c r="U138" s="172"/>
    </row>
    <row r="139" spans="1:21" ht="16.5" customHeight="1">
      <c r="A139" s="195"/>
      <c r="B139" s="196"/>
      <c r="C139" s="196"/>
      <c r="D139" s="196"/>
      <c r="E139" s="196"/>
      <c r="F139" s="196"/>
      <c r="G139" s="196"/>
      <c r="H139" s="196"/>
      <c r="I139" s="196"/>
      <c r="J139" s="197"/>
      <c r="K139" s="176">
        <f>SUM(K138:N138)</f>
        <v>428</v>
      </c>
      <c r="L139" s="177"/>
      <c r="M139" s="177"/>
      <c r="N139" s="178"/>
      <c r="O139" s="179">
        <f>SUM(O138:P138)</f>
        <v>1344</v>
      </c>
      <c r="P139" s="180"/>
      <c r="Q139" s="181"/>
      <c r="R139" s="173"/>
      <c r="S139" s="174"/>
      <c r="T139" s="174"/>
      <c r="U139" s="175"/>
    </row>
    <row r="140" spans="1:21" ht="8.25" customHeight="1"/>
    <row r="141" spans="1:21">
      <c r="B141" s="2"/>
      <c r="C141" s="2"/>
      <c r="D141" s="2"/>
      <c r="E141" s="2"/>
      <c r="F141" s="2"/>
      <c r="G141" s="2"/>
      <c r="N141" s="8"/>
      <c r="O141" s="8"/>
      <c r="P141" s="8"/>
      <c r="Q141" s="8"/>
      <c r="R141" s="8"/>
      <c r="S141" s="8"/>
      <c r="T141" s="8"/>
    </row>
    <row r="142" spans="1:21">
      <c r="B142" s="8"/>
      <c r="C142" s="8"/>
      <c r="D142" s="8"/>
      <c r="E142" s="8"/>
      <c r="F142" s="8"/>
      <c r="G142" s="8"/>
      <c r="H142" s="16"/>
      <c r="I142" s="16"/>
      <c r="J142" s="16"/>
      <c r="N142" s="8"/>
      <c r="O142" s="8"/>
      <c r="P142" s="8"/>
      <c r="Q142" s="8"/>
      <c r="R142" s="8"/>
      <c r="S142" s="8"/>
      <c r="T142" s="8"/>
    </row>
    <row r="143" spans="1:21" ht="12" customHeight="1"/>
    <row r="144" spans="1:21" ht="22.5" customHeight="1">
      <c r="A144" s="188" t="s">
        <v>75</v>
      </c>
      <c r="B144" s="200"/>
      <c r="C144" s="200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</row>
    <row r="145" spans="1:21" ht="25.5" customHeight="1">
      <c r="A145" s="188" t="s">
        <v>27</v>
      </c>
      <c r="B145" s="188" t="s">
        <v>26</v>
      </c>
      <c r="C145" s="188"/>
      <c r="D145" s="188"/>
      <c r="E145" s="188"/>
      <c r="F145" s="188"/>
      <c r="G145" s="188"/>
      <c r="H145" s="188"/>
      <c r="I145" s="188"/>
      <c r="J145" s="143" t="s">
        <v>40</v>
      </c>
      <c r="K145" s="143" t="s">
        <v>24</v>
      </c>
      <c r="L145" s="143"/>
      <c r="M145" s="143"/>
      <c r="N145" s="143"/>
      <c r="O145" s="143" t="s">
        <v>41</v>
      </c>
      <c r="P145" s="143"/>
      <c r="Q145" s="143"/>
      <c r="R145" s="143" t="s">
        <v>23</v>
      </c>
      <c r="S145" s="143"/>
      <c r="T145" s="143"/>
      <c r="U145" s="143" t="s">
        <v>22</v>
      </c>
    </row>
    <row r="146" spans="1:21" ht="18" customHeight="1">
      <c r="A146" s="188"/>
      <c r="B146" s="188"/>
      <c r="C146" s="188"/>
      <c r="D146" s="188"/>
      <c r="E146" s="188"/>
      <c r="F146" s="188"/>
      <c r="G146" s="188"/>
      <c r="H146" s="188"/>
      <c r="I146" s="188"/>
      <c r="J146" s="143"/>
      <c r="K146" s="30" t="s">
        <v>28</v>
      </c>
      <c r="L146" s="30" t="s">
        <v>29</v>
      </c>
      <c r="M146" s="76" t="s">
        <v>122</v>
      </c>
      <c r="N146" s="30" t="s">
        <v>123</v>
      </c>
      <c r="O146" s="30" t="s">
        <v>33</v>
      </c>
      <c r="P146" s="30" t="s">
        <v>7</v>
      </c>
      <c r="Q146" s="30" t="s">
        <v>30</v>
      </c>
      <c r="R146" s="30" t="s">
        <v>31</v>
      </c>
      <c r="S146" s="30" t="s">
        <v>28</v>
      </c>
      <c r="T146" s="30" t="s">
        <v>32</v>
      </c>
      <c r="U146" s="143"/>
    </row>
    <row r="147" spans="1:21" ht="19.5" customHeight="1">
      <c r="A147" s="144" t="s">
        <v>68</v>
      </c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6"/>
    </row>
    <row r="148" spans="1:21">
      <c r="A148" s="33" t="str">
        <f>IF(ISNA(INDEX($A$36:$U$98,MATCH($B148,$B$36:$B$98,0),1)),"",INDEX($A$36:$U$98,MATCH($B148,$B$36:$B$98,0),1))</f>
        <v>MMG8153</v>
      </c>
      <c r="B148" s="186" t="s">
        <v>170</v>
      </c>
      <c r="C148" s="186"/>
      <c r="D148" s="186"/>
      <c r="E148" s="186"/>
      <c r="F148" s="186"/>
      <c r="G148" s="186"/>
      <c r="H148" s="186"/>
      <c r="I148" s="187"/>
      <c r="J148" s="19">
        <f>IF(ISNA(INDEX($A$36:$U$98,MATCH($B148,$B$36:$B$98,0),10)),"",INDEX($A$36:$U$98,MATCH($B148,$B$36:$B$98,0),10))</f>
        <v>8</v>
      </c>
      <c r="K148" s="19">
        <f>IF(ISNA(INDEX($A$36:$U$98,MATCH($B148,$B$36:$B$98,0),11)),"",INDEX($A$36:$U$98,MATCH($B148,$B$36:$B$98,0),11))</f>
        <v>2</v>
      </c>
      <c r="L148" s="73">
        <f>IF(ISNA(INDEX($A$36:$U$98,MATCH($B148,$B$36:$B$98,0),12)),"",INDEX($A$36:$U$98,MATCH($B148,$B$36:$B$98,0),12))</f>
        <v>1</v>
      </c>
      <c r="M148" s="19">
        <f>IF(ISNA(INDEX($A$36:$U$98,MATCH($B148,$B$36:$B$98,0),13)),"",INDEX($A$36:$U$98,MATCH($B148,$B$36:$B$98,0),13))</f>
        <v>0</v>
      </c>
      <c r="N148" s="19">
        <f>IF(ISNA(INDEX($A$36:$U$98,MATCH($B148,$B$36:$B$98,0),14)),"",INDEX($A$36:$U$98,MATCH($B148,$B$36:$B$98,0),14))</f>
        <v>1</v>
      </c>
      <c r="O148" s="19">
        <f>IF(ISNA(INDEX($A$36:$U$98,MATCH($B148,$B$36:$B$98,0),15)),"",INDEX($A$36:$U$98,MATCH($B148,$B$36:$B$98,0),15))</f>
        <v>4</v>
      </c>
      <c r="P148" s="19">
        <f>IF(ISNA(INDEX($A$36:$U$98,MATCH($B148,$B$36:$B$98,0),16)),"",INDEX($A$36:$U$98,MATCH($B148,$B$36:$B$98,0),16))</f>
        <v>10</v>
      </c>
      <c r="Q148" s="29">
        <f>IF(ISNA(INDEX($A$36:$U$98,MATCH($B148,$B$36:$B$98,0),17)),"",INDEX($A$36:$U$98,MATCH($B148,$B$36:$B$98,0),17))</f>
        <v>14</v>
      </c>
      <c r="R148" s="29" t="str">
        <f>IF(ISNA(INDEX($A$36:$U$98,MATCH($B148,$B$36:$B$98,0),18)),"",INDEX($A$36:$U$98,MATCH($B148,$B$36:$B$98,0),18))</f>
        <v>E</v>
      </c>
      <c r="S148" s="29"/>
      <c r="T148" s="29">
        <f>IF(ISNA(INDEX($A$36:$U$98,MATCH($B148,$B$36:$B$98,0),19)),"",INDEX($A$36:$U$98,MATCH($B148,$B$36:$B$98,0),19))</f>
        <v>0</v>
      </c>
      <c r="U148" s="18" t="s">
        <v>39</v>
      </c>
    </row>
    <row r="149" spans="1:21">
      <c r="A149" s="33" t="str">
        <f>IF(ISNA(INDEX($A$36:$U$98,MATCH($B149,$B$36:$B$98,0),1)),"",INDEX($A$36:$U$98,MATCH($B149,$B$36:$B$98,0),1))</f>
        <v>MMG9016</v>
      </c>
      <c r="B149" s="201" t="s">
        <v>150</v>
      </c>
      <c r="C149" s="202"/>
      <c r="D149" s="202"/>
      <c r="E149" s="202"/>
      <c r="F149" s="202"/>
      <c r="G149" s="202"/>
      <c r="H149" s="202"/>
      <c r="I149" s="203"/>
      <c r="J149" s="19">
        <f>IF(ISNA(INDEX($A$36:$U$98,MATCH($B149,$B$36:$B$98,0),10)),"",INDEX($A$36:$U$98,MATCH($B149,$B$36:$B$98,0),10))</f>
        <v>4</v>
      </c>
      <c r="K149" s="19">
        <f>IF(ISNA(INDEX($A$36:$U$98,MATCH($B149,$B$36:$B$98,0),11)),"",INDEX($A$36:$U$98,MATCH($B149,$B$36:$B$98,0),11))</f>
        <v>0</v>
      </c>
      <c r="L149" s="73">
        <f>IF(ISNA(INDEX($A$36:$U$98,MATCH($B149,$B$36:$B$98,0),12)),"",INDEX($A$36:$U$98,MATCH($B149,$B$36:$B$98,0),12))</f>
        <v>2</v>
      </c>
      <c r="M149" s="19">
        <f>IF(ISNA(INDEX($A$36:$U$98,MATCH($B149,$B$36:$B$98,0),13)),"",INDEX($A$36:$U$98,MATCH($B149,$B$36:$B$98,0),13))</f>
        <v>1</v>
      </c>
      <c r="N149" s="19">
        <f>IF(ISNA(INDEX($A$36:$U$98,MATCH($B149,$B$36:$B$98,0),14)),"",INDEX($A$36:$U$98,MATCH($B149,$B$36:$B$98,0),14))</f>
        <v>1</v>
      </c>
      <c r="O149" s="19">
        <f>IF(ISNA(INDEX($A$36:$U$98,MATCH($B149,$B$36:$B$98,0),15)),"",INDEX($A$36:$U$98,MATCH($B149,$B$36:$B$98,0),15))</f>
        <v>4</v>
      </c>
      <c r="P149" s="19">
        <f>IF(ISNA(INDEX($A$36:$U$98,MATCH($B149,$B$36:$B$98,0),16)),"",INDEX($A$36:$U$98,MATCH($B149,$B$36:$B$98,0),16))</f>
        <v>3</v>
      </c>
      <c r="Q149" s="29">
        <f>IF(ISNA(INDEX($A$36:$U$98,MATCH($B149,$B$36:$B$98,0),17)),"",INDEX($A$36:$U$98,MATCH($B149,$B$36:$B$98,0),17))</f>
        <v>7</v>
      </c>
      <c r="R149" s="29" t="str">
        <f>IF(ISNA(INDEX($A$36:$U$98,MATCH($B149,$B$36:$B$98,0),18)),"",INDEX($A$36:$U$98,MATCH($B149,$B$36:$B$98,0),18))</f>
        <v>E</v>
      </c>
      <c r="S149" s="29"/>
      <c r="T149" s="29">
        <f>IF(ISNA(INDEX($A$36:$U$98,MATCH($B149,$B$36:$B$98,0),19)),"",INDEX($A$36:$U$98,MATCH($B149,$B$36:$B$98,0),19))</f>
        <v>0</v>
      </c>
      <c r="U149" s="18" t="s">
        <v>39</v>
      </c>
    </row>
    <row r="150" spans="1:21">
      <c r="A150" s="33" t="str">
        <f>IF(ISNA(INDEX($A$36:$U$98,MATCH($B150,$B$36:$B$98,0),1)),"",INDEX($A$36:$U$98,MATCH($B150,$B$36:$B$98,0),1))</f>
        <v>MMG9107</v>
      </c>
      <c r="B150" s="201" t="s">
        <v>151</v>
      </c>
      <c r="C150" s="202"/>
      <c r="D150" s="202"/>
      <c r="E150" s="202"/>
      <c r="F150" s="202"/>
      <c r="G150" s="202"/>
      <c r="H150" s="202"/>
      <c r="I150" s="203"/>
      <c r="J150" s="19">
        <f>IF(ISNA(INDEX($A$36:$U$98,MATCH($B150,$B$36:$B$98,0),10)),"",INDEX($A$36:$U$98,MATCH($B150,$B$36:$B$98,0),10))</f>
        <v>4</v>
      </c>
      <c r="K150" s="19">
        <f>IF(ISNA(INDEX($A$36:$U$98,MATCH($B150,$B$36:$B$98,0),11)),"",INDEX($A$36:$U$98,MATCH($B150,$B$36:$B$98,0),11))</f>
        <v>0</v>
      </c>
      <c r="L150" s="73">
        <f>IF(ISNA(INDEX($A$36:$U$98,MATCH($B150,$B$36:$B$98,0),12)),"",INDEX($A$36:$U$98,MATCH($B150,$B$36:$B$98,0),12))</f>
        <v>2</v>
      </c>
      <c r="M150" s="19">
        <f>IF(ISNA(INDEX($A$36:$U$98,MATCH($B150,$B$36:$B$98,0),13)),"",INDEX($A$36:$U$98,MATCH($B150,$B$36:$B$98,0),13))</f>
        <v>1</v>
      </c>
      <c r="N150" s="19">
        <f>IF(ISNA(INDEX($A$36:$U$98,MATCH($B150,$B$36:$B$98,0),14)),"",INDEX($A$36:$U$98,MATCH($B150,$B$36:$B$98,0),14))</f>
        <v>1</v>
      </c>
      <c r="O150" s="19">
        <f>IF(ISNA(INDEX($A$36:$U$98,MATCH($B150,$B$36:$B$98,0),15)),"",INDEX($A$36:$U$98,MATCH($B150,$B$36:$B$98,0),15))</f>
        <v>4</v>
      </c>
      <c r="P150" s="19">
        <f>IF(ISNA(INDEX($A$36:$U$98,MATCH($B150,$B$36:$B$98,0),16)),"",INDEX($A$36:$U$98,MATCH($B150,$B$36:$B$98,0),16))</f>
        <v>3</v>
      </c>
      <c r="Q150" s="29">
        <f>IF(ISNA(INDEX($A$36:$U$98,MATCH($B150,$B$36:$B$98,0),17)),"",INDEX($A$36:$U$98,MATCH($B150,$B$36:$B$98,0),17))</f>
        <v>7</v>
      </c>
      <c r="R150" s="29" t="str">
        <f>IF(ISNA(INDEX($A$36:$U$98,MATCH($B150,$B$36:$B$98,0),18)),"",INDEX($A$36:$U$98,MATCH($B150,$B$36:$B$98,0),18))</f>
        <v>E</v>
      </c>
      <c r="S150" s="29"/>
      <c r="T150" s="29">
        <f>IF(ISNA(INDEX($A$36:$U$98,MATCH($B150,$B$36:$B$98,0),19)),"",INDEX($A$36:$U$98,MATCH($B150,$B$36:$B$98,0),19))</f>
        <v>0</v>
      </c>
      <c r="U150" s="18" t="s">
        <v>39</v>
      </c>
    </row>
    <row r="151" spans="1:21">
      <c r="A151" s="33" t="str">
        <f>IF(ISNA(INDEX($A$36:$U$98,MATCH($B151,$B$36:$B$98,0),1)),"",INDEX($A$36:$U$98,MATCH($B151,$B$36:$B$98,0),1))</f>
        <v>MMG9108</v>
      </c>
      <c r="B151" s="104" t="s">
        <v>152</v>
      </c>
      <c r="C151" s="105"/>
      <c r="D151" s="105"/>
      <c r="E151" s="105"/>
      <c r="F151" s="105"/>
      <c r="G151" s="105"/>
      <c r="H151" s="105"/>
      <c r="I151" s="199"/>
      <c r="J151" s="19">
        <f>IF(ISNA(INDEX($A$36:$U$98,MATCH($B151,$B$36:$B$98,0),10)),"",INDEX($A$36:$U$98,MATCH($B151,$B$36:$B$98,0),10))</f>
        <v>4</v>
      </c>
      <c r="K151" s="19">
        <f>IF(ISNA(INDEX($A$36:$U$98,MATCH($B151,$B$36:$B$98,0),11)),"",INDEX($A$36:$U$98,MATCH($B151,$B$36:$B$98,0),11))</f>
        <v>0</v>
      </c>
      <c r="L151" s="19">
        <f>IF(ISNA(INDEX($A$36:$U$98,MATCH($B151,$B$36:$B$98,0),12)),"",INDEX($A$36:$U$98,MATCH($B151,$B$36:$B$98,0),12))</f>
        <v>2</v>
      </c>
      <c r="M151" s="73">
        <f>IF(ISNA(INDEX($A$36:$U$98,MATCH($B151,$B$36:$B$98,0),12)),"",INDEX($A$36:$U$98,MATCH($B151,$B$36:$B$98,0),12))</f>
        <v>2</v>
      </c>
      <c r="N151" s="19">
        <f>IF(ISNA(INDEX($A$36:$U$98,MATCH($B151,$B$36:$B$98,0),13)),"",INDEX($A$36:$U$98,MATCH($B151,$B$36:$B$98,0),13))</f>
        <v>1</v>
      </c>
      <c r="O151" s="19">
        <f>IF(ISNA(INDEX($A$36:$U$98,MATCH($B151,$B$36:$B$98,0),14)),"",INDEX($A$36:$U$98,MATCH($B151,$B$36:$B$98,0),14))</f>
        <v>1</v>
      </c>
      <c r="P151" s="19">
        <f>IF(ISNA(INDEX($A$36:$U$98,MATCH($B151,$B$36:$B$98,0),15)),"",INDEX($A$36:$U$98,MATCH($B151,$B$36:$B$98,0),15))</f>
        <v>4</v>
      </c>
      <c r="Q151" s="19">
        <f>IF(ISNA(INDEX($A$36:$U$98,MATCH($B151,$B$36:$B$98,0),16)),"",INDEX($A$36:$U$98,MATCH($B151,$B$36:$B$98,0),16))</f>
        <v>3</v>
      </c>
      <c r="R151" s="29">
        <f>IF(ISNA(INDEX($A$36:$U$98,MATCH($B151,$B$36:$B$98,0),17)),"",INDEX($A$36:$U$98,MATCH($B151,$B$36:$B$98,0),17))</f>
        <v>7</v>
      </c>
      <c r="S151" s="29" t="str">
        <f>IF(ISNA(INDEX($A$36:$U$98,MATCH($B151,$B$36:$B$98,0),18)),"",INDEX($A$36:$U$98,MATCH($B151,$B$36:$B$98,0),18))</f>
        <v>E</v>
      </c>
      <c r="T151" s="29">
        <f>IF(ISNA(INDEX($A$36:$U$98,MATCH($B151,$B$36:$B$98,0),19)),"",INDEX($A$36:$U$98,MATCH($B151,$B$36:$B$98,0),19))</f>
        <v>0</v>
      </c>
      <c r="U151" s="18" t="s">
        <v>39</v>
      </c>
    </row>
    <row r="152" spans="1:21">
      <c r="A152" s="21" t="s">
        <v>25</v>
      </c>
      <c r="B152" s="182"/>
      <c r="C152" s="183"/>
      <c r="D152" s="183"/>
      <c r="E152" s="183"/>
      <c r="F152" s="183"/>
      <c r="G152" s="183"/>
      <c r="H152" s="183"/>
      <c r="I152" s="184"/>
      <c r="J152" s="23">
        <f>SUM(J148:J151)</f>
        <v>20</v>
      </c>
      <c r="K152" s="23">
        <f>SUM(K148:K151)</f>
        <v>2</v>
      </c>
      <c r="L152" s="23">
        <f>SUM(L151:L151)</f>
        <v>2</v>
      </c>
      <c r="M152" s="75">
        <f>SUM(M148:M151)</f>
        <v>4</v>
      </c>
      <c r="N152" s="23">
        <f>SUM(N148:N151)</f>
        <v>4</v>
      </c>
      <c r="O152" s="23">
        <f>SUM(O148:O151)</f>
        <v>13</v>
      </c>
      <c r="P152" s="23">
        <f>SUM(P148:P151)</f>
        <v>20</v>
      </c>
      <c r="Q152" s="23">
        <f>SUM(Q148:Q151)</f>
        <v>31</v>
      </c>
      <c r="R152" s="21">
        <f>COUNTIF(R148:R151,"E")</f>
        <v>3</v>
      </c>
      <c r="S152" s="21">
        <f>COUNTIF(S148:S151,"C")</f>
        <v>0</v>
      </c>
      <c r="T152" s="21">
        <f>COUNTIF(T148:T151,"VP")</f>
        <v>0</v>
      </c>
      <c r="U152" s="18"/>
    </row>
    <row r="153" spans="1:21" ht="19.5" customHeight="1">
      <c r="A153" s="144" t="s">
        <v>70</v>
      </c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6"/>
    </row>
    <row r="154" spans="1:21">
      <c r="A154" s="33" t="str">
        <f>IF(ISNA(INDEX($A$36:$U$98,MATCH($B154,$B$36:$B$98,0),1)),"",INDEX($A$36:$U$98,MATCH($B154,$B$36:$B$98,0),1))</f>
        <v/>
      </c>
      <c r="B154" s="185"/>
      <c r="C154" s="186"/>
      <c r="D154" s="186"/>
      <c r="E154" s="186"/>
      <c r="F154" s="186"/>
      <c r="G154" s="186"/>
      <c r="H154" s="186"/>
      <c r="I154" s="187"/>
      <c r="J154" s="19" t="str">
        <f>IF(ISNA(INDEX($A$36:$U$98,MATCH($B154,$B$36:$B$98,0),10)),"",INDEX($A$36:$U$98,MATCH($B154,$B$36:$B$98,0),10))</f>
        <v/>
      </c>
      <c r="K154" s="19" t="str">
        <f>IF(ISNA(INDEX($A$36:$U$98,MATCH($B154,$B$36:$B$98,0),11)),"",INDEX($A$36:$U$98,MATCH($B154,$B$36:$B$98,0),11))</f>
        <v/>
      </c>
      <c r="L154" s="19" t="str">
        <f>IF(ISNA(INDEX($A$36:$U$98,MATCH($B154,$B$36:$B$98,0),12)),"",INDEX($A$36:$U$98,MATCH($B154,$B$36:$B$98,0),12))</f>
        <v/>
      </c>
      <c r="M154" s="73" t="str">
        <f>IF(ISNA(INDEX($A$36:$U$98,MATCH($B154,$B$36:$B$98,0),12)),"",INDEX($A$36:$U$98,MATCH($B154,$B$36:$B$98,0),12))</f>
        <v/>
      </c>
      <c r="N154" s="19" t="str">
        <f>IF(ISNA(INDEX($A$36:$U$98,MATCH($B154,$B$36:$B$98,0),13)),"",INDEX($A$36:$U$98,MATCH($B154,$B$36:$B$98,0),13))</f>
        <v/>
      </c>
      <c r="O154" s="19" t="str">
        <f>IF(ISNA(INDEX($A$36:$U$98,MATCH($B154,$B$36:$B$98,0),14)),"",INDEX($A$36:$U$98,MATCH($B154,$B$36:$B$98,0),14))</f>
        <v/>
      </c>
      <c r="P154" s="19" t="str">
        <f>IF(ISNA(INDEX($A$36:$U$98,MATCH($B154,$B$36:$B$98,0),15)),"",INDEX($A$36:$U$98,MATCH($B154,$B$36:$B$98,0),15))</f>
        <v/>
      </c>
      <c r="Q154" s="19" t="str">
        <f>IF(ISNA(INDEX($A$36:$U$98,MATCH($B154,$B$36:$B$98,0),16)),"",INDEX($A$36:$U$98,MATCH($B154,$B$36:$B$98,0),16))</f>
        <v/>
      </c>
      <c r="R154" s="29" t="str">
        <f>IF(ISNA(INDEX($A$36:$U$98,MATCH($B154,$B$36:$B$98,0),17)),"",INDEX($A$36:$U$98,MATCH($B154,$B$36:$B$98,0),17))</f>
        <v/>
      </c>
      <c r="S154" s="29" t="str">
        <f>IF(ISNA(INDEX($A$36:$U$98,MATCH($B154,$B$36:$B$98,0),18)),"",INDEX($A$36:$U$98,MATCH($B154,$B$36:$B$98,0),18))</f>
        <v/>
      </c>
      <c r="T154" s="29" t="str">
        <f>IF(ISNA(INDEX($A$36:$U$98,MATCH($B154,$B$36:$B$98,0),19)),"",INDEX($A$36:$U$98,MATCH($B154,$B$36:$B$98,0),19))</f>
        <v/>
      </c>
      <c r="U154" s="18" t="s">
        <v>39</v>
      </c>
    </row>
    <row r="155" spans="1:21">
      <c r="A155" s="33" t="str">
        <f>IF(ISNA(INDEX($A$36:$U$98,MATCH($B155,$B$36:$B$98,0),1)),"",INDEX($A$36:$U$98,MATCH($B155,$B$36:$B$98,0),1))</f>
        <v/>
      </c>
      <c r="B155" s="185"/>
      <c r="C155" s="186"/>
      <c r="D155" s="186"/>
      <c r="E155" s="186"/>
      <c r="F155" s="186"/>
      <c r="G155" s="186"/>
      <c r="H155" s="186"/>
      <c r="I155" s="187"/>
      <c r="J155" s="19" t="str">
        <f>IF(ISNA(INDEX($A$36:$U$98,MATCH($B155,$B$36:$B$98,0),10)),"",INDEX($A$36:$U$98,MATCH($B155,$B$36:$B$98,0),10))</f>
        <v/>
      </c>
      <c r="K155" s="19" t="str">
        <f>IF(ISNA(INDEX($A$36:$U$98,MATCH($B155,$B$36:$B$98,0),11)),"",INDEX($A$36:$U$98,MATCH($B155,$B$36:$B$98,0),11))</f>
        <v/>
      </c>
      <c r="L155" s="19" t="str">
        <f>IF(ISNA(INDEX($A$36:$U$98,MATCH($B155,$B$36:$B$98,0),12)),"",INDEX($A$36:$U$98,MATCH($B155,$B$36:$B$98,0),12))</f>
        <v/>
      </c>
      <c r="M155" s="73" t="str">
        <f>IF(ISNA(INDEX($A$36:$U$98,MATCH($B155,$B$36:$B$98,0),12)),"",INDEX($A$36:$U$98,MATCH($B155,$B$36:$B$98,0),12))</f>
        <v/>
      </c>
      <c r="N155" s="19" t="str">
        <f>IF(ISNA(INDEX($A$36:$U$98,MATCH($B155,$B$36:$B$98,0),13)),"",INDEX($A$36:$U$98,MATCH($B155,$B$36:$B$98,0),13))</f>
        <v/>
      </c>
      <c r="O155" s="19" t="str">
        <f>IF(ISNA(INDEX($A$36:$U$98,MATCH($B155,$B$36:$B$98,0),14)),"",INDEX($A$36:$U$98,MATCH($B155,$B$36:$B$98,0),14))</f>
        <v/>
      </c>
      <c r="P155" s="19" t="str">
        <f>IF(ISNA(INDEX($A$36:$U$98,MATCH($B155,$B$36:$B$98,0),15)),"",INDEX($A$36:$U$98,MATCH($B155,$B$36:$B$98,0),15))</f>
        <v/>
      </c>
      <c r="Q155" s="19" t="str">
        <f>IF(ISNA(INDEX($A$36:$U$98,MATCH($B155,$B$36:$B$98,0),16)),"",INDEX($A$36:$U$98,MATCH($B155,$B$36:$B$98,0),16))</f>
        <v/>
      </c>
      <c r="R155" s="29" t="str">
        <f>IF(ISNA(INDEX($A$36:$U$98,MATCH($B155,$B$36:$B$98,0),17)),"",INDEX($A$36:$U$98,MATCH($B155,$B$36:$B$98,0),17))</f>
        <v/>
      </c>
      <c r="S155" s="29" t="str">
        <f>IF(ISNA(INDEX($A$36:$U$98,MATCH($B155,$B$36:$B$98,0),18)),"",INDEX($A$36:$U$98,MATCH($B155,$B$36:$B$98,0),18))</f>
        <v/>
      </c>
      <c r="T155" s="29" t="str">
        <f>IF(ISNA(INDEX($A$36:$U$98,MATCH($B155,$B$36:$B$98,0),19)),"",INDEX($A$36:$U$98,MATCH($B155,$B$36:$B$98,0),19))</f>
        <v/>
      </c>
      <c r="U155" s="18" t="s">
        <v>39</v>
      </c>
    </row>
    <row r="156" spans="1:21">
      <c r="A156" s="21" t="s">
        <v>25</v>
      </c>
      <c r="B156" s="188"/>
      <c r="C156" s="188"/>
      <c r="D156" s="188"/>
      <c r="E156" s="188"/>
      <c r="F156" s="188"/>
      <c r="G156" s="188"/>
      <c r="H156" s="188"/>
      <c r="I156" s="188"/>
      <c r="J156" s="23">
        <f t="shared" ref="J156:Q156" si="35">SUM(J154:J155)</f>
        <v>0</v>
      </c>
      <c r="K156" s="23">
        <f t="shared" si="35"/>
        <v>0</v>
      </c>
      <c r="L156" s="23">
        <f t="shared" si="35"/>
        <v>0</v>
      </c>
      <c r="M156" s="75">
        <f t="shared" si="35"/>
        <v>0</v>
      </c>
      <c r="N156" s="23">
        <f t="shared" si="35"/>
        <v>0</v>
      </c>
      <c r="O156" s="23">
        <f t="shared" si="35"/>
        <v>0</v>
      </c>
      <c r="P156" s="23">
        <f t="shared" si="35"/>
        <v>0</v>
      </c>
      <c r="Q156" s="23">
        <f t="shared" si="35"/>
        <v>0</v>
      </c>
      <c r="R156" s="21">
        <f>COUNTIF(R154:R155,"E")</f>
        <v>0</v>
      </c>
      <c r="S156" s="21">
        <f>COUNTIF(S154:S155,"C")</f>
        <v>0</v>
      </c>
      <c r="T156" s="21">
        <f>COUNTIF(T154:T155,"VP")</f>
        <v>0</v>
      </c>
      <c r="U156" s="22"/>
    </row>
    <row r="157" spans="1:21" ht="27.75" customHeight="1">
      <c r="A157" s="189" t="s">
        <v>52</v>
      </c>
      <c r="B157" s="190"/>
      <c r="C157" s="190"/>
      <c r="D157" s="190"/>
      <c r="E157" s="190"/>
      <c r="F157" s="190"/>
      <c r="G157" s="190"/>
      <c r="H157" s="190"/>
      <c r="I157" s="191"/>
      <c r="J157" s="23">
        <f t="shared" ref="J157:T157" si="36">SUM(J152,J156)</f>
        <v>20</v>
      </c>
      <c r="K157" s="23">
        <f t="shared" si="36"/>
        <v>2</v>
      </c>
      <c r="L157" s="23">
        <f t="shared" si="36"/>
        <v>2</v>
      </c>
      <c r="M157" s="75">
        <f t="shared" si="36"/>
        <v>4</v>
      </c>
      <c r="N157" s="23">
        <f t="shared" si="36"/>
        <v>4</v>
      </c>
      <c r="O157" s="23">
        <f t="shared" si="36"/>
        <v>13</v>
      </c>
      <c r="P157" s="23">
        <f t="shared" si="36"/>
        <v>20</v>
      </c>
      <c r="Q157" s="23">
        <f t="shared" si="36"/>
        <v>31</v>
      </c>
      <c r="R157" s="23">
        <f t="shared" si="36"/>
        <v>3</v>
      </c>
      <c r="S157" s="23">
        <f t="shared" si="36"/>
        <v>0</v>
      </c>
      <c r="T157" s="23">
        <f t="shared" si="36"/>
        <v>0</v>
      </c>
      <c r="U157" s="89">
        <v>0.22220000000000001</v>
      </c>
    </row>
    <row r="158" spans="1:21" ht="17.25" customHeight="1">
      <c r="A158" s="192" t="s">
        <v>53</v>
      </c>
      <c r="B158" s="193"/>
      <c r="C158" s="193"/>
      <c r="D158" s="193"/>
      <c r="E158" s="193"/>
      <c r="F158" s="193"/>
      <c r="G158" s="193"/>
      <c r="H158" s="193"/>
      <c r="I158" s="193"/>
      <c r="J158" s="194"/>
      <c r="K158" s="23">
        <f t="shared" ref="K158:Q158" si="37">K152*14+K156*12</f>
        <v>28</v>
      </c>
      <c r="L158" s="23">
        <f t="shared" si="37"/>
        <v>28</v>
      </c>
      <c r="M158" s="75">
        <f t="shared" si="37"/>
        <v>56</v>
      </c>
      <c r="N158" s="23">
        <f t="shared" si="37"/>
        <v>56</v>
      </c>
      <c r="O158" s="23">
        <f t="shared" si="37"/>
        <v>182</v>
      </c>
      <c r="P158" s="23">
        <f t="shared" si="37"/>
        <v>280</v>
      </c>
      <c r="Q158" s="23">
        <f t="shared" si="37"/>
        <v>434</v>
      </c>
      <c r="R158" s="170"/>
      <c r="S158" s="171"/>
      <c r="T158" s="171"/>
      <c r="U158" s="172"/>
    </row>
    <row r="159" spans="1:21">
      <c r="A159" s="195"/>
      <c r="B159" s="196"/>
      <c r="C159" s="196"/>
      <c r="D159" s="196"/>
      <c r="E159" s="196"/>
      <c r="F159" s="196"/>
      <c r="G159" s="196"/>
      <c r="H159" s="196"/>
      <c r="I159" s="196"/>
      <c r="J159" s="197"/>
      <c r="K159" s="176">
        <f>SUM(K158:N158)</f>
        <v>168</v>
      </c>
      <c r="L159" s="177"/>
      <c r="M159" s="177"/>
      <c r="N159" s="178"/>
      <c r="O159" s="179">
        <f>SUM(O158:P158)</f>
        <v>462</v>
      </c>
      <c r="P159" s="180"/>
      <c r="Q159" s="181"/>
      <c r="R159" s="173"/>
      <c r="S159" s="174"/>
      <c r="T159" s="174"/>
      <c r="U159" s="175"/>
    </row>
    <row r="160" spans="1:21">
      <c r="A160" s="161" t="s">
        <v>65</v>
      </c>
      <c r="B160" s="161"/>
    </row>
    <row r="161" spans="1:27">
      <c r="A161" s="162" t="s">
        <v>27</v>
      </c>
      <c r="B161" s="164" t="s">
        <v>57</v>
      </c>
      <c r="C161" s="165"/>
      <c r="D161" s="165"/>
      <c r="E161" s="165"/>
      <c r="F161" s="165"/>
      <c r="G161" s="166"/>
      <c r="H161" s="164" t="s">
        <v>60</v>
      </c>
      <c r="I161" s="166"/>
      <c r="J161" s="140" t="s">
        <v>61</v>
      </c>
      <c r="K161" s="141"/>
      <c r="L161" s="141"/>
      <c r="M161" s="141"/>
      <c r="N161" s="141"/>
      <c r="O161" s="141"/>
      <c r="P161" s="142"/>
      <c r="Q161" s="164" t="s">
        <v>51</v>
      </c>
      <c r="R161" s="166"/>
      <c r="S161" s="140" t="s">
        <v>62</v>
      </c>
      <c r="T161" s="141"/>
      <c r="U161" s="142"/>
    </row>
    <row r="162" spans="1:27">
      <c r="A162" s="163"/>
      <c r="B162" s="167"/>
      <c r="C162" s="168"/>
      <c r="D162" s="168"/>
      <c r="E162" s="168"/>
      <c r="F162" s="168"/>
      <c r="G162" s="169"/>
      <c r="H162" s="167"/>
      <c r="I162" s="169"/>
      <c r="J162" s="140" t="s">
        <v>33</v>
      </c>
      <c r="K162" s="142"/>
      <c r="L162" s="140" t="s">
        <v>7</v>
      </c>
      <c r="M162" s="141"/>
      <c r="N162" s="142"/>
      <c r="O162" s="140" t="s">
        <v>30</v>
      </c>
      <c r="P162" s="142"/>
      <c r="Q162" s="167"/>
      <c r="R162" s="169"/>
      <c r="S162" s="39" t="s">
        <v>63</v>
      </c>
      <c r="T162" s="39" t="s">
        <v>64</v>
      </c>
      <c r="U162" s="39" t="s">
        <v>51</v>
      </c>
    </row>
    <row r="163" spans="1:27">
      <c r="A163" s="39">
        <v>1</v>
      </c>
      <c r="B163" s="140" t="s">
        <v>58</v>
      </c>
      <c r="C163" s="141"/>
      <c r="D163" s="141"/>
      <c r="E163" s="141"/>
      <c r="F163" s="141"/>
      <c r="G163" s="142"/>
      <c r="H163" s="149">
        <f>J163</f>
        <v>918</v>
      </c>
      <c r="I163" s="149"/>
      <c r="J163" s="150">
        <f>SUM((O44+O53+O62)*14+(O69*12)-J164)</f>
        <v>918</v>
      </c>
      <c r="K163" s="151"/>
      <c r="L163" s="150">
        <f>SUM((P44+P53+P62)*14+(P69*12)-L164)</f>
        <v>1546</v>
      </c>
      <c r="M163" s="152"/>
      <c r="N163" s="151"/>
      <c r="O163" s="153">
        <f>SUM(J163:N163)</f>
        <v>2464</v>
      </c>
      <c r="P163" s="154"/>
      <c r="Q163" s="155">
        <f>H163/H165</f>
        <v>0.84530386740331487</v>
      </c>
      <c r="R163" s="156"/>
      <c r="S163" s="40">
        <f>J44+J53-S164</f>
        <v>46</v>
      </c>
      <c r="T163" s="40">
        <f>J62+J69-T164</f>
        <v>53</v>
      </c>
      <c r="U163" s="92">
        <f>SUM(S163:T163)/SUM(S165:T165)</f>
        <v>0.82499999999999996</v>
      </c>
    </row>
    <row r="164" spans="1:27">
      <c r="A164" s="39">
        <v>2</v>
      </c>
      <c r="B164" s="140" t="s">
        <v>59</v>
      </c>
      <c r="C164" s="141"/>
      <c r="D164" s="141"/>
      <c r="E164" s="141"/>
      <c r="F164" s="141"/>
      <c r="G164" s="142"/>
      <c r="H164" s="149">
        <f>J164</f>
        <v>168</v>
      </c>
      <c r="I164" s="149"/>
      <c r="J164" s="157">
        <f>O91</f>
        <v>168</v>
      </c>
      <c r="K164" s="158"/>
      <c r="L164" s="157">
        <f>P91</f>
        <v>378</v>
      </c>
      <c r="M164" s="159"/>
      <c r="N164" s="158"/>
      <c r="O164" s="160">
        <f>SUM(J164:N164)</f>
        <v>546</v>
      </c>
      <c r="P164" s="154"/>
      <c r="Q164" s="155">
        <f>H164/H165</f>
        <v>0.15469613259668508</v>
      </c>
      <c r="R164" s="156"/>
      <c r="S164" s="17">
        <v>14</v>
      </c>
      <c r="T164" s="17">
        <v>7</v>
      </c>
      <c r="U164" s="94">
        <f>SUM(S164:T164)/SUM(S165:T165)</f>
        <v>0.17499999999999999</v>
      </c>
    </row>
    <row r="165" spans="1:27">
      <c r="A165" s="140" t="s">
        <v>25</v>
      </c>
      <c r="B165" s="141"/>
      <c r="C165" s="141"/>
      <c r="D165" s="141"/>
      <c r="E165" s="141"/>
      <c r="F165" s="141"/>
      <c r="G165" s="142"/>
      <c r="H165" s="143">
        <f>SUM(H163:I164)</f>
        <v>1086</v>
      </c>
      <c r="I165" s="143"/>
      <c r="J165" s="143">
        <f>SUM(J163:K164)</f>
        <v>1086</v>
      </c>
      <c r="K165" s="143"/>
      <c r="L165" s="144">
        <f>SUM(L163:N164)</f>
        <v>1924</v>
      </c>
      <c r="M165" s="145"/>
      <c r="N165" s="146"/>
      <c r="O165" s="144">
        <f>SUM(O163:P164)</f>
        <v>3010</v>
      </c>
      <c r="P165" s="146"/>
      <c r="Q165" s="147">
        <f>SUM(Q163:R164)</f>
        <v>1</v>
      </c>
      <c r="R165" s="148"/>
      <c r="S165" s="41">
        <f>SUM(S163:S164)</f>
        <v>60</v>
      </c>
      <c r="T165" s="41">
        <f>SUM(T163:T164)</f>
        <v>60</v>
      </c>
      <c r="U165" s="93">
        <f>SUM(U163:U164)</f>
        <v>1</v>
      </c>
    </row>
    <row r="167" spans="1:27">
      <c r="A167" s="221" t="s">
        <v>88</v>
      </c>
      <c r="B167" s="221"/>
      <c r="C167" s="221"/>
      <c r="D167" s="221"/>
      <c r="E167" s="221"/>
      <c r="F167" s="221"/>
      <c r="G167" s="221"/>
      <c r="H167" s="221"/>
      <c r="I167" s="221"/>
      <c r="J167" s="221"/>
      <c r="K167" s="221"/>
      <c r="L167" s="221"/>
      <c r="M167" s="221"/>
      <c r="N167" s="221"/>
      <c r="O167" s="221"/>
      <c r="P167" s="221"/>
      <c r="Q167" s="221"/>
      <c r="R167" s="221"/>
      <c r="S167" s="221"/>
      <c r="T167" s="221"/>
      <c r="U167" s="221"/>
    </row>
    <row r="168" spans="1:27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N168" s="46"/>
      <c r="O168" s="46"/>
      <c r="P168" s="46"/>
      <c r="Q168" s="46"/>
      <c r="R168" s="46"/>
      <c r="S168" s="46"/>
      <c r="T168" s="46"/>
      <c r="U168" s="46"/>
    </row>
    <row r="169" spans="1:27" ht="12.75" customHeight="1">
      <c r="A169" s="138" t="s">
        <v>82</v>
      </c>
      <c r="B169" s="138"/>
      <c r="C169" s="138"/>
      <c r="D169" s="138"/>
      <c r="E169" s="138"/>
      <c r="F169" s="138"/>
      <c r="G169" s="138"/>
      <c r="H169" s="138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12"/>
      <c r="W169" s="112"/>
      <c r="X169" s="112"/>
      <c r="Y169" s="112"/>
      <c r="Z169" s="112"/>
      <c r="AA169" s="112"/>
    </row>
    <row r="170" spans="1:27" ht="46.5" customHeight="1">
      <c r="A170" s="138" t="s">
        <v>27</v>
      </c>
      <c r="B170" s="138" t="s">
        <v>26</v>
      </c>
      <c r="C170" s="138"/>
      <c r="D170" s="138"/>
      <c r="E170" s="138"/>
      <c r="F170" s="138"/>
      <c r="G170" s="138"/>
      <c r="H170" s="138"/>
      <c r="I170" s="138"/>
      <c r="J170" s="204" t="s">
        <v>40</v>
      </c>
      <c r="K170" s="204" t="s">
        <v>24</v>
      </c>
      <c r="L170" s="204"/>
      <c r="M170" s="204"/>
      <c r="N170" s="204"/>
      <c r="O170" s="204" t="s">
        <v>41</v>
      </c>
      <c r="P170" s="257"/>
      <c r="Q170" s="257"/>
      <c r="R170" s="204" t="s">
        <v>23</v>
      </c>
      <c r="S170" s="204"/>
      <c r="T170" s="204"/>
      <c r="U170" s="204" t="s">
        <v>22</v>
      </c>
      <c r="V170" s="112"/>
      <c r="W170" s="112"/>
      <c r="X170" s="112"/>
      <c r="Y170" s="112"/>
      <c r="Z170" s="112"/>
      <c r="AA170" s="112"/>
    </row>
    <row r="171" spans="1:27">
      <c r="A171" s="138"/>
      <c r="B171" s="138"/>
      <c r="C171" s="138"/>
      <c r="D171" s="138"/>
      <c r="E171" s="138"/>
      <c r="F171" s="138"/>
      <c r="G171" s="138"/>
      <c r="H171" s="138"/>
      <c r="I171" s="138"/>
      <c r="J171" s="204"/>
      <c r="K171" s="52" t="s">
        <v>28</v>
      </c>
      <c r="L171" s="52" t="s">
        <v>29</v>
      </c>
      <c r="M171" s="66" t="s">
        <v>122</v>
      </c>
      <c r="N171" s="52" t="s">
        <v>123</v>
      </c>
      <c r="O171" s="52" t="s">
        <v>33</v>
      </c>
      <c r="P171" s="52" t="s">
        <v>7</v>
      </c>
      <c r="Q171" s="52" t="s">
        <v>30</v>
      </c>
      <c r="R171" s="52" t="s">
        <v>31</v>
      </c>
      <c r="S171" s="52" t="s">
        <v>28</v>
      </c>
      <c r="T171" s="52" t="s">
        <v>32</v>
      </c>
      <c r="U171" s="204"/>
      <c r="V171" s="113"/>
      <c r="W171" s="113"/>
      <c r="X171" s="113"/>
      <c r="Y171" s="113"/>
      <c r="Z171" s="113"/>
      <c r="AA171" s="113"/>
    </row>
    <row r="172" spans="1:27">
      <c r="A172" s="139" t="s">
        <v>83</v>
      </c>
      <c r="B172" s="139"/>
      <c r="C172" s="139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  <c r="U172" s="139"/>
      <c r="V172" s="113"/>
      <c r="W172" s="113"/>
      <c r="X172" s="113"/>
      <c r="Y172" s="113"/>
      <c r="Z172" s="113"/>
      <c r="AA172" s="113"/>
    </row>
    <row r="173" spans="1:27" s="46" customFormat="1">
      <c r="A173" s="47" t="s">
        <v>76</v>
      </c>
      <c r="B173" s="107" t="s">
        <v>89</v>
      </c>
      <c r="C173" s="107"/>
      <c r="D173" s="107"/>
      <c r="E173" s="107"/>
      <c r="F173" s="107"/>
      <c r="G173" s="107"/>
      <c r="H173" s="107"/>
      <c r="I173" s="107"/>
      <c r="J173" s="43">
        <v>5</v>
      </c>
      <c r="K173" s="43">
        <v>2</v>
      </c>
      <c r="L173" s="43">
        <v>1</v>
      </c>
      <c r="M173" s="78">
        <v>0</v>
      </c>
      <c r="N173" s="43">
        <v>0</v>
      </c>
      <c r="O173" s="44">
        <f>K173+L173+N173</f>
        <v>3</v>
      </c>
      <c r="P173" s="44">
        <f>Q173-O173</f>
        <v>6</v>
      </c>
      <c r="Q173" s="44">
        <f>ROUND(PRODUCT(J173,25)/14,0)</f>
        <v>9</v>
      </c>
      <c r="R173" s="43" t="s">
        <v>31</v>
      </c>
      <c r="S173" s="43"/>
      <c r="T173" s="45"/>
      <c r="U173" s="45" t="s">
        <v>36</v>
      </c>
      <c r="V173" s="113"/>
      <c r="W173" s="113"/>
      <c r="X173" s="113"/>
      <c r="Y173" s="113"/>
      <c r="Z173" s="113"/>
      <c r="AA173" s="113"/>
    </row>
    <row r="174" spans="1:27">
      <c r="A174" s="47" t="s">
        <v>77</v>
      </c>
      <c r="B174" s="107" t="s">
        <v>90</v>
      </c>
      <c r="C174" s="107"/>
      <c r="D174" s="107"/>
      <c r="E174" s="107"/>
      <c r="F174" s="107"/>
      <c r="G174" s="107"/>
      <c r="H174" s="107"/>
      <c r="I174" s="107"/>
      <c r="J174" s="43">
        <v>5</v>
      </c>
      <c r="K174" s="43">
        <v>2</v>
      </c>
      <c r="L174" s="43">
        <v>1</v>
      </c>
      <c r="M174" s="78">
        <v>0</v>
      </c>
      <c r="N174" s="43">
        <v>0</v>
      </c>
      <c r="O174" s="44">
        <f>K174+L174+N174</f>
        <v>3</v>
      </c>
      <c r="P174" s="44">
        <f>Q174-O174</f>
        <v>6</v>
      </c>
      <c r="Q174" s="44">
        <f>ROUND(PRODUCT(J174,25)/14,0)</f>
        <v>9</v>
      </c>
      <c r="R174" s="43" t="s">
        <v>31</v>
      </c>
      <c r="S174" s="43"/>
      <c r="T174" s="45"/>
      <c r="U174" s="45" t="s">
        <v>36</v>
      </c>
      <c r="V174" s="113"/>
      <c r="W174" s="113"/>
      <c r="X174" s="113"/>
      <c r="Y174" s="113"/>
      <c r="Z174" s="113"/>
      <c r="AA174" s="113"/>
    </row>
    <row r="175" spans="1:27">
      <c r="A175" s="114" t="s">
        <v>84</v>
      </c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6"/>
      <c r="V175" s="113"/>
      <c r="W175" s="113"/>
      <c r="X175" s="113"/>
      <c r="Y175" s="113"/>
      <c r="Z175" s="113"/>
      <c r="AA175" s="113"/>
    </row>
    <row r="176" spans="1:27" ht="36" customHeight="1">
      <c r="A176" s="47" t="s">
        <v>78</v>
      </c>
      <c r="B176" s="108" t="s">
        <v>101</v>
      </c>
      <c r="C176" s="109"/>
      <c r="D176" s="109"/>
      <c r="E176" s="109"/>
      <c r="F176" s="109"/>
      <c r="G176" s="109"/>
      <c r="H176" s="109"/>
      <c r="I176" s="110"/>
      <c r="J176" s="43">
        <v>5</v>
      </c>
      <c r="K176" s="43">
        <v>2</v>
      </c>
      <c r="L176" s="43">
        <v>1</v>
      </c>
      <c r="M176" s="78">
        <v>0</v>
      </c>
      <c r="N176" s="43">
        <v>0</v>
      </c>
      <c r="O176" s="44">
        <f>K176+L176+N176</f>
        <v>3</v>
      </c>
      <c r="P176" s="44">
        <f>Q176-O176</f>
        <v>6</v>
      </c>
      <c r="Q176" s="44">
        <f>ROUND(PRODUCT(J176,25)/14,0)</f>
        <v>9</v>
      </c>
      <c r="R176" s="43" t="s">
        <v>31</v>
      </c>
      <c r="S176" s="43"/>
      <c r="T176" s="45"/>
      <c r="U176" s="45" t="s">
        <v>91</v>
      </c>
      <c r="V176" s="113"/>
      <c r="W176" s="113"/>
      <c r="X176" s="113"/>
      <c r="Y176" s="113"/>
      <c r="Z176" s="113"/>
      <c r="AA176" s="113"/>
    </row>
    <row r="177" spans="1:27" s="46" customFormat="1" ht="15" customHeight="1">
      <c r="A177" s="47" t="s">
        <v>79</v>
      </c>
      <c r="B177" s="108" t="s">
        <v>102</v>
      </c>
      <c r="C177" s="109"/>
      <c r="D177" s="109"/>
      <c r="E177" s="109"/>
      <c r="F177" s="109"/>
      <c r="G177" s="109"/>
      <c r="H177" s="109"/>
      <c r="I177" s="110"/>
      <c r="J177" s="43">
        <v>5</v>
      </c>
      <c r="K177" s="43">
        <v>1</v>
      </c>
      <c r="L177" s="43">
        <v>2</v>
      </c>
      <c r="M177" s="78">
        <v>0</v>
      </c>
      <c r="N177" s="43">
        <v>0</v>
      </c>
      <c r="O177" s="44">
        <f>K177+L177+N177</f>
        <v>3</v>
      </c>
      <c r="P177" s="44">
        <f>Q177-O177</f>
        <v>6</v>
      </c>
      <c r="Q177" s="44">
        <f>ROUND(PRODUCT(J177,25)/14,0)</f>
        <v>9</v>
      </c>
      <c r="R177" s="43" t="s">
        <v>31</v>
      </c>
      <c r="S177" s="43"/>
      <c r="T177" s="45"/>
      <c r="U177" s="45" t="s">
        <v>92</v>
      </c>
      <c r="V177" s="113"/>
      <c r="W177" s="113"/>
      <c r="X177" s="113"/>
      <c r="Y177" s="113"/>
      <c r="Z177" s="113"/>
      <c r="AA177" s="113"/>
    </row>
    <row r="178" spans="1:27">
      <c r="A178" s="114" t="s">
        <v>85</v>
      </c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6"/>
      <c r="V178" s="113"/>
      <c r="W178" s="113"/>
      <c r="X178" s="113"/>
      <c r="Y178" s="113"/>
      <c r="Z178" s="113"/>
      <c r="AA178" s="113"/>
    </row>
    <row r="179" spans="1:27" s="46" customFormat="1" ht="35.5" customHeight="1">
      <c r="A179" s="47" t="s">
        <v>94</v>
      </c>
      <c r="B179" s="108" t="s">
        <v>93</v>
      </c>
      <c r="C179" s="109"/>
      <c r="D179" s="109"/>
      <c r="E179" s="109"/>
      <c r="F179" s="109"/>
      <c r="G179" s="109"/>
      <c r="H179" s="109"/>
      <c r="I179" s="110"/>
      <c r="J179" s="43">
        <v>5</v>
      </c>
      <c r="K179" s="43">
        <v>0</v>
      </c>
      <c r="L179" s="43">
        <v>0</v>
      </c>
      <c r="M179" s="78">
        <v>3</v>
      </c>
      <c r="N179" s="43">
        <v>0</v>
      </c>
      <c r="O179" s="44">
        <f>K179+L179+N179</f>
        <v>0</v>
      </c>
      <c r="P179" s="44">
        <f>Q179-O179</f>
        <v>9</v>
      </c>
      <c r="Q179" s="44">
        <f>ROUND(PRODUCT(J179,25)/14,0)</f>
        <v>9</v>
      </c>
      <c r="R179" s="43"/>
      <c r="S179" s="43" t="s">
        <v>28</v>
      </c>
      <c r="T179" s="45"/>
      <c r="U179" s="45" t="s">
        <v>91</v>
      </c>
      <c r="V179" s="113"/>
      <c r="W179" s="113"/>
      <c r="X179" s="113"/>
      <c r="Y179" s="113"/>
      <c r="Z179" s="113"/>
      <c r="AA179" s="113"/>
    </row>
    <row r="180" spans="1:27" ht="18" customHeight="1">
      <c r="A180" s="47" t="s">
        <v>95</v>
      </c>
      <c r="B180" s="108" t="s">
        <v>103</v>
      </c>
      <c r="C180" s="109"/>
      <c r="D180" s="109"/>
      <c r="E180" s="109"/>
      <c r="F180" s="109"/>
      <c r="G180" s="109"/>
      <c r="H180" s="109"/>
      <c r="I180" s="110"/>
      <c r="J180" s="43">
        <v>5</v>
      </c>
      <c r="K180" s="43">
        <v>1</v>
      </c>
      <c r="L180" s="43">
        <v>2</v>
      </c>
      <c r="M180" s="78">
        <v>0</v>
      </c>
      <c r="N180" s="43">
        <v>0</v>
      </c>
      <c r="O180" s="44">
        <f>K180+L180+N180</f>
        <v>3</v>
      </c>
      <c r="P180" s="44">
        <f>Q180-O180</f>
        <v>6</v>
      </c>
      <c r="Q180" s="44">
        <f>ROUND(PRODUCT(J180,25)/14,0)</f>
        <v>9</v>
      </c>
      <c r="R180" s="43" t="s">
        <v>31</v>
      </c>
      <c r="S180" s="43"/>
      <c r="T180" s="45"/>
      <c r="U180" s="45" t="s">
        <v>92</v>
      </c>
      <c r="V180" s="113"/>
      <c r="W180" s="113"/>
      <c r="X180" s="113"/>
      <c r="Y180" s="113"/>
      <c r="Z180" s="113"/>
      <c r="AA180" s="113"/>
    </row>
    <row r="181" spans="1:27">
      <c r="A181" s="117" t="s">
        <v>86</v>
      </c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9"/>
      <c r="V181" s="113"/>
      <c r="W181" s="113"/>
      <c r="X181" s="113"/>
      <c r="Y181" s="113"/>
      <c r="Z181" s="113"/>
      <c r="AA181" s="113"/>
    </row>
    <row r="182" spans="1:27" ht="18.75" customHeight="1">
      <c r="A182" s="47"/>
      <c r="B182" s="108" t="s">
        <v>80</v>
      </c>
      <c r="C182" s="109"/>
      <c r="D182" s="109"/>
      <c r="E182" s="109"/>
      <c r="F182" s="109"/>
      <c r="G182" s="109"/>
      <c r="H182" s="109"/>
      <c r="I182" s="110"/>
      <c r="J182" s="43">
        <v>5</v>
      </c>
      <c r="K182" s="43"/>
      <c r="L182" s="43"/>
      <c r="M182" s="78"/>
      <c r="N182" s="43"/>
      <c r="O182" s="44"/>
      <c r="P182" s="44"/>
      <c r="Q182" s="44"/>
      <c r="R182" s="43"/>
      <c r="S182" s="43"/>
      <c r="T182" s="45"/>
      <c r="U182" s="48"/>
      <c r="V182" s="113"/>
      <c r="W182" s="113"/>
      <c r="X182" s="113"/>
      <c r="Y182" s="113"/>
      <c r="Z182" s="113"/>
      <c r="AA182" s="113"/>
    </row>
    <row r="183" spans="1:27" ht="20.25" customHeight="1">
      <c r="A183" s="120" t="s">
        <v>81</v>
      </c>
      <c r="B183" s="121"/>
      <c r="C183" s="121"/>
      <c r="D183" s="121"/>
      <c r="E183" s="121"/>
      <c r="F183" s="121"/>
      <c r="G183" s="121"/>
      <c r="H183" s="121"/>
      <c r="I183" s="122"/>
      <c r="J183" s="49">
        <f>SUM(J173:J174,J176:J177,J179:J180,J182)</f>
        <v>35</v>
      </c>
      <c r="K183" s="49">
        <f t="shared" ref="K183:Q183" si="38">SUM(K173:K174,K176:K177,K179:K180,K182)</f>
        <v>8</v>
      </c>
      <c r="L183" s="49">
        <f t="shared" si="38"/>
        <v>7</v>
      </c>
      <c r="M183" s="79">
        <f t="shared" ref="M183" si="39">SUM(M173:M174,M176:M177,M179:M180,M182)</f>
        <v>3</v>
      </c>
      <c r="N183" s="49">
        <f t="shared" si="38"/>
        <v>0</v>
      </c>
      <c r="O183" s="49">
        <f t="shared" si="38"/>
        <v>15</v>
      </c>
      <c r="P183" s="49">
        <f t="shared" si="38"/>
        <v>39</v>
      </c>
      <c r="Q183" s="49">
        <f t="shared" si="38"/>
        <v>54</v>
      </c>
      <c r="R183" s="51">
        <f>COUNTIF(R173:R174,"E")+COUNTIF(R176:R177,"E")+COUNTIF(R179:R180,"E")+COUNTIF(R182,"E")</f>
        <v>5</v>
      </c>
      <c r="S183" s="51">
        <f>COUNTIF(S173:S174,"C")+COUNTIF(S176:S177,"C")+COUNTIF(S179:S180,"C")+COUNTIF(S182,"C")</f>
        <v>1</v>
      </c>
      <c r="T183" s="51">
        <f>COUNTIF(T173:T174,"VP")+COUNTIF(T176:T177,"VP")+COUNTIF(T179:T180,"VP")+COUNTIF(T182,"VP")</f>
        <v>0</v>
      </c>
      <c r="U183" s="50"/>
      <c r="V183" s="113"/>
      <c r="W183" s="113"/>
      <c r="X183" s="113"/>
      <c r="Y183" s="113"/>
      <c r="Z183" s="113"/>
      <c r="AA183" s="113"/>
    </row>
    <row r="184" spans="1:27" ht="20.25" customHeight="1">
      <c r="A184" s="123" t="s">
        <v>53</v>
      </c>
      <c r="B184" s="124"/>
      <c r="C184" s="124"/>
      <c r="D184" s="124"/>
      <c r="E184" s="124"/>
      <c r="F184" s="124"/>
      <c r="G184" s="124"/>
      <c r="H184" s="124"/>
      <c r="I184" s="124"/>
      <c r="J184" s="125"/>
      <c r="K184" s="49">
        <f>SUM(K173:K174,K176:K177,K179:K180)*14</f>
        <v>112</v>
      </c>
      <c r="L184" s="49">
        <f t="shared" ref="L184:Q184" si="40">SUM(L173:L174,L176:L177,L179:L180)*14</f>
        <v>98</v>
      </c>
      <c r="M184" s="79">
        <f t="shared" ref="M184" si="41">SUM(M173:M174,M176:M177,M179:M180)*14</f>
        <v>42</v>
      </c>
      <c r="N184" s="49">
        <f t="shared" si="40"/>
        <v>0</v>
      </c>
      <c r="O184" s="49">
        <f t="shared" si="40"/>
        <v>210</v>
      </c>
      <c r="P184" s="49">
        <f t="shared" si="40"/>
        <v>546</v>
      </c>
      <c r="Q184" s="49">
        <f t="shared" si="40"/>
        <v>756</v>
      </c>
      <c r="R184" s="129"/>
      <c r="S184" s="130"/>
      <c r="T184" s="130"/>
      <c r="U184" s="131"/>
      <c r="V184" s="113"/>
      <c r="W184" s="113"/>
      <c r="X184" s="113"/>
      <c r="Y184" s="113"/>
      <c r="Z184" s="113"/>
      <c r="AA184" s="113"/>
    </row>
    <row r="185" spans="1:27" ht="20.25" customHeight="1">
      <c r="A185" s="126"/>
      <c r="B185" s="127"/>
      <c r="C185" s="127"/>
      <c r="D185" s="127"/>
      <c r="E185" s="127"/>
      <c r="F185" s="127"/>
      <c r="G185" s="127"/>
      <c r="H185" s="127"/>
      <c r="I185" s="127"/>
      <c r="J185" s="128"/>
      <c r="K185" s="135">
        <f>SUM(K184:N184)</f>
        <v>252</v>
      </c>
      <c r="L185" s="136"/>
      <c r="M185" s="136"/>
      <c r="N185" s="137"/>
      <c r="O185" s="135">
        <f>SUM(O184:P184)</f>
        <v>756</v>
      </c>
      <c r="P185" s="136"/>
      <c r="Q185" s="137"/>
      <c r="R185" s="132"/>
      <c r="S185" s="133"/>
      <c r="T185" s="133"/>
      <c r="U185" s="134"/>
      <c r="V185" s="113"/>
      <c r="W185" s="113"/>
      <c r="X185" s="113"/>
      <c r="Y185" s="113"/>
      <c r="Z185" s="113"/>
      <c r="AA185" s="113"/>
    </row>
    <row r="186" spans="1:27">
      <c r="A186" s="111" t="s">
        <v>96</v>
      </c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3"/>
      <c r="W186" s="113"/>
      <c r="X186" s="113"/>
      <c r="Y186" s="113"/>
      <c r="Z186" s="113"/>
      <c r="AA186" s="113"/>
    </row>
    <row r="187" spans="1:27">
      <c r="A187" s="111" t="s">
        <v>97</v>
      </c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3"/>
      <c r="W187" s="113"/>
      <c r="X187" s="113"/>
      <c r="Y187" s="113"/>
      <c r="Z187" s="113"/>
      <c r="AA187" s="113"/>
    </row>
    <row r="188" spans="1:27">
      <c r="A188" s="111" t="s">
        <v>98</v>
      </c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3"/>
      <c r="W188" s="113"/>
      <c r="X188" s="113"/>
      <c r="Y188" s="113"/>
      <c r="Z188" s="113"/>
      <c r="AA188" s="113"/>
    </row>
    <row r="189" spans="1:27">
      <c r="V189" s="113"/>
      <c r="W189" s="113"/>
      <c r="X189" s="113"/>
      <c r="Y189" s="113"/>
      <c r="Z189" s="113"/>
      <c r="AA189" s="113"/>
    </row>
  </sheetData>
  <sheetProtection formatCells="0" formatRows="0" insertRows="0"/>
  <mergeCells count="265">
    <mergeCell ref="B76:I76"/>
    <mergeCell ref="A167:U167"/>
    <mergeCell ref="A170:A171"/>
    <mergeCell ref="B170:I171"/>
    <mergeCell ref="J170:J171"/>
    <mergeCell ref="K170:N170"/>
    <mergeCell ref="O170:Q170"/>
    <mergeCell ref="R170:T170"/>
    <mergeCell ref="U170:U171"/>
    <mergeCell ref="B105:I105"/>
    <mergeCell ref="B106:I106"/>
    <mergeCell ref="B107:I107"/>
    <mergeCell ref="B104:I104"/>
    <mergeCell ref="A103:U103"/>
    <mergeCell ref="U101:U102"/>
    <mergeCell ref="B108:I108"/>
    <mergeCell ref="B110:I110"/>
    <mergeCell ref="B113:I113"/>
    <mergeCell ref="A112:U112"/>
    <mergeCell ref="K101:N101"/>
    <mergeCell ref="O101:Q101"/>
    <mergeCell ref="B114:I114"/>
    <mergeCell ref="B109:I109"/>
    <mergeCell ref="B111:I111"/>
    <mergeCell ref="J55:J56"/>
    <mergeCell ref="J101:J102"/>
    <mergeCell ref="O55:Q55"/>
    <mergeCell ref="R55:T55"/>
    <mergeCell ref="U55:U56"/>
    <mergeCell ref="B66:I66"/>
    <mergeCell ref="B67:I67"/>
    <mergeCell ref="B68:I68"/>
    <mergeCell ref="A55:A56"/>
    <mergeCell ref="B55:I56"/>
    <mergeCell ref="A70:U70"/>
    <mergeCell ref="O71:Q71"/>
    <mergeCell ref="A71:A72"/>
    <mergeCell ref="B69:I69"/>
    <mergeCell ref="J71:J72"/>
    <mergeCell ref="B88:I88"/>
    <mergeCell ref="R71:T71"/>
    <mergeCell ref="K92:N92"/>
    <mergeCell ref="O92:Q92"/>
    <mergeCell ref="B57:I57"/>
    <mergeCell ref="U64:U65"/>
    <mergeCell ref="B62:I62"/>
    <mergeCell ref="B64:I65"/>
    <mergeCell ref="B61:I61"/>
    <mergeCell ref="B60:I60"/>
    <mergeCell ref="N17:U17"/>
    <mergeCell ref="N18:U18"/>
    <mergeCell ref="N13:U13"/>
    <mergeCell ref="N16:U16"/>
    <mergeCell ref="A11:K11"/>
    <mergeCell ref="A12:K12"/>
    <mergeCell ref="A100:U100"/>
    <mergeCell ref="A99:U99"/>
    <mergeCell ref="B53:I53"/>
    <mergeCell ref="B52:I52"/>
    <mergeCell ref="B41:I41"/>
    <mergeCell ref="B39:I39"/>
    <mergeCell ref="B40:I40"/>
    <mergeCell ref="B44:I44"/>
    <mergeCell ref="B48:I48"/>
    <mergeCell ref="B50:I50"/>
    <mergeCell ref="B42:I42"/>
    <mergeCell ref="B43:I43"/>
    <mergeCell ref="B46:I47"/>
    <mergeCell ref="A37:A38"/>
    <mergeCell ref="B37:I38"/>
    <mergeCell ref="J37:J38"/>
    <mergeCell ref="B59:I59"/>
    <mergeCell ref="A54:U54"/>
    <mergeCell ref="P4:R4"/>
    <mergeCell ref="N4:O4"/>
    <mergeCell ref="A10:K10"/>
    <mergeCell ref="N6:O6"/>
    <mergeCell ref="A7:K7"/>
    <mergeCell ref="A8:K8"/>
    <mergeCell ref="A9:K9"/>
    <mergeCell ref="N15:U15"/>
    <mergeCell ref="S6:U6"/>
    <mergeCell ref="N8:U11"/>
    <mergeCell ref="A15:K15"/>
    <mergeCell ref="A13:K13"/>
    <mergeCell ref="A6:K6"/>
    <mergeCell ref="P5:R5"/>
    <mergeCell ref="P6:R6"/>
    <mergeCell ref="A14:K14"/>
    <mergeCell ref="B49:I49"/>
    <mergeCell ref="A1:K1"/>
    <mergeCell ref="A3:K3"/>
    <mergeCell ref="K46:N46"/>
    <mergeCell ref="N19:U19"/>
    <mergeCell ref="N1:U1"/>
    <mergeCell ref="N14:U14"/>
    <mergeCell ref="A4:K5"/>
    <mergeCell ref="A34:U34"/>
    <mergeCell ref="A19:K19"/>
    <mergeCell ref="A17:K17"/>
    <mergeCell ref="N3:O3"/>
    <mergeCell ref="N5:O5"/>
    <mergeCell ref="D26:F26"/>
    <mergeCell ref="A18:K18"/>
    <mergeCell ref="O46:Q46"/>
    <mergeCell ref="R46:T46"/>
    <mergeCell ref="S3:U3"/>
    <mergeCell ref="S4:U4"/>
    <mergeCell ref="U37:U38"/>
    <mergeCell ref="O37:Q37"/>
    <mergeCell ref="K37:N37"/>
    <mergeCell ref="U46:U47"/>
    <mergeCell ref="R37:T37"/>
    <mergeCell ref="A45:U45"/>
    <mergeCell ref="A2:K2"/>
    <mergeCell ref="P3:R3"/>
    <mergeCell ref="A36:U36"/>
    <mergeCell ref="N25:U31"/>
    <mergeCell ref="A20:K23"/>
    <mergeCell ref="R91:U92"/>
    <mergeCell ref="A90:I90"/>
    <mergeCell ref="A91:J92"/>
    <mergeCell ref="B75:I75"/>
    <mergeCell ref="U71:U72"/>
    <mergeCell ref="B71:I72"/>
    <mergeCell ref="B89:I89"/>
    <mergeCell ref="A86:U86"/>
    <mergeCell ref="A73:U73"/>
    <mergeCell ref="A78:U78"/>
    <mergeCell ref="B87:I87"/>
    <mergeCell ref="B81:I81"/>
    <mergeCell ref="B80:I80"/>
    <mergeCell ref="B84:I84"/>
    <mergeCell ref="B83:I83"/>
    <mergeCell ref="A82:U82"/>
    <mergeCell ref="B79:I79"/>
    <mergeCell ref="B74:I74"/>
    <mergeCell ref="A63:U63"/>
    <mergeCell ref="K71:N71"/>
    <mergeCell ref="A121:U121"/>
    <mergeCell ref="J122:J123"/>
    <mergeCell ref="K122:N122"/>
    <mergeCell ref="O122:Q122"/>
    <mergeCell ref="B122:I123"/>
    <mergeCell ref="R122:T122"/>
    <mergeCell ref="U122:U123"/>
    <mergeCell ref="S5:U5"/>
    <mergeCell ref="J64:J65"/>
    <mergeCell ref="K64:N64"/>
    <mergeCell ref="O64:Q64"/>
    <mergeCell ref="R64:T64"/>
    <mergeCell ref="A64:A65"/>
    <mergeCell ref="J46:J47"/>
    <mergeCell ref="A46:A47"/>
    <mergeCell ref="K55:N55"/>
    <mergeCell ref="N21:U23"/>
    <mergeCell ref="I26:K26"/>
    <mergeCell ref="B26:C26"/>
    <mergeCell ref="H26:H27"/>
    <mergeCell ref="A25:G25"/>
    <mergeCell ref="G26:G27"/>
    <mergeCell ref="A16:K16"/>
    <mergeCell ref="A124:U124"/>
    <mergeCell ref="B125:I125"/>
    <mergeCell ref="B126:I126"/>
    <mergeCell ref="B130:I130"/>
    <mergeCell ref="B127:I127"/>
    <mergeCell ref="A122:A123"/>
    <mergeCell ref="B136:I136"/>
    <mergeCell ref="B132:I132"/>
    <mergeCell ref="B77:I77"/>
    <mergeCell ref="B101:I102"/>
    <mergeCell ref="A101:A102"/>
    <mergeCell ref="A117:J118"/>
    <mergeCell ref="R117:U118"/>
    <mergeCell ref="O118:Q118"/>
    <mergeCell ref="K118:N118"/>
    <mergeCell ref="A116:I116"/>
    <mergeCell ref="B115:I115"/>
    <mergeCell ref="R101:T101"/>
    <mergeCell ref="A137:I137"/>
    <mergeCell ref="K139:N139"/>
    <mergeCell ref="O139:Q139"/>
    <mergeCell ref="B129:I129"/>
    <mergeCell ref="B128:I128"/>
    <mergeCell ref="B133:I133"/>
    <mergeCell ref="A131:U131"/>
    <mergeCell ref="B151:I151"/>
    <mergeCell ref="U145:U146"/>
    <mergeCell ref="A144:U144"/>
    <mergeCell ref="A138:J139"/>
    <mergeCell ref="R138:U139"/>
    <mergeCell ref="O145:Q145"/>
    <mergeCell ref="A147:U147"/>
    <mergeCell ref="B148:I148"/>
    <mergeCell ref="B149:I149"/>
    <mergeCell ref="B150:I150"/>
    <mergeCell ref="R145:T145"/>
    <mergeCell ref="A145:A146"/>
    <mergeCell ref="B145:I146"/>
    <mergeCell ref="J145:J146"/>
    <mergeCell ref="K145:N145"/>
    <mergeCell ref="B134:I134"/>
    <mergeCell ref="B135:I135"/>
    <mergeCell ref="R158:U159"/>
    <mergeCell ref="K159:N159"/>
    <mergeCell ref="O159:Q159"/>
    <mergeCell ref="B152:I152"/>
    <mergeCell ref="A153:U153"/>
    <mergeCell ref="B155:I155"/>
    <mergeCell ref="B156:I156"/>
    <mergeCell ref="A157:I157"/>
    <mergeCell ref="A158:J159"/>
    <mergeCell ref="B154:I154"/>
    <mergeCell ref="A160:B160"/>
    <mergeCell ref="A161:A162"/>
    <mergeCell ref="B161:G162"/>
    <mergeCell ref="H161:I162"/>
    <mergeCell ref="J161:P161"/>
    <mergeCell ref="Q161:R162"/>
    <mergeCell ref="S161:U161"/>
    <mergeCell ref="J162:K162"/>
    <mergeCell ref="L162:N162"/>
    <mergeCell ref="O162:P162"/>
    <mergeCell ref="A165:G165"/>
    <mergeCell ref="H165:I165"/>
    <mergeCell ref="J165:K165"/>
    <mergeCell ref="L165:N165"/>
    <mergeCell ref="O165:P165"/>
    <mergeCell ref="Q165:R165"/>
    <mergeCell ref="B163:G163"/>
    <mergeCell ref="H163:I163"/>
    <mergeCell ref="J163:K163"/>
    <mergeCell ref="L163:N163"/>
    <mergeCell ref="O163:P163"/>
    <mergeCell ref="Q163:R163"/>
    <mergeCell ref="B164:G164"/>
    <mergeCell ref="H164:I164"/>
    <mergeCell ref="J164:K164"/>
    <mergeCell ref="L164:N164"/>
    <mergeCell ref="O164:P164"/>
    <mergeCell ref="Q164:R164"/>
    <mergeCell ref="B58:I58"/>
    <mergeCell ref="B173:I173"/>
    <mergeCell ref="B179:I179"/>
    <mergeCell ref="A186:U186"/>
    <mergeCell ref="A187:U187"/>
    <mergeCell ref="A188:U188"/>
    <mergeCell ref="V169:AA170"/>
    <mergeCell ref="V171:AA189"/>
    <mergeCell ref="A175:U175"/>
    <mergeCell ref="B176:I176"/>
    <mergeCell ref="A178:U178"/>
    <mergeCell ref="B180:I180"/>
    <mergeCell ref="A181:U181"/>
    <mergeCell ref="B182:I182"/>
    <mergeCell ref="A183:I183"/>
    <mergeCell ref="A184:J185"/>
    <mergeCell ref="R184:U185"/>
    <mergeCell ref="K185:N185"/>
    <mergeCell ref="O185:Q185"/>
    <mergeCell ref="B177:I177"/>
    <mergeCell ref="A169:U169"/>
    <mergeCell ref="B174:I174"/>
    <mergeCell ref="A172:U172"/>
  </mergeCells>
  <phoneticPr fontId="6" type="noConversion"/>
  <dataValidations disablePrompts="1" count="6">
    <dataValidation type="list" allowBlank="1" showInputMessage="1" showErrorMessage="1" sqref="S176:S177 S59:S61 S57 S173:S174 S179:S180 S39:S43 S74:S77 S48:S52 S66:S68 S182 S79:S81 S83:S85 S87:S89">
      <formula1>$S$38</formula1>
    </dataValidation>
    <dataValidation type="list" allowBlank="1" showInputMessage="1" showErrorMessage="1" sqref="R176:R177 R59:R61 R57 R173:R174 R179:R180 R39:R43 R74:R77 R48:R52 R66:R68 R182 R79:R81 R83:R85 R87:R89">
      <formula1>$R$38</formula1>
    </dataValidation>
    <dataValidation type="list" allowBlank="1" showInputMessage="1" showErrorMessage="1" sqref="T176:T177 T59:T61 T57 T173:T174 T179:T180 T39:T43 T74:T77 T48:T52 T66:T68 T182 T79:T81 T83:T85 T87:T89">
      <formula1>$T$38</formula1>
    </dataValidation>
    <dataValidation type="list" allowBlank="1" showInputMessage="1" showErrorMessage="1" sqref="U87:U89 U59:U61 U57 U148:U151 U125:U129 U113:U114 U104:U110 U132:U135 U39:U43 U74:U77 U48:U52 U66:U68 U154:U155 U79:U81 U83:U85">
      <formula1>$P$35:$T$35</formula1>
    </dataValidation>
    <dataValidation type="list" allowBlank="1" showInputMessage="1" showErrorMessage="1" sqref="U111 U152 U130">
      <formula1>$Q$35:$T$35</formula1>
    </dataValidation>
    <dataValidation type="list" allowBlank="1" showInputMessage="1" showErrorMessage="1" sqref="B132:I135 B154:I155 B128:I129 B125:I125 B113:I114 B107:I107 B104:I104">
      <formula1>$B$37:$B$98</formula1>
    </dataValidation>
  </dataValidations>
  <pageMargins left="0.7" right="0.7" top="0.75" bottom="0.75" header="0.3" footer="0.3"/>
  <pageSetup paperSize="9" orientation="landscape" blackAndWhite="1" r:id="rId1"/>
  <headerFooter>
    <oddHeader>&amp;C
&amp;R&amp;P</oddHeader>
    <oddFooter>&amp;LRECTOR,
Acad.Prof.univ.dr. Ioan Aurel POP&amp;CDECAN,
Prof.dr. Adrian Olimpiu PETRUȘEL&amp;RDIRECTOR DE DEPARTAMENT,
Prof.dr. Anca ANDREICA</oddFooter>
  </headerFooter>
  <ignoredErrors>
    <ignoredError sqref="R44" formula="1"/>
    <ignoredError sqref="K92" formulaRange="1"/>
  </ignoredErrors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265625" defaultRowHeight="14.5"/>
  <sheetData/>
  <phoneticPr fontId="6" type="noConversion"/>
  <pageMargins left="0.7" right="0.7" top="0.75" bottom="0.75" header="0.3" footer="0.3"/>
  <pageSetup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265625" defaultRowHeight="14.5"/>
  <sheetData/>
  <phoneticPr fontId="6" type="noConversion"/>
  <pageMargins left="0.7" right="0.7" top="0.75" bottom="0.75" header="0.3" footer="0.3"/>
  <pageSetup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2017-04-11T19:04:56Z</dcterms:created>
  <dcterms:modified xsi:type="dcterms:W3CDTF">2017-04-11T19:04:58Z</dcterms:modified>
</cp:coreProperties>
</file>