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32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49" i="1"/>
  <c r="U146"/>
  <c r="U134"/>
  <c r="U108"/>
  <c r="T85"/>
  <c r="S85"/>
  <c r="R85"/>
  <c r="L86"/>
  <c r="M86"/>
  <c r="N86"/>
  <c r="K86"/>
  <c r="K85"/>
  <c r="L85"/>
  <c r="M85"/>
  <c r="N85"/>
  <c r="J85"/>
  <c r="Q80"/>
  <c r="Q81"/>
  <c r="M179" l="1"/>
  <c r="M178"/>
  <c r="O175"/>
  <c r="O174"/>
  <c r="O172"/>
  <c r="O171"/>
  <c r="O169"/>
  <c r="O168"/>
  <c r="T148"/>
  <c r="S148"/>
  <c r="R148"/>
  <c r="N148"/>
  <c r="M148"/>
  <c r="L148"/>
  <c r="K148"/>
  <c r="J148"/>
  <c r="T145"/>
  <c r="S145"/>
  <c r="R145"/>
  <c r="N145"/>
  <c r="M145"/>
  <c r="L145"/>
  <c r="K145"/>
  <c r="J145"/>
  <c r="T144"/>
  <c r="S144"/>
  <c r="R144"/>
  <c r="N144"/>
  <c r="M144"/>
  <c r="L144"/>
  <c r="K144"/>
  <c r="J144"/>
  <c r="T143"/>
  <c r="S143"/>
  <c r="R143"/>
  <c r="N143"/>
  <c r="M143"/>
  <c r="L143"/>
  <c r="K143"/>
  <c r="J143"/>
  <c r="T133"/>
  <c r="S133"/>
  <c r="R133"/>
  <c r="N133"/>
  <c r="M133"/>
  <c r="L133"/>
  <c r="K133"/>
  <c r="J133"/>
  <c r="T132"/>
  <c r="S132"/>
  <c r="R132"/>
  <c r="N132"/>
  <c r="M132"/>
  <c r="L132"/>
  <c r="K132"/>
  <c r="J132"/>
  <c r="T131"/>
  <c r="S131"/>
  <c r="R131"/>
  <c r="N131"/>
  <c r="M131"/>
  <c r="L131"/>
  <c r="K131"/>
  <c r="J131"/>
  <c r="T130"/>
  <c r="S130"/>
  <c r="R130"/>
  <c r="N130"/>
  <c r="M130"/>
  <c r="L130"/>
  <c r="K130"/>
  <c r="J130"/>
  <c r="T127"/>
  <c r="S127"/>
  <c r="R127"/>
  <c r="Q127"/>
  <c r="P127"/>
  <c r="O127"/>
  <c r="N127"/>
  <c r="M127"/>
  <c r="L127"/>
  <c r="K127"/>
  <c r="J127"/>
  <c r="T110"/>
  <c r="S110"/>
  <c r="R110"/>
  <c r="Q110"/>
  <c r="P110"/>
  <c r="O110"/>
  <c r="N110"/>
  <c r="M110"/>
  <c r="L110"/>
  <c r="K110"/>
  <c r="J110"/>
  <c r="T107"/>
  <c r="S107"/>
  <c r="R107"/>
  <c r="N107"/>
  <c r="M107"/>
  <c r="L107"/>
  <c r="K107"/>
  <c r="J107"/>
  <c r="T106"/>
  <c r="S106"/>
  <c r="R106"/>
  <c r="N106"/>
  <c r="M106"/>
  <c r="L106"/>
  <c r="K106"/>
  <c r="J106"/>
  <c r="T105"/>
  <c r="S105"/>
  <c r="R105"/>
  <c r="N105"/>
  <c r="M105"/>
  <c r="L105"/>
  <c r="K105"/>
  <c r="J105"/>
  <c r="T104"/>
  <c r="S104"/>
  <c r="R104"/>
  <c r="N104"/>
  <c r="M104"/>
  <c r="L104"/>
  <c r="K104"/>
  <c r="J104"/>
  <c r="T103"/>
  <c r="S103"/>
  <c r="R103"/>
  <c r="N103"/>
  <c r="M103"/>
  <c r="L103"/>
  <c r="K103"/>
  <c r="J103"/>
  <c r="T102"/>
  <c r="S102"/>
  <c r="R102"/>
  <c r="N102"/>
  <c r="M102"/>
  <c r="L102"/>
  <c r="K102"/>
  <c r="J102"/>
  <c r="T101"/>
  <c r="S101"/>
  <c r="R101"/>
  <c r="N101"/>
  <c r="M101"/>
  <c r="L101"/>
  <c r="K101"/>
  <c r="J101"/>
  <c r="T100"/>
  <c r="S100"/>
  <c r="R100"/>
  <c r="N100"/>
  <c r="M100"/>
  <c r="L100"/>
  <c r="K100"/>
  <c r="J100"/>
  <c r="T99"/>
  <c r="S99"/>
  <c r="R99"/>
  <c r="N99"/>
  <c r="M99"/>
  <c r="O84"/>
  <c r="O83"/>
  <c r="O81"/>
  <c r="O80"/>
  <c r="M71"/>
  <c r="O70"/>
  <c r="O148" s="1"/>
  <c r="O69"/>
  <c r="O133" s="1"/>
  <c r="O68"/>
  <c r="O132" s="1"/>
  <c r="O67"/>
  <c r="O131" s="1"/>
  <c r="O66"/>
  <c r="O130" s="1"/>
  <c r="O60"/>
  <c r="O107" s="1"/>
  <c r="O59"/>
  <c r="O106" s="1"/>
  <c r="O58"/>
  <c r="O105" s="1"/>
  <c r="O57"/>
  <c r="M61"/>
  <c r="O51"/>
  <c r="O103" s="1"/>
  <c r="O50"/>
  <c r="O102" s="1"/>
  <c r="O49"/>
  <c r="O101" s="1"/>
  <c r="O48"/>
  <c r="M52"/>
  <c r="O42"/>
  <c r="O41"/>
  <c r="O145" s="1"/>
  <c r="O40"/>
  <c r="O144" s="1"/>
  <c r="O39"/>
  <c r="M43"/>
  <c r="O143" l="1"/>
  <c r="O100"/>
  <c r="O104"/>
  <c r="O99"/>
  <c r="O86"/>
  <c r="O85"/>
  <c r="M108"/>
  <c r="M134"/>
  <c r="M111"/>
  <c r="M128"/>
  <c r="M146"/>
  <c r="M149"/>
  <c r="M113" l="1"/>
  <c r="M112"/>
  <c r="M136"/>
  <c r="M150"/>
  <c r="M135"/>
  <c r="M151"/>
  <c r="U71"/>
  <c r="U61" l="1"/>
  <c r="U52" l="1"/>
  <c r="U43"/>
  <c r="U85" l="1"/>
  <c r="U135"/>
  <c r="U112"/>
  <c r="U150"/>
  <c r="N179"/>
  <c r="L179"/>
  <c r="K179"/>
  <c r="T178"/>
  <c r="S178"/>
  <c r="R178"/>
  <c r="N178"/>
  <c r="L178"/>
  <c r="K178"/>
  <c r="J178"/>
  <c r="Q174"/>
  <c r="Q168"/>
  <c r="Q172"/>
  <c r="Q175"/>
  <c r="Q171"/>
  <c r="Q169"/>
  <c r="P172" l="1"/>
  <c r="O178"/>
  <c r="Q178"/>
  <c r="O179"/>
  <c r="Q179"/>
  <c r="K180"/>
  <c r="P174"/>
  <c r="P168"/>
  <c r="P175"/>
  <c r="P169"/>
  <c r="P171"/>
  <c r="P179" l="1"/>
  <c r="O180" s="1"/>
  <c r="P178"/>
  <c r="Q84" l="1"/>
  <c r="Q83"/>
  <c r="Q70"/>
  <c r="Q148" s="1"/>
  <c r="Q69"/>
  <c r="Q133" s="1"/>
  <c r="Q68"/>
  <c r="Q132" s="1"/>
  <c r="Q67"/>
  <c r="Q131" s="1"/>
  <c r="Q66"/>
  <c r="Q130" s="1"/>
  <c r="Q85" l="1"/>
  <c r="Q86"/>
  <c r="P84"/>
  <c r="P81"/>
  <c r="A148"/>
  <c r="A145"/>
  <c r="A144"/>
  <c r="A143"/>
  <c r="A133"/>
  <c r="A132"/>
  <c r="A131"/>
  <c r="A130"/>
  <c r="A127"/>
  <c r="A110"/>
  <c r="A107" l="1"/>
  <c r="A106"/>
  <c r="A105"/>
  <c r="A104"/>
  <c r="A103"/>
  <c r="A102"/>
  <c r="A101" l="1"/>
  <c r="A100"/>
  <c r="L99"/>
  <c r="K99"/>
  <c r="J99"/>
  <c r="A99"/>
  <c r="Q42" l="1"/>
  <c r="T149"/>
  <c r="S149"/>
  <c r="R149"/>
  <c r="N149"/>
  <c r="L149"/>
  <c r="K149"/>
  <c r="J149"/>
  <c r="T146"/>
  <c r="S146"/>
  <c r="N146"/>
  <c r="L146"/>
  <c r="K146"/>
  <c r="J146"/>
  <c r="T134"/>
  <c r="S134"/>
  <c r="R134"/>
  <c r="N134"/>
  <c r="L134"/>
  <c r="K134"/>
  <c r="J134"/>
  <c r="T128"/>
  <c r="S128"/>
  <c r="N128"/>
  <c r="L128"/>
  <c r="K128"/>
  <c r="J128"/>
  <c r="T111"/>
  <c r="S111"/>
  <c r="R111"/>
  <c r="N111"/>
  <c r="L111"/>
  <c r="K111"/>
  <c r="J111"/>
  <c r="P83"/>
  <c r="T71"/>
  <c r="S71"/>
  <c r="R71"/>
  <c r="N71"/>
  <c r="L71"/>
  <c r="K71"/>
  <c r="J71"/>
  <c r="T61"/>
  <c r="S61"/>
  <c r="R61"/>
  <c r="N61"/>
  <c r="L61"/>
  <c r="K61"/>
  <c r="J61"/>
  <c r="Q60"/>
  <c r="Q107" s="1"/>
  <c r="Q59"/>
  <c r="Q106" s="1"/>
  <c r="Q58"/>
  <c r="Q105" s="1"/>
  <c r="Q57"/>
  <c r="T52"/>
  <c r="S52"/>
  <c r="R52"/>
  <c r="N52"/>
  <c r="L52"/>
  <c r="K52"/>
  <c r="J52"/>
  <c r="Q51"/>
  <c r="Q103" s="1"/>
  <c r="Q50"/>
  <c r="Q102" s="1"/>
  <c r="Q49"/>
  <c r="Q101" s="1"/>
  <c r="Q48"/>
  <c r="K43"/>
  <c r="Q41"/>
  <c r="Q145" s="1"/>
  <c r="Q40"/>
  <c r="Q144" s="1"/>
  <c r="T43"/>
  <c r="S43"/>
  <c r="R43"/>
  <c r="Q39"/>
  <c r="Q99" s="1"/>
  <c r="N43"/>
  <c r="L43"/>
  <c r="J43"/>
  <c r="Q143" l="1"/>
  <c r="Q104"/>
  <c r="Q100"/>
  <c r="R146"/>
  <c r="R150" s="1"/>
  <c r="R128"/>
  <c r="R135" s="1"/>
  <c r="S158"/>
  <c r="O61"/>
  <c r="T158"/>
  <c r="T160" s="1"/>
  <c r="J159"/>
  <c r="J150"/>
  <c r="Q61"/>
  <c r="P49"/>
  <c r="P101" s="1"/>
  <c r="P50"/>
  <c r="P102" s="1"/>
  <c r="P51"/>
  <c r="P103" s="1"/>
  <c r="P59"/>
  <c r="P106" s="1"/>
  <c r="P60"/>
  <c r="P107" s="1"/>
  <c r="N150"/>
  <c r="K150"/>
  <c r="S150"/>
  <c r="L135"/>
  <c r="K151"/>
  <c r="N136"/>
  <c r="S135"/>
  <c r="N151"/>
  <c r="O134"/>
  <c r="O128"/>
  <c r="O149"/>
  <c r="O111"/>
  <c r="Q52"/>
  <c r="P66"/>
  <c r="P130" s="1"/>
  <c r="P69"/>
  <c r="P133" s="1"/>
  <c r="P80"/>
  <c r="Q134"/>
  <c r="Q149"/>
  <c r="Q111"/>
  <c r="P42"/>
  <c r="O43"/>
  <c r="P39"/>
  <c r="J135"/>
  <c r="L136"/>
  <c r="T135"/>
  <c r="N108"/>
  <c r="N112" s="1"/>
  <c r="K108"/>
  <c r="K112" s="1"/>
  <c r="S108"/>
  <c r="S112" s="1"/>
  <c r="L108"/>
  <c r="L112" s="1"/>
  <c r="R108"/>
  <c r="R112" s="1"/>
  <c r="T108"/>
  <c r="T112" s="1"/>
  <c r="P57"/>
  <c r="J108"/>
  <c r="J112" s="1"/>
  <c r="P41"/>
  <c r="P145" s="1"/>
  <c r="T150"/>
  <c r="O71"/>
  <c r="Q43"/>
  <c r="P48"/>
  <c r="P40"/>
  <c r="P144" s="1"/>
  <c r="O52"/>
  <c r="P58"/>
  <c r="P105" s="1"/>
  <c r="P67"/>
  <c r="P131" s="1"/>
  <c r="P68"/>
  <c r="P132" s="1"/>
  <c r="P70"/>
  <c r="P148" s="1"/>
  <c r="K87"/>
  <c r="Q71"/>
  <c r="N135"/>
  <c r="K136"/>
  <c r="K135"/>
  <c r="L150"/>
  <c r="L151"/>
  <c r="P99" l="1"/>
  <c r="P128"/>
  <c r="P100"/>
  <c r="P143"/>
  <c r="P146" s="1"/>
  <c r="P104"/>
  <c r="P86"/>
  <c r="P85"/>
  <c r="S160"/>
  <c r="U159" s="1"/>
  <c r="Q128"/>
  <c r="Q146"/>
  <c r="J158"/>
  <c r="O146"/>
  <c r="O150" s="1"/>
  <c r="H159"/>
  <c r="K152"/>
  <c r="K137"/>
  <c r="Q108"/>
  <c r="Q113" s="1"/>
  <c r="K113"/>
  <c r="P149"/>
  <c r="P134"/>
  <c r="P111"/>
  <c r="O135"/>
  <c r="O136"/>
  <c r="O108"/>
  <c r="O112" s="1"/>
  <c r="N113"/>
  <c r="L113"/>
  <c r="P52"/>
  <c r="P43"/>
  <c r="P71"/>
  <c r="P61"/>
  <c r="U158" l="1"/>
  <c r="U160" s="1"/>
  <c r="Q151"/>
  <c r="Q150"/>
  <c r="Q135"/>
  <c r="Q136"/>
  <c r="O87"/>
  <c r="L159"/>
  <c r="O159" s="1"/>
  <c r="O151"/>
  <c r="Q112"/>
  <c r="H158"/>
  <c r="J160"/>
  <c r="K114"/>
  <c r="P108"/>
  <c r="P113" s="1"/>
  <c r="P136"/>
  <c r="O137" s="1"/>
  <c r="P151"/>
  <c r="P135"/>
  <c r="P150"/>
  <c r="O113"/>
  <c r="L158" l="1"/>
  <c r="L160" s="1"/>
  <c r="O152"/>
  <c r="O114"/>
  <c r="H160"/>
  <c r="Q159" s="1"/>
  <c r="P112"/>
  <c r="O158" l="1"/>
  <c r="O160" s="1"/>
  <c r="Q158"/>
  <c r="Q160" s="1"/>
</calcChain>
</file>

<file path=xl/sharedStrings.xml><?xml version="1.0" encoding="utf-8"?>
<sst xmlns="http://schemas.openxmlformats.org/spreadsheetml/2006/main" count="407" uniqueCount="168">
  <si>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</si>
  <si>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</si>
  <si>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</si>
  <si>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</si>
  <si>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</si>
  <si>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</si>
  <si>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</si>
  <si>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</si>
  <si>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</si>
  <si>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</si>
  <si>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</si>
  <si>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</si>
  <si>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</si>
  <si>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</si>
  <si>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</si>
  <si>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</si>
  <si>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</si>
  <si>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</si>
  <si>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</si>
  <si>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</si>
  <si>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</si>
  <si>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</si>
  <si>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</si>
  <si>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</si>
  <si>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</si>
  <si>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</si>
  <si>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</si>
  <si>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</si>
  <si>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</si>
  <si>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</si>
  <si>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</si>
  <si>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</si>
  <si>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</si>
  <si>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</si>
  <si>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</si>
  <si>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</si>
  <si>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</si>
  <si>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</si>
  <si>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</si>
  <si>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</si>
  <si>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</si>
  <si>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</si>
  <si>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</si>
  <si>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</si>
  <si>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</si>
  <si>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</si>
  <si>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</si>
  <si>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</si>
  <si>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</si>
  <si>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</si>
  <si>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</si>
  <si>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</si>
  <si>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</si>
  <si>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</si>
  <si>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</si>
  <si>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</si>
  <si>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</si>
  <si>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</si>
  <si>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</si>
  <si>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</si>
  <si>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</si>
  <si>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</si>
  <si>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</si>
  <si>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</si>
  <si>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</si>
  <si>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</si>
  <si>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</si>
  <si>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</si>
  <si>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</si>
  <si>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</si>
  <si>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</si>
  <si>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</si>
  <si>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</si>
  <si>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</si>
  <si>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</si>
  <si>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</si>
  <si>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</si>
  <si>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</si>
  <si>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</si>
  <si>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</si>
  <si>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</si>
  <si>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</si>
  <si>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</si>
  <si>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</si>
  <si>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</si>
  <si>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</si>
  <si>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</si>
  <si>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</si>
  <si>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</si>
  <si>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</si>
  <si>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</si>
  <si>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</si>
  <si>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</si>
  <si>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</si>
  <si>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</si>
  <si>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2017-2018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</si>
  <si>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</si>
  <si>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</si>
  <si>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</si>
  <si>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</si>
  <si>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L</t>
  </si>
  <si>
    <t>P</t>
  </si>
  <si>
    <r>
      <t>FACULTATEA DE MATEMATIC</t>
    </r>
    <r>
      <rPr>
        <b/>
        <sz val="10"/>
        <color indexed="8"/>
        <rFont val="Calibri"/>
        <family val="2"/>
        <charset val="238"/>
      </rPr>
      <t>Ă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  <charset val="238"/>
      </rPr>
      <t>Ş</t>
    </r>
    <r>
      <rPr>
        <b/>
        <sz val="10"/>
        <color indexed="8"/>
        <rFont val="Times New Roman"/>
        <family val="1"/>
      </rPr>
      <t xml:space="preserve">I INFORMATICĂ </t>
    </r>
  </si>
  <si>
    <r>
      <t xml:space="preserve">Domeniul: </t>
    </r>
    <r>
      <rPr>
        <b/>
        <sz val="10"/>
        <color indexed="8"/>
        <rFont val="Times New Roman"/>
        <family val="1"/>
      </rPr>
      <t>Matematic</t>
    </r>
    <r>
      <rPr>
        <b/>
        <sz val="10"/>
        <color indexed="8"/>
        <rFont val="Calibri"/>
        <family val="2"/>
        <charset val="238"/>
      </rPr>
      <t>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</si>
  <si>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</t>
    </r>
    <r>
      <rPr>
        <b/>
        <sz val="10"/>
        <color indexed="8"/>
        <rFont val="Calibri"/>
        <family val="2"/>
        <charset val="238"/>
      </rPr>
      <t>ă</t>
    </r>
    <r>
      <rPr>
        <b/>
        <sz val="10"/>
        <color indexed="8"/>
        <rFont val="Times New Roman"/>
        <family val="1"/>
      </rPr>
      <t xml:space="preserve"> Didactic</t>
    </r>
    <r>
      <rPr>
        <b/>
        <sz val="10"/>
        <color indexed="8"/>
        <rFont val="Calibri"/>
        <family val="2"/>
        <charset val="238"/>
      </rPr>
      <t>ă</t>
    </r>
  </si>
  <si>
    <r>
      <t xml:space="preserve">Limba de predare: </t>
    </r>
    <r>
      <rPr>
        <b/>
        <sz val="10"/>
        <color indexed="8"/>
        <rFont val="Times New Roman"/>
        <family val="1"/>
      </rPr>
      <t>rom</t>
    </r>
    <r>
      <rPr>
        <b/>
        <sz val="10"/>
        <color indexed="8"/>
        <rFont val="Times New Roman"/>
        <family val="1"/>
        <charset val="238"/>
      </rPr>
      <t>â</t>
    </r>
    <r>
      <rPr>
        <b/>
        <sz val="10"/>
        <color indexed="8"/>
        <rFont val="Times New Roman"/>
        <family val="1"/>
      </rPr>
      <t>n</t>
    </r>
    <r>
      <rPr>
        <b/>
        <sz val="10"/>
        <color indexed="8"/>
        <rFont val="Calibri"/>
        <family val="2"/>
        <charset val="238"/>
      </rPr>
      <t>ă</t>
    </r>
  </si>
  <si>
    <t>0</t>
  </si>
  <si>
    <t>MMR3046</t>
  </si>
  <si>
    <r>
      <t>Teme de algebr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I (pentru perfec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ionarea profesorilor)</t>
    </r>
  </si>
  <si>
    <t>MMR3034</t>
  </si>
  <si>
    <t>Teme de geometrie I (pentru perfecţionarea profesorilor)</t>
  </si>
  <si>
    <t>MMR3008</t>
  </si>
  <si>
    <r>
      <t>Teme de analiză matematic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I (pentru perfecţionarea profesorilor)</t>
    </r>
  </si>
  <si>
    <t>MMR3057</t>
  </si>
  <si>
    <r>
      <t>Instruire asistat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de calculator</t>
    </r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</si>
  <si>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</si>
  <si>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</si>
  <si>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</si>
  <si>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</si>
  <si>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</si>
  <si>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r>
      <t xml:space="preserve">Teme de calcul numeric </t>
    </r>
    <r>
      <rPr>
        <sz val="10"/>
        <color indexed="8"/>
        <rFont val="Calibri"/>
        <family val="2"/>
        <charset val="238"/>
      </rPr>
      <t>ş</t>
    </r>
    <r>
      <rPr>
        <sz val="10"/>
        <color indexed="8"/>
        <rFont val="Times New Roman"/>
        <family val="1"/>
      </rPr>
      <t>i aproximare (pentru perfecţionarea profesorilor)</t>
    </r>
  </si>
  <si>
    <t>MMR3096</t>
  </si>
  <si>
    <r>
      <t>Aspecte metodice privind predarea matematicii cu softuri educa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ionale (GeoGebra, Microsoft Mathematics, Graph)</t>
    </r>
  </si>
  <si>
    <t>MMR3029</t>
  </si>
  <si>
    <r>
      <t>Teme de matematic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aplicat</t>
    </r>
    <r>
      <rPr>
        <sz val="10"/>
        <color indexed="8"/>
        <rFont val="Calibri"/>
        <family val="2"/>
        <charset val="238"/>
      </rPr>
      <t xml:space="preserve">ă </t>
    </r>
    <r>
      <rPr>
        <sz val="10"/>
        <color indexed="8"/>
        <rFont val="Times New Roman"/>
        <family val="1"/>
        <charset val="238"/>
      </rPr>
      <t>(pentru perfecţionarea profesorilor)</t>
    </r>
  </si>
  <si>
    <r>
      <t>Teme de geometrie II (pentru perfec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ionarea profesorilor)</t>
    </r>
  </si>
  <si>
    <t>MMR3035</t>
  </si>
  <si>
    <t>MMR3041</t>
  </si>
  <si>
    <r>
      <t>Metodologia cercet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rii </t>
    </r>
    <r>
      <rPr>
        <sz val="10"/>
        <color indexed="8"/>
        <rFont val="Calibri"/>
        <family val="2"/>
        <charset val="238"/>
      </rPr>
      <t>ş</t>
    </r>
    <r>
      <rPr>
        <sz val="10"/>
        <color indexed="8"/>
        <rFont val="Times New Roman"/>
        <family val="1"/>
      </rPr>
      <t>tiin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ifice de matematic</t>
    </r>
    <r>
      <rPr>
        <sz val="10"/>
        <color indexed="8"/>
        <rFont val="Calibri"/>
        <family val="2"/>
        <charset val="238"/>
      </rPr>
      <t>ă</t>
    </r>
  </si>
  <si>
    <t>MMR3055</t>
  </si>
  <si>
    <r>
      <t>Teme de mecanic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  <charset val="238"/>
      </rPr>
      <t>ş</t>
    </r>
    <r>
      <rPr>
        <sz val="10"/>
        <color indexed="8"/>
        <rFont val="Times New Roman"/>
        <family val="1"/>
      </rPr>
      <t>i astronomie (pentru perfecţionarea profesorilor)</t>
    </r>
  </si>
  <si>
    <t>MMX3221</t>
  </si>
  <si>
    <t>MMX3222</t>
  </si>
  <si>
    <t>Curs opţional 1</t>
  </si>
  <si>
    <r>
      <t>Curs op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ional 2</t>
    </r>
  </si>
  <si>
    <t>MMR3056</t>
  </si>
  <si>
    <t>Proiect ştiinţific</t>
  </si>
  <si>
    <t>MMR3401</t>
  </si>
  <si>
    <r>
      <t>Practic</t>
    </r>
    <r>
      <rPr>
        <sz val="10"/>
        <color indexed="8"/>
        <rFont val="Calibri"/>
        <family val="2"/>
        <charset val="238"/>
      </rPr>
      <t>ă</t>
    </r>
  </si>
  <si>
    <t>CURS OPȚIONAL 2 (An II, Semestrul 4)</t>
  </si>
  <si>
    <r>
      <t>Teme de analiz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matematic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III (pentru perfec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ionarea profesorilor)</t>
    </r>
  </si>
  <si>
    <t>MME3010</t>
  </si>
  <si>
    <t>MME3102</t>
  </si>
  <si>
    <r>
      <t>Analiz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neliniar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aplicat</t>
    </r>
    <r>
      <rPr>
        <sz val="10"/>
        <color indexed="8"/>
        <rFont val="Calibri"/>
        <family val="2"/>
        <charset val="238"/>
      </rPr>
      <t>ă</t>
    </r>
  </si>
  <si>
    <t>CURS OPȚIONAL 1 (An II, Semestrul 4)</t>
  </si>
  <si>
    <t>MME3048</t>
  </si>
  <si>
    <r>
      <t>Teme de algebr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</rPr>
      <t xml:space="preserve"> III (pentru perfecţionarea profesorilor)</t>
    </r>
  </si>
  <si>
    <t>MME3036</t>
  </si>
  <si>
    <r>
      <t>Teme de geometrie III (pentru perfec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</rPr>
      <t>ionarea profesorilor)</t>
    </r>
  </si>
  <si>
    <t>Instruire asistată de calculator</t>
  </si>
  <si>
    <t>Teme de calcul numeric şi aproximare (pentru perfecţionarea profesorilor)</t>
  </si>
  <si>
    <t>Aspecte metodice privind predarea matematicii cu softuri educaţionale (GeoGebra, Microsoft Mathematics, Graph)</t>
  </si>
  <si>
    <t>Teme de matematică aplicată (pentru perfecţionarea profesorilor)</t>
  </si>
  <si>
    <t>Teme de geometrie II (pentru perfecţionarea profesorilor)</t>
  </si>
  <si>
    <t>Metodologia cercetării ştiinţifice de matematică</t>
  </si>
  <si>
    <t>Teme de mecanică şi astronomie (pentru perfecţionarea profesorilor)</t>
  </si>
  <si>
    <t>Curs opţional 2</t>
  </si>
  <si>
    <t>Teme de algebră I (pentru perfecţionarea profesorilor)</t>
  </si>
  <si>
    <t>Teme de analiză matematică I (pentru perfecţionarea profesorilor)</t>
  </si>
  <si>
    <t>Practică</t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</si>
  <si>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 xml:space="preserve">MASTER'S DEGREE </t>
    </r>
  </si>
  <si>
    <r>
      <rPr>
        <sz val="10"/>
        <color indexed="8"/>
        <rFont val="Times New Roman"/>
        <family val="1"/>
        <charset val="238"/>
      </rPr>
      <t>Elaborarea lucr</t>
    </r>
    <r>
      <rPr>
        <sz val="10"/>
        <color indexed="8"/>
        <rFont val="Calibri"/>
        <family val="2"/>
        <charset val="238"/>
      </rPr>
      <t>ă</t>
    </r>
    <r>
      <rPr>
        <sz val="10"/>
        <color indexed="8"/>
        <rFont val="Times New Roman"/>
        <family val="1"/>
        <charset val="238"/>
      </rPr>
      <t>rii de diserta</t>
    </r>
    <r>
      <rPr>
        <sz val="10"/>
        <color indexed="8"/>
        <rFont val="Calibri"/>
        <family val="2"/>
        <charset val="238"/>
      </rPr>
      <t>ţ</t>
    </r>
    <r>
      <rPr>
        <sz val="10"/>
        <color indexed="8"/>
        <rFont val="Times New Roman"/>
        <family val="1"/>
        <charset val="238"/>
      </rPr>
      <t>ie</t>
    </r>
  </si>
  <si>
    <t>Elaborarea lucrării de disertaţie</t>
  </si>
  <si>
    <r>
      <rPr>
        <b/>
        <sz val="10"/>
        <color indexed="8"/>
        <rFont val="Times New Roman"/>
        <family val="1"/>
      </rPr>
      <t xml:space="preserve">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</si>
  <si>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16 </t>
    </r>
    <r>
      <rPr>
        <sz val="10"/>
        <color indexed="8"/>
        <rFont val="Times New Roman"/>
        <family val="1"/>
      </rPr>
      <t>de credite la disciplinele opţionale;</t>
    </r>
  </si>
  <si>
    <r>
      <t xml:space="preserve">Sem. 4: Se alege  o disciplină din pachetul: MMX3221 </t>
    </r>
    <r>
      <rPr>
        <sz val="10"/>
        <color indexed="8"/>
        <rFont val="Calibri"/>
        <family val="2"/>
        <charset val="238"/>
      </rPr>
      <t>ş</t>
    </r>
    <r>
      <rPr>
        <sz val="10"/>
        <color indexed="8"/>
        <rFont val="Times New Roman"/>
        <family val="1"/>
      </rPr>
      <t>i o disciplina din pachetul: MMX3222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</si>
  <si>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60 % planurile de învăţământ de la următoarele universităţi: Universitatea Tor Vergata Roma, Universitatea Heidelberg.</t>
    </r>
  </si>
  <si>
    <t>MMR7002</t>
  </si>
</sst>
</file>

<file path=xl/styles.xml><?xml version="1.0" encoding="utf-8"?>
<styleSheet xmlns="http://schemas.openxmlformats.org/spreadsheetml/2006/main">
  <numFmts count="1">
    <numFmt numFmtId="164" formatCode="0;\-0;;@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9" fontId="8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zoomScaleNormal="100" workbookViewId="0">
      <selection sqref="A1:K1"/>
    </sheetView>
  </sheetViews>
  <sheetFormatPr defaultColWidth="9.1796875" defaultRowHeight="13"/>
  <cols>
    <col min="1" max="1" width="9.26953125" style="1" customWidth="1"/>
    <col min="2" max="2" width="5.453125" style="1" customWidth="1"/>
    <col min="3" max="3" width="5.7265625" style="1" customWidth="1"/>
    <col min="4" max="4" width="3.7265625" style="1" customWidth="1"/>
    <col min="5" max="5" width="3.81640625" style="1" customWidth="1"/>
    <col min="6" max="6" width="3.7265625" style="1" customWidth="1"/>
    <col min="7" max="7" width="7.81640625" style="1" customWidth="1"/>
    <col min="8" max="8" width="7.26953125" style="1" customWidth="1"/>
    <col min="9" max="9" width="5.81640625" style="1" customWidth="1"/>
    <col min="10" max="10" width="7.26953125" style="1" customWidth="1"/>
    <col min="11" max="11" width="5.7265625" style="1" customWidth="1"/>
    <col min="12" max="12" width="6.1796875" style="1" customWidth="1"/>
    <col min="13" max="13" width="6.1796875" style="53" customWidth="1"/>
    <col min="14" max="14" width="5.54296875" style="1" customWidth="1"/>
    <col min="15" max="19" width="6" style="1" customWidth="1"/>
    <col min="20" max="20" width="6.1796875" style="1" customWidth="1"/>
    <col min="21" max="21" width="9.26953125" style="1" customWidth="1"/>
    <col min="22" max="16384" width="9.1796875" style="1"/>
  </cols>
  <sheetData>
    <row r="1" spans="1:21" ht="15.75" customHeight="1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M1" s="130" t="s">
        <v>19</v>
      </c>
      <c r="N1" s="130"/>
      <c r="O1" s="130"/>
      <c r="P1" s="130"/>
      <c r="Q1" s="130"/>
      <c r="R1" s="130"/>
      <c r="S1" s="130"/>
      <c r="T1" s="130"/>
    </row>
    <row r="2" spans="1:21" ht="6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M2" s="1"/>
    </row>
    <row r="3" spans="1:21" ht="39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134"/>
      <c r="N3" s="135"/>
      <c r="O3" s="116" t="s">
        <v>34</v>
      </c>
      <c r="P3" s="117"/>
      <c r="Q3" s="118"/>
      <c r="R3" s="116" t="s">
        <v>35</v>
      </c>
      <c r="S3" s="117"/>
      <c r="T3" s="118"/>
      <c r="U3" s="60"/>
    </row>
    <row r="4" spans="1:21" ht="17.25" customHeight="1">
      <c r="A4" s="131" t="s">
        <v>102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M4" s="126" t="s">
        <v>14</v>
      </c>
      <c r="N4" s="127"/>
      <c r="O4" s="122">
        <v>17</v>
      </c>
      <c r="P4" s="123"/>
      <c r="Q4" s="124"/>
      <c r="R4" s="122">
        <v>17</v>
      </c>
      <c r="S4" s="123"/>
      <c r="T4" s="124"/>
      <c r="U4" s="60"/>
    </row>
    <row r="5" spans="1:21" ht="16.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M5" s="126" t="s">
        <v>15</v>
      </c>
      <c r="N5" s="127"/>
      <c r="O5" s="122">
        <v>16</v>
      </c>
      <c r="P5" s="123"/>
      <c r="Q5" s="124"/>
      <c r="R5" s="122">
        <v>20</v>
      </c>
      <c r="S5" s="123"/>
      <c r="T5" s="124"/>
      <c r="U5" s="60"/>
    </row>
    <row r="6" spans="1:21" ht="15" customHeight="1">
      <c r="A6" s="136" t="s">
        <v>103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M6" s="128"/>
      <c r="N6" s="128"/>
      <c r="O6" s="125"/>
      <c r="P6" s="125"/>
      <c r="Q6" s="125"/>
      <c r="R6" s="125"/>
      <c r="S6" s="125"/>
      <c r="T6" s="125"/>
      <c r="U6" s="60"/>
    </row>
    <row r="7" spans="1:21" ht="18" customHeight="1">
      <c r="A7" s="114" t="s">
        <v>104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M7" s="1"/>
      <c r="U7" s="60"/>
    </row>
    <row r="8" spans="1:21" ht="18.75" customHeight="1">
      <c r="A8" s="82" t="s">
        <v>105</v>
      </c>
      <c r="B8" s="82"/>
      <c r="C8" s="82"/>
      <c r="D8" s="82"/>
      <c r="E8" s="82"/>
      <c r="F8" s="82"/>
      <c r="G8" s="82"/>
      <c r="H8" s="82"/>
      <c r="I8" s="82"/>
      <c r="J8" s="82"/>
      <c r="K8" s="82"/>
      <c r="M8" s="114" t="s">
        <v>96</v>
      </c>
      <c r="N8" s="114"/>
      <c r="O8" s="114"/>
      <c r="P8" s="114"/>
      <c r="Q8" s="114"/>
      <c r="R8" s="114"/>
      <c r="S8" s="114"/>
      <c r="T8" s="114"/>
      <c r="U8" s="60"/>
    </row>
    <row r="9" spans="1:21" ht="15" customHeight="1">
      <c r="A9" s="82" t="s">
        <v>160</v>
      </c>
      <c r="B9" s="82"/>
      <c r="C9" s="82"/>
      <c r="D9" s="82"/>
      <c r="E9" s="82"/>
      <c r="F9" s="82"/>
      <c r="G9" s="82"/>
      <c r="H9" s="82"/>
      <c r="I9" s="82"/>
      <c r="J9" s="82"/>
      <c r="K9" s="82"/>
      <c r="M9" s="114"/>
      <c r="N9" s="114"/>
      <c r="O9" s="114"/>
      <c r="P9" s="114"/>
      <c r="Q9" s="114"/>
      <c r="R9" s="114"/>
      <c r="S9" s="114"/>
      <c r="T9" s="114"/>
      <c r="U9" s="60"/>
    </row>
    <row r="10" spans="1:21" ht="16.5" customHeight="1">
      <c r="A10" s="82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M10" s="114"/>
      <c r="N10" s="114"/>
      <c r="O10" s="114"/>
      <c r="P10" s="114"/>
      <c r="Q10" s="114"/>
      <c r="R10" s="114"/>
      <c r="S10" s="114"/>
      <c r="T10" s="114"/>
      <c r="U10" s="60"/>
    </row>
    <row r="11" spans="1:21" ht="12.75" customHeight="1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M11" s="114"/>
      <c r="N11" s="114"/>
      <c r="O11" s="114"/>
      <c r="P11" s="114"/>
      <c r="Q11" s="114"/>
      <c r="R11" s="114"/>
      <c r="S11" s="114"/>
      <c r="T11" s="114"/>
      <c r="U11" s="60"/>
    </row>
    <row r="12" spans="1:21" ht="10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M12" s="2"/>
      <c r="N12" s="2"/>
      <c r="O12" s="2"/>
      <c r="P12" s="2"/>
      <c r="Q12" s="2"/>
      <c r="R12" s="2"/>
      <c r="U12" s="60"/>
    </row>
    <row r="13" spans="1:21">
      <c r="A13" s="109" t="s">
        <v>67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M13" s="111" t="s">
        <v>20</v>
      </c>
      <c r="N13" s="111"/>
      <c r="O13" s="111"/>
      <c r="P13" s="111"/>
      <c r="Q13" s="111"/>
      <c r="R13" s="111"/>
      <c r="S13" s="111"/>
      <c r="T13" s="111"/>
      <c r="U13" s="60"/>
    </row>
    <row r="14" spans="1:21" ht="12.75" customHeight="1">
      <c r="A14" s="109" t="s">
        <v>63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M14" s="112"/>
      <c r="N14" s="112"/>
      <c r="O14" s="112"/>
      <c r="P14" s="112"/>
      <c r="Q14" s="112"/>
      <c r="R14" s="112"/>
      <c r="S14" s="112"/>
      <c r="T14" s="112"/>
      <c r="U14" s="60"/>
    </row>
    <row r="15" spans="1:21" ht="27" customHeight="1">
      <c r="A15" s="82" t="s">
        <v>163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M15" s="112" t="s">
        <v>165</v>
      </c>
      <c r="N15" s="112"/>
      <c r="O15" s="112"/>
      <c r="P15" s="112"/>
      <c r="Q15" s="112"/>
      <c r="R15" s="112"/>
      <c r="S15" s="112"/>
      <c r="T15" s="112"/>
      <c r="U15" s="60"/>
    </row>
    <row r="16" spans="1:21" ht="12.75" customHeight="1">
      <c r="A16" s="82" t="s">
        <v>164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M16" s="112"/>
      <c r="N16" s="112"/>
      <c r="O16" s="112"/>
      <c r="P16" s="112"/>
      <c r="Q16" s="112"/>
      <c r="R16" s="112"/>
      <c r="S16" s="112"/>
      <c r="T16" s="112"/>
      <c r="U16" s="60"/>
    </row>
    <row r="17" spans="1:21" ht="12.75" customHeight="1">
      <c r="A17" s="82" t="s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M17" s="110"/>
      <c r="N17" s="110"/>
      <c r="O17" s="110"/>
      <c r="P17" s="110"/>
      <c r="Q17" s="110"/>
      <c r="R17" s="110"/>
      <c r="S17" s="110"/>
      <c r="T17" s="110"/>
      <c r="U17" s="60"/>
    </row>
    <row r="18" spans="1:21" ht="14.25" customHeight="1">
      <c r="A18" s="82" t="s">
        <v>68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M18" s="110"/>
      <c r="N18" s="110"/>
      <c r="O18" s="110"/>
      <c r="P18" s="110"/>
      <c r="Q18" s="110"/>
      <c r="R18" s="110"/>
      <c r="S18" s="110"/>
      <c r="T18" s="110"/>
      <c r="U18" s="60"/>
    </row>
    <row r="19" spans="1:2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M19" s="110"/>
      <c r="N19" s="110"/>
      <c r="O19" s="110"/>
      <c r="P19" s="110"/>
      <c r="Q19" s="110"/>
      <c r="R19" s="110"/>
      <c r="S19" s="110"/>
      <c r="T19" s="110"/>
      <c r="U19" s="60"/>
    </row>
    <row r="20" spans="1:21" ht="7.5" customHeight="1">
      <c r="A20" s="114" t="s">
        <v>83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M20" s="2"/>
      <c r="N20" s="2"/>
      <c r="O20" s="2"/>
      <c r="P20" s="2"/>
      <c r="Q20" s="2"/>
      <c r="R20" s="2"/>
      <c r="U20" s="60"/>
    </row>
    <row r="21" spans="1:21" ht="1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M21" s="115" t="s">
        <v>69</v>
      </c>
      <c r="N21" s="115"/>
      <c r="O21" s="115"/>
      <c r="P21" s="115"/>
      <c r="Q21" s="115"/>
      <c r="R21" s="115"/>
      <c r="S21" s="115"/>
      <c r="T21" s="115"/>
      <c r="U21" s="60"/>
    </row>
    <row r="22" spans="1:21" ht="1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M22" s="115"/>
      <c r="N22" s="115"/>
      <c r="O22" s="115"/>
      <c r="P22" s="115"/>
      <c r="Q22" s="115"/>
      <c r="R22" s="115"/>
      <c r="S22" s="115"/>
      <c r="T22" s="115"/>
      <c r="U22" s="60"/>
    </row>
    <row r="23" spans="1:21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M23" s="115"/>
      <c r="N23" s="115"/>
      <c r="O23" s="115"/>
      <c r="P23" s="115"/>
      <c r="Q23" s="115"/>
      <c r="R23" s="115"/>
      <c r="S23" s="115"/>
      <c r="T23" s="115"/>
      <c r="U23" s="60"/>
    </row>
    <row r="24" spans="1:21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  <c r="U24" s="60"/>
    </row>
    <row r="25" spans="1:21">
      <c r="A25" s="119" t="s">
        <v>16</v>
      </c>
      <c r="B25" s="119"/>
      <c r="C25" s="119"/>
      <c r="D25" s="119"/>
      <c r="E25" s="119"/>
      <c r="F25" s="119"/>
      <c r="G25" s="119"/>
      <c r="M25" s="113" t="s">
        <v>166</v>
      </c>
      <c r="N25" s="113"/>
      <c r="O25" s="113"/>
      <c r="P25" s="113"/>
      <c r="Q25" s="113"/>
      <c r="R25" s="113"/>
      <c r="S25" s="113"/>
      <c r="T25" s="113"/>
      <c r="U25" s="60"/>
    </row>
    <row r="26" spans="1:21" ht="26.25" customHeight="1">
      <c r="A26" s="4"/>
      <c r="B26" s="116" t="s">
        <v>2</v>
      </c>
      <c r="C26" s="118"/>
      <c r="D26" s="116" t="s">
        <v>3</v>
      </c>
      <c r="E26" s="117"/>
      <c r="F26" s="118"/>
      <c r="G26" s="105" t="s">
        <v>18</v>
      </c>
      <c r="H26" s="105" t="s">
        <v>10</v>
      </c>
      <c r="I26" s="116" t="s">
        <v>4</v>
      </c>
      <c r="J26" s="117"/>
      <c r="K26" s="118"/>
      <c r="M26" s="113"/>
      <c r="N26" s="113"/>
      <c r="O26" s="113"/>
      <c r="P26" s="113"/>
      <c r="Q26" s="113"/>
      <c r="R26" s="113"/>
      <c r="S26" s="113"/>
      <c r="T26" s="113"/>
      <c r="U26" s="60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76"/>
      <c r="H27" s="76"/>
      <c r="I27" s="5" t="s">
        <v>11</v>
      </c>
      <c r="J27" s="5" t="s">
        <v>12</v>
      </c>
      <c r="K27" s="5" t="s">
        <v>13</v>
      </c>
      <c r="M27" s="113"/>
      <c r="N27" s="113"/>
      <c r="O27" s="113"/>
      <c r="P27" s="113"/>
      <c r="Q27" s="113"/>
      <c r="R27" s="113"/>
      <c r="S27" s="113"/>
      <c r="T27" s="113"/>
      <c r="U27" s="60"/>
    </row>
    <row r="28" spans="1:21" ht="17.25" customHeight="1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>
        <v>0</v>
      </c>
      <c r="H28" s="39" t="s">
        <v>106</v>
      </c>
      <c r="I28" s="26">
        <v>3</v>
      </c>
      <c r="J28" s="26">
        <v>1</v>
      </c>
      <c r="K28" s="26">
        <v>12</v>
      </c>
      <c r="M28" s="113"/>
      <c r="N28" s="113"/>
      <c r="O28" s="113"/>
      <c r="P28" s="113"/>
      <c r="Q28" s="113"/>
      <c r="R28" s="113"/>
      <c r="S28" s="113"/>
      <c r="T28" s="113"/>
      <c r="U28" s="60"/>
    </row>
    <row r="29" spans="1:21" ht="15" customHeight="1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>
        <v>2</v>
      </c>
      <c r="I29" s="26">
        <v>3</v>
      </c>
      <c r="J29" s="26">
        <v>1</v>
      </c>
      <c r="K29" s="26">
        <v>10</v>
      </c>
      <c r="M29" s="113"/>
      <c r="N29" s="113"/>
      <c r="O29" s="113"/>
      <c r="P29" s="113"/>
      <c r="Q29" s="113"/>
      <c r="R29" s="113"/>
      <c r="S29" s="113"/>
      <c r="T29" s="113"/>
      <c r="U29" s="60"/>
    </row>
    <row r="30" spans="1:21" ht="15.75" customHeight="1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5"/>
      <c r="M30" s="113"/>
      <c r="N30" s="113"/>
      <c r="O30" s="113"/>
      <c r="P30" s="113"/>
      <c r="Q30" s="113"/>
      <c r="R30" s="113"/>
      <c r="S30" s="113"/>
      <c r="T30" s="113"/>
      <c r="U30" s="60"/>
    </row>
    <row r="31" spans="1:21" ht="21" customHeight="1">
      <c r="A31" s="33"/>
      <c r="B31" s="33"/>
      <c r="C31" s="33"/>
      <c r="D31" s="33"/>
      <c r="E31" s="33"/>
      <c r="F31" s="33"/>
      <c r="G31" s="33"/>
      <c r="M31" s="113"/>
      <c r="N31" s="113"/>
      <c r="O31" s="113"/>
      <c r="P31" s="113"/>
      <c r="Q31" s="113"/>
      <c r="R31" s="113"/>
      <c r="S31" s="113"/>
      <c r="T31" s="113"/>
    </row>
    <row r="32" spans="1:21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4" spans="1:21" ht="16.5" customHeight="1">
      <c r="A34" s="132" t="s">
        <v>21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1:21" ht="8.25" hidden="1" customHeight="1">
      <c r="O35" s="9"/>
      <c r="P35" s="10" t="s">
        <v>36</v>
      </c>
      <c r="Q35" s="10" t="s">
        <v>37</v>
      </c>
      <c r="R35" s="10" t="s">
        <v>38</v>
      </c>
      <c r="S35" s="10" t="s">
        <v>39</v>
      </c>
      <c r="T35" s="10" t="s">
        <v>51</v>
      </c>
      <c r="U35" s="10"/>
    </row>
    <row r="36" spans="1:21" ht="17.25" customHeight="1">
      <c r="A36" s="92" t="s">
        <v>42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25.5" customHeight="1">
      <c r="A37" s="120" t="s">
        <v>27</v>
      </c>
      <c r="B37" s="83" t="s">
        <v>26</v>
      </c>
      <c r="C37" s="84"/>
      <c r="D37" s="84"/>
      <c r="E37" s="84"/>
      <c r="F37" s="84"/>
      <c r="G37" s="84"/>
      <c r="H37" s="84"/>
      <c r="I37" s="85"/>
      <c r="J37" s="105" t="s">
        <v>40</v>
      </c>
      <c r="K37" s="72" t="s">
        <v>24</v>
      </c>
      <c r="L37" s="73"/>
      <c r="M37" s="73"/>
      <c r="N37" s="74"/>
      <c r="O37" s="72" t="s">
        <v>41</v>
      </c>
      <c r="P37" s="107"/>
      <c r="Q37" s="108"/>
      <c r="R37" s="72" t="s">
        <v>23</v>
      </c>
      <c r="S37" s="73"/>
      <c r="T37" s="74"/>
      <c r="U37" s="75" t="s">
        <v>22</v>
      </c>
    </row>
    <row r="38" spans="1:21" ht="13.5" customHeight="1">
      <c r="A38" s="121"/>
      <c r="B38" s="86"/>
      <c r="C38" s="87"/>
      <c r="D38" s="87"/>
      <c r="E38" s="87"/>
      <c r="F38" s="87"/>
      <c r="G38" s="87"/>
      <c r="H38" s="87"/>
      <c r="I38" s="88"/>
      <c r="J38" s="76"/>
      <c r="K38" s="5" t="s">
        <v>28</v>
      </c>
      <c r="L38" s="5" t="s">
        <v>29</v>
      </c>
      <c r="M38" s="52" t="s">
        <v>100</v>
      </c>
      <c r="N38" s="5" t="s">
        <v>101</v>
      </c>
      <c r="O38" s="5" t="s">
        <v>33</v>
      </c>
      <c r="P38" s="5" t="s">
        <v>7</v>
      </c>
      <c r="Q38" s="5" t="s">
        <v>30</v>
      </c>
      <c r="R38" s="5" t="s">
        <v>31</v>
      </c>
      <c r="S38" s="5" t="s">
        <v>28</v>
      </c>
      <c r="T38" s="5" t="s">
        <v>32</v>
      </c>
      <c r="U38" s="76"/>
    </row>
    <row r="39" spans="1:21">
      <c r="A39" s="50" t="s">
        <v>107</v>
      </c>
      <c r="B39" s="77" t="s">
        <v>108</v>
      </c>
      <c r="C39" s="78"/>
      <c r="D39" s="78"/>
      <c r="E39" s="78"/>
      <c r="F39" s="78"/>
      <c r="G39" s="78"/>
      <c r="H39" s="78"/>
      <c r="I39" s="79"/>
      <c r="J39" s="11">
        <v>8</v>
      </c>
      <c r="K39" s="11">
        <v>2</v>
      </c>
      <c r="L39" s="11">
        <v>1</v>
      </c>
      <c r="M39" s="11">
        <v>0</v>
      </c>
      <c r="N39" s="11">
        <v>1</v>
      </c>
      <c r="O39" s="19">
        <f>K39+L39+M39+N39</f>
        <v>4</v>
      </c>
      <c r="P39" s="20">
        <f>Q39-O39</f>
        <v>10</v>
      </c>
      <c r="Q39" s="20">
        <f>ROUND(PRODUCT(J39,25)/14,0)</f>
        <v>14</v>
      </c>
      <c r="R39" s="25" t="s">
        <v>31</v>
      </c>
      <c r="S39" s="11"/>
      <c r="T39" s="26"/>
      <c r="U39" s="11" t="s">
        <v>39</v>
      </c>
    </row>
    <row r="40" spans="1:21">
      <c r="A40" s="50" t="s">
        <v>109</v>
      </c>
      <c r="B40" s="77" t="s">
        <v>110</v>
      </c>
      <c r="C40" s="78"/>
      <c r="D40" s="78"/>
      <c r="E40" s="78"/>
      <c r="F40" s="78"/>
      <c r="G40" s="78"/>
      <c r="H40" s="78"/>
      <c r="I40" s="79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56">
        <f t="shared" ref="O40:O42" si="0">K40+L40+M40+N40</f>
        <v>4</v>
      </c>
      <c r="P40" s="20">
        <f t="shared" ref="P40:P42" si="1">Q40-O40</f>
        <v>9</v>
      </c>
      <c r="Q40" s="20">
        <f t="shared" ref="Q40:Q42" si="2">ROUND(PRODUCT(J40,25)/14,0)</f>
        <v>13</v>
      </c>
      <c r="R40" s="25"/>
      <c r="S40" s="11" t="s">
        <v>28</v>
      </c>
      <c r="T40" s="26"/>
      <c r="U40" s="11" t="s">
        <v>39</v>
      </c>
    </row>
    <row r="41" spans="1:21" ht="27" customHeight="1">
      <c r="A41" s="50" t="s">
        <v>111</v>
      </c>
      <c r="B41" s="89" t="s">
        <v>112</v>
      </c>
      <c r="C41" s="90"/>
      <c r="D41" s="90"/>
      <c r="E41" s="90"/>
      <c r="F41" s="90"/>
      <c r="G41" s="90"/>
      <c r="H41" s="90"/>
      <c r="I41" s="91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56">
        <f t="shared" si="0"/>
        <v>4</v>
      </c>
      <c r="P41" s="20">
        <f t="shared" si="1"/>
        <v>10</v>
      </c>
      <c r="Q41" s="20">
        <f t="shared" si="2"/>
        <v>14</v>
      </c>
      <c r="R41" s="25" t="s">
        <v>31</v>
      </c>
      <c r="S41" s="11"/>
      <c r="T41" s="26"/>
      <c r="U41" s="11" t="s">
        <v>39</v>
      </c>
    </row>
    <row r="42" spans="1:21">
      <c r="A42" s="50" t="s">
        <v>113</v>
      </c>
      <c r="B42" s="77" t="s">
        <v>114</v>
      </c>
      <c r="C42" s="78"/>
      <c r="D42" s="78"/>
      <c r="E42" s="78"/>
      <c r="F42" s="78"/>
      <c r="G42" s="78"/>
      <c r="H42" s="78"/>
      <c r="I42" s="79"/>
      <c r="J42" s="11">
        <v>7</v>
      </c>
      <c r="K42" s="11">
        <v>2</v>
      </c>
      <c r="L42" s="11">
        <v>0</v>
      </c>
      <c r="M42" s="11">
        <v>2</v>
      </c>
      <c r="N42" s="11">
        <v>1</v>
      </c>
      <c r="O42" s="56">
        <f t="shared" si="0"/>
        <v>5</v>
      </c>
      <c r="P42" s="20">
        <f t="shared" si="1"/>
        <v>8</v>
      </c>
      <c r="Q42" s="20">
        <f t="shared" si="2"/>
        <v>13</v>
      </c>
      <c r="R42" s="25"/>
      <c r="S42" s="11" t="s">
        <v>28</v>
      </c>
      <c r="T42" s="26"/>
      <c r="U42" s="11" t="s">
        <v>36</v>
      </c>
    </row>
    <row r="43" spans="1:21">
      <c r="A43" s="22" t="s">
        <v>25</v>
      </c>
      <c r="B43" s="101"/>
      <c r="C43" s="102"/>
      <c r="D43" s="102"/>
      <c r="E43" s="102"/>
      <c r="F43" s="102"/>
      <c r="G43" s="102"/>
      <c r="H43" s="102"/>
      <c r="I43" s="103"/>
      <c r="J43" s="22">
        <f t="shared" ref="J43:Q43" si="3">SUM(J39:J42)</f>
        <v>30</v>
      </c>
      <c r="K43" s="22">
        <f t="shared" si="3"/>
        <v>8</v>
      </c>
      <c r="L43" s="22">
        <f t="shared" si="3"/>
        <v>3</v>
      </c>
      <c r="M43" s="54">
        <f t="shared" si="3"/>
        <v>2</v>
      </c>
      <c r="N43" s="22">
        <f t="shared" si="3"/>
        <v>4</v>
      </c>
      <c r="O43" s="22">
        <f t="shared" si="3"/>
        <v>17</v>
      </c>
      <c r="P43" s="22">
        <f t="shared" si="3"/>
        <v>37</v>
      </c>
      <c r="Q43" s="22">
        <f t="shared" si="3"/>
        <v>54</v>
      </c>
      <c r="R43" s="22">
        <f>COUNTIF(R39:R42,"E")</f>
        <v>2</v>
      </c>
      <c r="S43" s="22">
        <f>COUNTIF(S39:S42,"C")</f>
        <v>2</v>
      </c>
      <c r="T43" s="22">
        <f>COUNTIF(T39:T42,"VP")</f>
        <v>0</v>
      </c>
      <c r="U43" s="51">
        <f>COUNTA(U39:U42)</f>
        <v>4</v>
      </c>
    </row>
    <row r="44" spans="1:21" ht="14.25" customHeight="1"/>
    <row r="45" spans="1:21" ht="16.5" customHeight="1">
      <c r="A45" s="92" t="s">
        <v>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ht="26.25" customHeight="1">
      <c r="A46" s="120" t="s">
        <v>27</v>
      </c>
      <c r="B46" s="83" t="s">
        <v>26</v>
      </c>
      <c r="C46" s="84"/>
      <c r="D46" s="84"/>
      <c r="E46" s="84"/>
      <c r="F46" s="84"/>
      <c r="G46" s="84"/>
      <c r="H46" s="84"/>
      <c r="I46" s="85"/>
      <c r="J46" s="105" t="s">
        <v>40</v>
      </c>
      <c r="K46" s="72" t="s">
        <v>24</v>
      </c>
      <c r="L46" s="73"/>
      <c r="M46" s="73"/>
      <c r="N46" s="74"/>
      <c r="O46" s="72" t="s">
        <v>41</v>
      </c>
      <c r="P46" s="107"/>
      <c r="Q46" s="108"/>
      <c r="R46" s="72" t="s">
        <v>23</v>
      </c>
      <c r="S46" s="73"/>
      <c r="T46" s="74"/>
      <c r="U46" s="75" t="s">
        <v>22</v>
      </c>
    </row>
    <row r="47" spans="1:21" ht="12.75" customHeight="1">
      <c r="A47" s="121"/>
      <c r="B47" s="86"/>
      <c r="C47" s="87"/>
      <c r="D47" s="87"/>
      <c r="E47" s="87"/>
      <c r="F47" s="87"/>
      <c r="G47" s="87"/>
      <c r="H47" s="87"/>
      <c r="I47" s="88"/>
      <c r="J47" s="76"/>
      <c r="K47" s="5" t="s">
        <v>28</v>
      </c>
      <c r="L47" s="5" t="s">
        <v>29</v>
      </c>
      <c r="M47" s="52" t="s">
        <v>100</v>
      </c>
      <c r="N47" s="5" t="s">
        <v>101</v>
      </c>
      <c r="O47" s="5" t="s">
        <v>33</v>
      </c>
      <c r="P47" s="5" t="s">
        <v>7</v>
      </c>
      <c r="Q47" s="5" t="s">
        <v>30</v>
      </c>
      <c r="R47" s="5" t="s">
        <v>31</v>
      </c>
      <c r="S47" s="5" t="s">
        <v>28</v>
      </c>
      <c r="T47" s="5" t="s">
        <v>32</v>
      </c>
      <c r="U47" s="76"/>
    </row>
    <row r="48" spans="1:21">
      <c r="A48" s="50" t="s">
        <v>115</v>
      </c>
      <c r="B48" s="77" t="s">
        <v>116</v>
      </c>
      <c r="C48" s="78"/>
      <c r="D48" s="78"/>
      <c r="E48" s="78"/>
      <c r="F48" s="78"/>
      <c r="G48" s="78"/>
      <c r="H48" s="78"/>
      <c r="I48" s="79"/>
      <c r="J48" s="11">
        <v>7</v>
      </c>
      <c r="K48" s="11">
        <v>2</v>
      </c>
      <c r="L48" s="11">
        <v>1</v>
      </c>
      <c r="M48" s="11">
        <v>0</v>
      </c>
      <c r="N48" s="11">
        <v>1</v>
      </c>
      <c r="O48" s="56">
        <f t="shared" ref="O48:O51" si="4">K48+L48+M48+N48</f>
        <v>4</v>
      </c>
      <c r="P48" s="20">
        <f>Q48-O48</f>
        <v>9</v>
      </c>
      <c r="Q48" s="20">
        <f>ROUND(PRODUCT(J48,25)/14,0)</f>
        <v>13</v>
      </c>
      <c r="R48" s="25" t="s">
        <v>31</v>
      </c>
      <c r="S48" s="11"/>
      <c r="T48" s="26"/>
      <c r="U48" s="11" t="s">
        <v>36</v>
      </c>
    </row>
    <row r="49" spans="1:21" ht="24.75" customHeight="1">
      <c r="A49" s="50" t="s">
        <v>117</v>
      </c>
      <c r="B49" s="89" t="s">
        <v>118</v>
      </c>
      <c r="C49" s="90"/>
      <c r="D49" s="90"/>
      <c r="E49" s="90"/>
      <c r="F49" s="90"/>
      <c r="G49" s="90"/>
      <c r="H49" s="90"/>
      <c r="I49" s="91"/>
      <c r="J49" s="11">
        <v>7</v>
      </c>
      <c r="K49" s="11">
        <v>2</v>
      </c>
      <c r="L49" s="11">
        <v>1</v>
      </c>
      <c r="M49" s="11">
        <v>0</v>
      </c>
      <c r="N49" s="11">
        <v>1</v>
      </c>
      <c r="O49" s="56">
        <f t="shared" si="4"/>
        <v>4</v>
      </c>
      <c r="P49" s="20">
        <f t="shared" ref="P49:P51" si="5">Q49-O49</f>
        <v>9</v>
      </c>
      <c r="Q49" s="20">
        <f t="shared" ref="Q49:Q51" si="6">ROUND(PRODUCT(J49,25)/14,0)</f>
        <v>13</v>
      </c>
      <c r="R49" s="25"/>
      <c r="S49" s="11" t="s">
        <v>28</v>
      </c>
      <c r="T49" s="26"/>
      <c r="U49" s="11" t="s">
        <v>36</v>
      </c>
    </row>
    <row r="50" spans="1:21" ht="25.5" customHeight="1">
      <c r="A50" s="50" t="s">
        <v>119</v>
      </c>
      <c r="B50" s="89" t="s">
        <v>120</v>
      </c>
      <c r="C50" s="90"/>
      <c r="D50" s="90"/>
      <c r="E50" s="90"/>
      <c r="F50" s="90"/>
      <c r="G50" s="90"/>
      <c r="H50" s="90"/>
      <c r="I50" s="91"/>
      <c r="J50" s="11">
        <v>9</v>
      </c>
      <c r="K50" s="11">
        <v>2</v>
      </c>
      <c r="L50" s="11">
        <v>1</v>
      </c>
      <c r="M50" s="11">
        <v>1</v>
      </c>
      <c r="N50" s="11">
        <v>1</v>
      </c>
      <c r="O50" s="56">
        <f t="shared" si="4"/>
        <v>5</v>
      </c>
      <c r="P50" s="20">
        <f t="shared" si="5"/>
        <v>11</v>
      </c>
      <c r="Q50" s="20">
        <f t="shared" si="6"/>
        <v>16</v>
      </c>
      <c r="R50" s="25" t="s">
        <v>31</v>
      </c>
      <c r="S50" s="11"/>
      <c r="T50" s="26"/>
      <c r="U50" s="11" t="s">
        <v>36</v>
      </c>
    </row>
    <row r="51" spans="1:21" ht="25.5" customHeight="1">
      <c r="A51" s="50" t="s">
        <v>121</v>
      </c>
      <c r="B51" s="89" t="s">
        <v>122</v>
      </c>
      <c r="C51" s="90"/>
      <c r="D51" s="90"/>
      <c r="E51" s="90"/>
      <c r="F51" s="90"/>
      <c r="G51" s="90"/>
      <c r="H51" s="90"/>
      <c r="I51" s="91"/>
      <c r="J51" s="11">
        <v>7</v>
      </c>
      <c r="K51" s="11">
        <v>1</v>
      </c>
      <c r="L51" s="11">
        <v>0</v>
      </c>
      <c r="M51" s="11">
        <v>2</v>
      </c>
      <c r="N51" s="11">
        <v>1</v>
      </c>
      <c r="O51" s="56">
        <f t="shared" si="4"/>
        <v>4</v>
      </c>
      <c r="P51" s="20">
        <f t="shared" si="5"/>
        <v>9</v>
      </c>
      <c r="Q51" s="20">
        <f t="shared" si="6"/>
        <v>13</v>
      </c>
      <c r="R51" s="25"/>
      <c r="S51" s="11" t="s">
        <v>28</v>
      </c>
      <c r="T51" s="26"/>
      <c r="U51" s="11" t="s">
        <v>36</v>
      </c>
    </row>
    <row r="52" spans="1:21">
      <c r="A52" s="22" t="s">
        <v>25</v>
      </c>
      <c r="B52" s="101"/>
      <c r="C52" s="102"/>
      <c r="D52" s="102"/>
      <c r="E52" s="102"/>
      <c r="F52" s="102"/>
      <c r="G52" s="102"/>
      <c r="H52" s="102"/>
      <c r="I52" s="103"/>
      <c r="J52" s="22">
        <f t="shared" ref="J52:Q52" si="7">SUM(J48:J51)</f>
        <v>30</v>
      </c>
      <c r="K52" s="22">
        <f t="shared" si="7"/>
        <v>7</v>
      </c>
      <c r="L52" s="22">
        <f t="shared" si="7"/>
        <v>3</v>
      </c>
      <c r="M52" s="54">
        <f t="shared" si="7"/>
        <v>3</v>
      </c>
      <c r="N52" s="22">
        <f t="shared" si="7"/>
        <v>4</v>
      </c>
      <c r="O52" s="22">
        <f t="shared" si="7"/>
        <v>17</v>
      </c>
      <c r="P52" s="22">
        <f t="shared" si="7"/>
        <v>38</v>
      </c>
      <c r="Q52" s="22">
        <f t="shared" si="7"/>
        <v>55</v>
      </c>
      <c r="R52" s="22">
        <f>COUNTIF(R48:R51,"E")</f>
        <v>2</v>
      </c>
      <c r="S52" s="22">
        <f>COUNTIF(S48:S51,"C")</f>
        <v>2</v>
      </c>
      <c r="T52" s="22">
        <f>COUNTIF(T48:T51,"VP")</f>
        <v>0</v>
      </c>
      <c r="U52" s="51">
        <f>COUNTA(U48:U51)</f>
        <v>4</v>
      </c>
    </row>
    <row r="53" spans="1:21" ht="11.25" customHeight="1"/>
    <row r="54" spans="1:21" ht="18" customHeight="1">
      <c r="A54" s="92" t="s">
        <v>44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ht="25.5" customHeight="1">
      <c r="A55" s="120" t="s">
        <v>27</v>
      </c>
      <c r="B55" s="83" t="s">
        <v>26</v>
      </c>
      <c r="C55" s="84"/>
      <c r="D55" s="84"/>
      <c r="E55" s="84"/>
      <c r="F55" s="84"/>
      <c r="G55" s="84"/>
      <c r="H55" s="84"/>
      <c r="I55" s="85"/>
      <c r="J55" s="105" t="s">
        <v>40</v>
      </c>
      <c r="K55" s="72" t="s">
        <v>24</v>
      </c>
      <c r="L55" s="73"/>
      <c r="M55" s="73"/>
      <c r="N55" s="74"/>
      <c r="O55" s="72" t="s">
        <v>41</v>
      </c>
      <c r="P55" s="107"/>
      <c r="Q55" s="108"/>
      <c r="R55" s="72" t="s">
        <v>23</v>
      </c>
      <c r="S55" s="73"/>
      <c r="T55" s="74"/>
      <c r="U55" s="75" t="s">
        <v>22</v>
      </c>
    </row>
    <row r="56" spans="1:21" ht="16.5" customHeight="1">
      <c r="A56" s="121"/>
      <c r="B56" s="86"/>
      <c r="C56" s="87"/>
      <c r="D56" s="87"/>
      <c r="E56" s="87"/>
      <c r="F56" s="87"/>
      <c r="G56" s="87"/>
      <c r="H56" s="87"/>
      <c r="I56" s="88"/>
      <c r="J56" s="76"/>
      <c r="K56" s="5" t="s">
        <v>28</v>
      </c>
      <c r="L56" s="5" t="s">
        <v>29</v>
      </c>
      <c r="M56" s="52" t="s">
        <v>100</v>
      </c>
      <c r="N56" s="5" t="s">
        <v>101</v>
      </c>
      <c r="O56" s="5" t="s">
        <v>33</v>
      </c>
      <c r="P56" s="5" t="s">
        <v>7</v>
      </c>
      <c r="Q56" s="5" t="s">
        <v>30</v>
      </c>
      <c r="R56" s="5" t="s">
        <v>31</v>
      </c>
      <c r="S56" s="5" t="s">
        <v>28</v>
      </c>
      <c r="T56" s="5" t="s">
        <v>32</v>
      </c>
      <c r="U56" s="76"/>
    </row>
    <row r="57" spans="1:21" ht="25.5" customHeight="1">
      <c r="A57" s="50" t="s">
        <v>123</v>
      </c>
      <c r="B57" s="89" t="s">
        <v>124</v>
      </c>
      <c r="C57" s="90"/>
      <c r="D57" s="90"/>
      <c r="E57" s="90"/>
      <c r="F57" s="90"/>
      <c r="G57" s="90"/>
      <c r="H57" s="90"/>
      <c r="I57" s="91"/>
      <c r="J57" s="11">
        <v>8</v>
      </c>
      <c r="K57" s="11">
        <v>2</v>
      </c>
      <c r="L57" s="11">
        <v>1</v>
      </c>
      <c r="M57" s="11">
        <v>1</v>
      </c>
      <c r="N57" s="11">
        <v>1</v>
      </c>
      <c r="O57" s="56">
        <f t="shared" ref="O57:O60" si="8">K57+L57+M57+N57</f>
        <v>5</v>
      </c>
      <c r="P57" s="20">
        <f>Q57-O57</f>
        <v>9</v>
      </c>
      <c r="Q57" s="20">
        <f>ROUND(PRODUCT(J57,25)/14,0)</f>
        <v>14</v>
      </c>
      <c r="R57" s="25" t="s">
        <v>31</v>
      </c>
      <c r="S57" s="11"/>
      <c r="T57" s="26"/>
      <c r="U57" s="11" t="s">
        <v>36</v>
      </c>
    </row>
    <row r="58" spans="1:21">
      <c r="A58" s="50" t="s">
        <v>126</v>
      </c>
      <c r="B58" s="77" t="s">
        <v>125</v>
      </c>
      <c r="C58" s="78"/>
      <c r="D58" s="78"/>
      <c r="E58" s="78"/>
      <c r="F58" s="78"/>
      <c r="G58" s="78"/>
      <c r="H58" s="78"/>
      <c r="I58" s="79"/>
      <c r="J58" s="11">
        <v>8</v>
      </c>
      <c r="K58" s="11">
        <v>2</v>
      </c>
      <c r="L58" s="11">
        <v>1</v>
      </c>
      <c r="M58" s="11">
        <v>0</v>
      </c>
      <c r="N58" s="11">
        <v>1</v>
      </c>
      <c r="O58" s="56">
        <f t="shared" si="8"/>
        <v>4</v>
      </c>
      <c r="P58" s="20">
        <f t="shared" ref="P58:P60" si="9">Q58-O58</f>
        <v>10</v>
      </c>
      <c r="Q58" s="20">
        <f t="shared" ref="Q58:Q60" si="10">ROUND(PRODUCT(J58,25)/14,0)</f>
        <v>14</v>
      </c>
      <c r="R58" s="25" t="s">
        <v>31</v>
      </c>
      <c r="S58" s="11"/>
      <c r="T58" s="26"/>
      <c r="U58" s="11" t="s">
        <v>36</v>
      </c>
    </row>
    <row r="59" spans="1:21">
      <c r="A59" s="50" t="s">
        <v>127</v>
      </c>
      <c r="B59" s="77" t="s">
        <v>128</v>
      </c>
      <c r="C59" s="78"/>
      <c r="D59" s="78"/>
      <c r="E59" s="78"/>
      <c r="F59" s="78"/>
      <c r="G59" s="78"/>
      <c r="H59" s="78"/>
      <c r="I59" s="79"/>
      <c r="J59" s="11">
        <v>6</v>
      </c>
      <c r="K59" s="11">
        <v>2</v>
      </c>
      <c r="L59" s="11">
        <v>1</v>
      </c>
      <c r="M59" s="11">
        <v>0</v>
      </c>
      <c r="N59" s="11">
        <v>0</v>
      </c>
      <c r="O59" s="56">
        <f t="shared" si="8"/>
        <v>3</v>
      </c>
      <c r="P59" s="20">
        <f t="shared" si="9"/>
        <v>8</v>
      </c>
      <c r="Q59" s="20">
        <f t="shared" si="10"/>
        <v>11</v>
      </c>
      <c r="R59" s="25"/>
      <c r="S59" s="11" t="s">
        <v>28</v>
      </c>
      <c r="T59" s="26"/>
      <c r="U59" s="11" t="s">
        <v>36</v>
      </c>
    </row>
    <row r="60" spans="1:21" ht="29.25" customHeight="1">
      <c r="A60" s="50" t="s">
        <v>129</v>
      </c>
      <c r="B60" s="89" t="s">
        <v>130</v>
      </c>
      <c r="C60" s="90"/>
      <c r="D60" s="90"/>
      <c r="E60" s="90"/>
      <c r="F60" s="90"/>
      <c r="G60" s="90"/>
      <c r="H60" s="90"/>
      <c r="I60" s="91"/>
      <c r="J60" s="11">
        <v>8</v>
      </c>
      <c r="K60" s="11">
        <v>2</v>
      </c>
      <c r="L60" s="11">
        <v>0</v>
      </c>
      <c r="M60" s="11">
        <v>1</v>
      </c>
      <c r="N60" s="11">
        <v>1</v>
      </c>
      <c r="O60" s="56">
        <f t="shared" si="8"/>
        <v>4</v>
      </c>
      <c r="P60" s="20">
        <f t="shared" si="9"/>
        <v>10</v>
      </c>
      <c r="Q60" s="20">
        <f t="shared" si="10"/>
        <v>14</v>
      </c>
      <c r="R60" s="25"/>
      <c r="S60" s="11" t="s">
        <v>28</v>
      </c>
      <c r="T60" s="26"/>
      <c r="U60" s="11" t="s">
        <v>36</v>
      </c>
    </row>
    <row r="61" spans="1:21">
      <c r="A61" s="22" t="s">
        <v>25</v>
      </c>
      <c r="B61" s="101"/>
      <c r="C61" s="102"/>
      <c r="D61" s="102"/>
      <c r="E61" s="102"/>
      <c r="F61" s="102"/>
      <c r="G61" s="102"/>
      <c r="H61" s="102"/>
      <c r="I61" s="103"/>
      <c r="J61" s="22">
        <f t="shared" ref="J61:Q61" si="11">SUM(J57:J60)</f>
        <v>30</v>
      </c>
      <c r="K61" s="22">
        <f t="shared" si="11"/>
        <v>8</v>
      </c>
      <c r="L61" s="22">
        <f t="shared" si="11"/>
        <v>3</v>
      </c>
      <c r="M61" s="54">
        <f t="shared" si="11"/>
        <v>2</v>
      </c>
      <c r="N61" s="22">
        <f t="shared" si="11"/>
        <v>3</v>
      </c>
      <c r="O61" s="22">
        <f t="shared" si="11"/>
        <v>16</v>
      </c>
      <c r="P61" s="22">
        <f t="shared" si="11"/>
        <v>37</v>
      </c>
      <c r="Q61" s="22">
        <f t="shared" si="11"/>
        <v>53</v>
      </c>
      <c r="R61" s="22">
        <f>COUNTIF(R57:R60,"E")</f>
        <v>2</v>
      </c>
      <c r="S61" s="22">
        <f>COUNTIF(S57:S60,"C")</f>
        <v>2</v>
      </c>
      <c r="T61" s="22">
        <f>COUNTIF(T57:T60,"VP")</f>
        <v>0</v>
      </c>
      <c r="U61" s="51">
        <f>COUNTA(U57:U60)</f>
        <v>4</v>
      </c>
    </row>
    <row r="62" spans="1:21" ht="21.75" customHeight="1"/>
    <row r="63" spans="1:21" ht="18.75" customHeight="1">
      <c r="A63" s="92" t="s">
        <v>45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1:21" ht="24.75" customHeight="1">
      <c r="A64" s="120" t="s">
        <v>27</v>
      </c>
      <c r="B64" s="83" t="s">
        <v>26</v>
      </c>
      <c r="C64" s="84"/>
      <c r="D64" s="84"/>
      <c r="E64" s="84"/>
      <c r="F64" s="84"/>
      <c r="G64" s="84"/>
      <c r="H64" s="84"/>
      <c r="I64" s="85"/>
      <c r="J64" s="105" t="s">
        <v>40</v>
      </c>
      <c r="K64" s="72" t="s">
        <v>24</v>
      </c>
      <c r="L64" s="73"/>
      <c r="M64" s="73"/>
      <c r="N64" s="74"/>
      <c r="O64" s="72" t="s">
        <v>41</v>
      </c>
      <c r="P64" s="107"/>
      <c r="Q64" s="108"/>
      <c r="R64" s="72" t="s">
        <v>23</v>
      </c>
      <c r="S64" s="73"/>
      <c r="T64" s="74"/>
      <c r="U64" s="75" t="s">
        <v>22</v>
      </c>
    </row>
    <row r="65" spans="1:21">
      <c r="A65" s="121"/>
      <c r="B65" s="86"/>
      <c r="C65" s="87"/>
      <c r="D65" s="87"/>
      <c r="E65" s="87"/>
      <c r="F65" s="87"/>
      <c r="G65" s="87"/>
      <c r="H65" s="87"/>
      <c r="I65" s="88"/>
      <c r="J65" s="76"/>
      <c r="K65" s="5" t="s">
        <v>28</v>
      </c>
      <c r="L65" s="5" t="s">
        <v>29</v>
      </c>
      <c r="M65" s="52" t="s">
        <v>100</v>
      </c>
      <c r="N65" s="5" t="s">
        <v>101</v>
      </c>
      <c r="O65" s="5" t="s">
        <v>33</v>
      </c>
      <c r="P65" s="5" t="s">
        <v>7</v>
      </c>
      <c r="Q65" s="5" t="s">
        <v>30</v>
      </c>
      <c r="R65" s="5" t="s">
        <v>31</v>
      </c>
      <c r="S65" s="5" t="s">
        <v>28</v>
      </c>
      <c r="T65" s="5" t="s">
        <v>32</v>
      </c>
      <c r="U65" s="76"/>
    </row>
    <row r="66" spans="1:21">
      <c r="A66" s="50" t="s">
        <v>131</v>
      </c>
      <c r="B66" s="77" t="s">
        <v>133</v>
      </c>
      <c r="C66" s="78"/>
      <c r="D66" s="78"/>
      <c r="E66" s="78"/>
      <c r="F66" s="78"/>
      <c r="G66" s="78"/>
      <c r="H66" s="78"/>
      <c r="I66" s="79"/>
      <c r="J66" s="11">
        <v>8</v>
      </c>
      <c r="K66" s="11">
        <v>2</v>
      </c>
      <c r="L66" s="11">
        <v>1</v>
      </c>
      <c r="M66" s="11">
        <v>0</v>
      </c>
      <c r="N66" s="11">
        <v>1</v>
      </c>
      <c r="O66" s="56">
        <f t="shared" ref="O66:O70" si="12">K66+L66+M66+N66</f>
        <v>4</v>
      </c>
      <c r="P66" s="20">
        <f t="shared" ref="P66:P70" si="13">Q66-O66</f>
        <v>13</v>
      </c>
      <c r="Q66" s="20">
        <f t="shared" ref="Q66:Q70" si="14">ROUND(PRODUCT(J66,25)/12,0)</f>
        <v>17</v>
      </c>
      <c r="R66" s="25" t="s">
        <v>31</v>
      </c>
      <c r="S66" s="11"/>
      <c r="T66" s="26"/>
      <c r="U66" s="11" t="s">
        <v>38</v>
      </c>
    </row>
    <row r="67" spans="1:21">
      <c r="A67" s="50" t="s">
        <v>132</v>
      </c>
      <c r="B67" s="77" t="s">
        <v>134</v>
      </c>
      <c r="C67" s="78"/>
      <c r="D67" s="78"/>
      <c r="E67" s="78"/>
      <c r="F67" s="78"/>
      <c r="G67" s="78"/>
      <c r="H67" s="78"/>
      <c r="I67" s="79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56">
        <f t="shared" si="12"/>
        <v>4</v>
      </c>
      <c r="P67" s="20">
        <f t="shared" si="13"/>
        <v>13</v>
      </c>
      <c r="Q67" s="20">
        <f t="shared" si="14"/>
        <v>17</v>
      </c>
      <c r="R67" s="25" t="s">
        <v>31</v>
      </c>
      <c r="S67" s="11"/>
      <c r="T67" s="26"/>
      <c r="U67" s="11" t="s">
        <v>38</v>
      </c>
    </row>
    <row r="68" spans="1:21">
      <c r="A68" s="50" t="s">
        <v>135</v>
      </c>
      <c r="B68" s="80" t="s">
        <v>136</v>
      </c>
      <c r="C68" s="78"/>
      <c r="D68" s="78"/>
      <c r="E68" s="78"/>
      <c r="F68" s="78"/>
      <c r="G68" s="78"/>
      <c r="H68" s="78"/>
      <c r="I68" s="79"/>
      <c r="J68" s="11">
        <v>5</v>
      </c>
      <c r="K68" s="11">
        <v>0</v>
      </c>
      <c r="L68" s="11">
        <v>0</v>
      </c>
      <c r="M68" s="11">
        <v>1</v>
      </c>
      <c r="N68" s="11">
        <v>2</v>
      </c>
      <c r="O68" s="56">
        <f t="shared" si="12"/>
        <v>3</v>
      </c>
      <c r="P68" s="20">
        <f t="shared" si="13"/>
        <v>7</v>
      </c>
      <c r="Q68" s="20">
        <f t="shared" si="14"/>
        <v>10</v>
      </c>
      <c r="R68" s="25" t="s">
        <v>31</v>
      </c>
      <c r="S68" s="11"/>
      <c r="T68" s="26"/>
      <c r="U68" s="11" t="s">
        <v>38</v>
      </c>
    </row>
    <row r="69" spans="1:21">
      <c r="A69" s="50" t="s">
        <v>137</v>
      </c>
      <c r="B69" s="81" t="s">
        <v>161</v>
      </c>
      <c r="C69" s="78"/>
      <c r="D69" s="78"/>
      <c r="E69" s="78"/>
      <c r="F69" s="78"/>
      <c r="G69" s="78"/>
      <c r="H69" s="78"/>
      <c r="I69" s="79"/>
      <c r="J69" s="11">
        <v>6</v>
      </c>
      <c r="K69" s="11">
        <v>0</v>
      </c>
      <c r="L69" s="11">
        <v>0</v>
      </c>
      <c r="M69" s="11">
        <v>0</v>
      </c>
      <c r="N69" s="11">
        <v>4</v>
      </c>
      <c r="O69" s="56">
        <f t="shared" si="12"/>
        <v>4</v>
      </c>
      <c r="P69" s="20">
        <f t="shared" si="13"/>
        <v>9</v>
      </c>
      <c r="Q69" s="20">
        <f t="shared" si="14"/>
        <v>13</v>
      </c>
      <c r="R69" s="25"/>
      <c r="S69" s="11" t="s">
        <v>28</v>
      </c>
      <c r="T69" s="26"/>
      <c r="U69" s="11" t="s">
        <v>38</v>
      </c>
    </row>
    <row r="70" spans="1:21">
      <c r="A70" s="50" t="s">
        <v>167</v>
      </c>
      <c r="B70" s="77" t="s">
        <v>138</v>
      </c>
      <c r="C70" s="78"/>
      <c r="D70" s="78"/>
      <c r="E70" s="78"/>
      <c r="F70" s="78"/>
      <c r="G70" s="78"/>
      <c r="H70" s="78"/>
      <c r="I70" s="79"/>
      <c r="J70" s="11">
        <v>3</v>
      </c>
      <c r="K70" s="11">
        <v>0</v>
      </c>
      <c r="L70" s="11">
        <v>0</v>
      </c>
      <c r="M70" s="11">
        <v>1</v>
      </c>
      <c r="N70" s="11">
        <v>4</v>
      </c>
      <c r="O70" s="56">
        <f t="shared" si="12"/>
        <v>5</v>
      </c>
      <c r="P70" s="20">
        <f t="shared" si="13"/>
        <v>1</v>
      </c>
      <c r="Q70" s="20">
        <f t="shared" si="14"/>
        <v>6</v>
      </c>
      <c r="R70" s="25"/>
      <c r="S70" s="11" t="s">
        <v>28</v>
      </c>
      <c r="T70" s="26"/>
      <c r="U70" s="11" t="s">
        <v>39</v>
      </c>
    </row>
    <row r="71" spans="1:21">
      <c r="A71" s="22" t="s">
        <v>25</v>
      </c>
      <c r="B71" s="101"/>
      <c r="C71" s="102"/>
      <c r="D71" s="102"/>
      <c r="E71" s="102"/>
      <c r="F71" s="102"/>
      <c r="G71" s="102"/>
      <c r="H71" s="102"/>
      <c r="I71" s="103"/>
      <c r="J71" s="22">
        <f t="shared" ref="J71:Q71" si="15">SUM(J66:J70)</f>
        <v>30</v>
      </c>
      <c r="K71" s="22">
        <f t="shared" si="15"/>
        <v>4</v>
      </c>
      <c r="L71" s="22">
        <f t="shared" si="15"/>
        <v>2</v>
      </c>
      <c r="M71" s="54">
        <f t="shared" si="15"/>
        <v>2</v>
      </c>
      <c r="N71" s="22">
        <f t="shared" si="15"/>
        <v>12</v>
      </c>
      <c r="O71" s="22">
        <f t="shared" si="15"/>
        <v>20</v>
      </c>
      <c r="P71" s="22">
        <f t="shared" si="15"/>
        <v>43</v>
      </c>
      <c r="Q71" s="22">
        <f t="shared" si="15"/>
        <v>63</v>
      </c>
      <c r="R71" s="22">
        <f>COUNTIF(R66:R70,"E")</f>
        <v>3</v>
      </c>
      <c r="S71" s="22">
        <f>COUNTIF(S66:S70,"C")</f>
        <v>2</v>
      </c>
      <c r="T71" s="22">
        <f>COUNTIF(T66:T70,"VP")</f>
        <v>0</v>
      </c>
      <c r="U71" s="51">
        <f>COUNTA(U66:U70)</f>
        <v>5</v>
      </c>
    </row>
    <row r="72" spans="1:21" ht="9" customHeight="1"/>
    <row r="73" spans="1:21">
      <c r="B73" s="2"/>
      <c r="C73" s="2"/>
      <c r="D73" s="2"/>
      <c r="E73" s="2"/>
      <c r="F73" s="2"/>
      <c r="G73" s="2"/>
      <c r="N73" s="8"/>
      <c r="O73" s="8"/>
      <c r="P73" s="8"/>
      <c r="Q73" s="8"/>
      <c r="R73" s="8"/>
      <c r="S73" s="8"/>
      <c r="T73" s="8"/>
    </row>
    <row r="76" spans="1:21" ht="19.5" customHeight="1">
      <c r="A76" s="133" t="s">
        <v>46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ht="27.75" customHeight="1">
      <c r="A77" s="120" t="s">
        <v>27</v>
      </c>
      <c r="B77" s="83" t="s">
        <v>26</v>
      </c>
      <c r="C77" s="84"/>
      <c r="D77" s="84"/>
      <c r="E77" s="84"/>
      <c r="F77" s="84"/>
      <c r="G77" s="84"/>
      <c r="H77" s="84"/>
      <c r="I77" s="85"/>
      <c r="J77" s="105" t="s">
        <v>40</v>
      </c>
      <c r="K77" s="94" t="s">
        <v>24</v>
      </c>
      <c r="L77" s="94"/>
      <c r="M77" s="94"/>
      <c r="N77" s="94"/>
      <c r="O77" s="94" t="s">
        <v>41</v>
      </c>
      <c r="P77" s="95"/>
      <c r="Q77" s="95"/>
      <c r="R77" s="94" t="s">
        <v>23</v>
      </c>
      <c r="S77" s="94"/>
      <c r="T77" s="94"/>
      <c r="U77" s="94" t="s">
        <v>22</v>
      </c>
    </row>
    <row r="78" spans="1:21" ht="12.75" customHeight="1">
      <c r="A78" s="121"/>
      <c r="B78" s="86"/>
      <c r="C78" s="87"/>
      <c r="D78" s="87"/>
      <c r="E78" s="87"/>
      <c r="F78" s="87"/>
      <c r="G78" s="87"/>
      <c r="H78" s="87"/>
      <c r="I78" s="88"/>
      <c r="J78" s="76"/>
      <c r="K78" s="5" t="s">
        <v>28</v>
      </c>
      <c r="L78" s="5" t="s">
        <v>29</v>
      </c>
      <c r="M78" s="52" t="s">
        <v>100</v>
      </c>
      <c r="N78" s="5" t="s">
        <v>101</v>
      </c>
      <c r="O78" s="5" t="s">
        <v>33</v>
      </c>
      <c r="P78" s="5" t="s">
        <v>7</v>
      </c>
      <c r="Q78" s="5" t="s">
        <v>30</v>
      </c>
      <c r="R78" s="5" t="s">
        <v>31</v>
      </c>
      <c r="S78" s="5" t="s">
        <v>28</v>
      </c>
      <c r="T78" s="5" t="s">
        <v>32</v>
      </c>
      <c r="U78" s="94"/>
    </row>
    <row r="79" spans="1:21">
      <c r="A79" s="97" t="s">
        <v>144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4"/>
    </row>
    <row r="80" spans="1:21">
      <c r="A80" s="61" t="s">
        <v>145</v>
      </c>
      <c r="B80" s="140" t="s">
        <v>146</v>
      </c>
      <c r="C80" s="141"/>
      <c r="D80" s="141"/>
      <c r="E80" s="141"/>
      <c r="F80" s="141"/>
      <c r="G80" s="141"/>
      <c r="H80" s="141"/>
      <c r="I80" s="142"/>
      <c r="J80" s="27">
        <v>8</v>
      </c>
      <c r="K80" s="27">
        <v>2</v>
      </c>
      <c r="L80" s="27">
        <v>1</v>
      </c>
      <c r="M80" s="27">
        <v>0</v>
      </c>
      <c r="N80" s="27">
        <v>1</v>
      </c>
      <c r="O80" s="56">
        <f t="shared" ref="O80:O84" si="16">K80+L80+M80+N80</f>
        <v>4</v>
      </c>
      <c r="P80" s="20">
        <f t="shared" ref="P80" si="17">Q80-O80</f>
        <v>13</v>
      </c>
      <c r="Q80" s="20">
        <f>ROUND(PRODUCT(J80,25)/12,0)</f>
        <v>17</v>
      </c>
      <c r="R80" s="27" t="s">
        <v>31</v>
      </c>
      <c r="S80" s="27"/>
      <c r="T80" s="28"/>
      <c r="U80" s="11" t="s">
        <v>38</v>
      </c>
    </row>
    <row r="81" spans="1:21">
      <c r="A81" s="61" t="s">
        <v>147</v>
      </c>
      <c r="B81" s="140" t="s">
        <v>148</v>
      </c>
      <c r="C81" s="141"/>
      <c r="D81" s="141"/>
      <c r="E81" s="141"/>
      <c r="F81" s="141"/>
      <c r="G81" s="141"/>
      <c r="H81" s="141"/>
      <c r="I81" s="142"/>
      <c r="J81" s="27">
        <v>8</v>
      </c>
      <c r="K81" s="27">
        <v>2</v>
      </c>
      <c r="L81" s="27">
        <v>1</v>
      </c>
      <c r="M81" s="27">
        <v>0</v>
      </c>
      <c r="N81" s="27">
        <v>1</v>
      </c>
      <c r="O81" s="56">
        <f t="shared" si="16"/>
        <v>4</v>
      </c>
      <c r="P81" s="20">
        <f t="shared" ref="P81" si="18">Q81-O81</f>
        <v>13</v>
      </c>
      <c r="Q81" s="20">
        <f>ROUND(PRODUCT(J81,25)/12,0)</f>
        <v>17</v>
      </c>
      <c r="R81" s="27" t="s">
        <v>31</v>
      </c>
      <c r="S81" s="27"/>
      <c r="T81" s="28"/>
      <c r="U81" s="11" t="s">
        <v>38</v>
      </c>
    </row>
    <row r="82" spans="1:21">
      <c r="A82" s="97" t="s">
        <v>139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9"/>
    </row>
    <row r="83" spans="1:21" ht="24.75" customHeight="1">
      <c r="A83" s="61" t="s">
        <v>141</v>
      </c>
      <c r="B83" s="137" t="s">
        <v>140</v>
      </c>
      <c r="C83" s="138"/>
      <c r="D83" s="138"/>
      <c r="E83" s="138"/>
      <c r="F83" s="138"/>
      <c r="G83" s="138"/>
      <c r="H83" s="138"/>
      <c r="I83" s="139"/>
      <c r="J83" s="27">
        <v>8</v>
      </c>
      <c r="K83" s="27">
        <v>2</v>
      </c>
      <c r="L83" s="27">
        <v>1</v>
      </c>
      <c r="M83" s="27">
        <v>0</v>
      </c>
      <c r="N83" s="27">
        <v>1</v>
      </c>
      <c r="O83" s="56">
        <f t="shared" si="16"/>
        <v>4</v>
      </c>
      <c r="P83" s="20">
        <f t="shared" ref="P83:P84" si="19">Q83-O83</f>
        <v>13</v>
      </c>
      <c r="Q83" s="20">
        <f t="shared" ref="Q83:Q84" si="20">ROUND(PRODUCT(J83,25)/12,0)</f>
        <v>17</v>
      </c>
      <c r="R83" s="27" t="s">
        <v>31</v>
      </c>
      <c r="S83" s="27"/>
      <c r="T83" s="28"/>
      <c r="U83" s="11" t="s">
        <v>38</v>
      </c>
    </row>
    <row r="84" spans="1:21">
      <c r="A84" s="61" t="s">
        <v>142</v>
      </c>
      <c r="B84" s="145" t="s">
        <v>143</v>
      </c>
      <c r="C84" s="145"/>
      <c r="D84" s="145"/>
      <c r="E84" s="145"/>
      <c r="F84" s="145"/>
      <c r="G84" s="145"/>
      <c r="H84" s="145"/>
      <c r="I84" s="145"/>
      <c r="J84" s="27">
        <v>8</v>
      </c>
      <c r="K84" s="27">
        <v>2</v>
      </c>
      <c r="L84" s="27">
        <v>1</v>
      </c>
      <c r="M84" s="27">
        <v>0</v>
      </c>
      <c r="N84" s="27">
        <v>1</v>
      </c>
      <c r="O84" s="56">
        <f t="shared" si="16"/>
        <v>4</v>
      </c>
      <c r="P84" s="20">
        <f t="shared" si="19"/>
        <v>13</v>
      </c>
      <c r="Q84" s="20">
        <f t="shared" si="20"/>
        <v>17</v>
      </c>
      <c r="R84" s="27" t="s">
        <v>31</v>
      </c>
      <c r="S84" s="27"/>
      <c r="T84" s="28"/>
      <c r="U84" s="11" t="s">
        <v>38</v>
      </c>
    </row>
    <row r="85" spans="1:21" ht="24.75" customHeight="1">
      <c r="A85" s="158" t="s">
        <v>48</v>
      </c>
      <c r="B85" s="159"/>
      <c r="C85" s="159"/>
      <c r="D85" s="159"/>
      <c r="E85" s="159"/>
      <c r="F85" s="159"/>
      <c r="G85" s="159"/>
      <c r="H85" s="159"/>
      <c r="I85" s="160"/>
      <c r="J85" s="24">
        <f>SUM(J80,J83)</f>
        <v>16</v>
      </c>
      <c r="K85" s="24">
        <f t="shared" ref="K85:Q85" si="21">SUM(K80,K83)</f>
        <v>4</v>
      </c>
      <c r="L85" s="24">
        <f t="shared" si="21"/>
        <v>2</v>
      </c>
      <c r="M85" s="24">
        <f t="shared" si="21"/>
        <v>0</v>
      </c>
      <c r="N85" s="24">
        <f t="shared" si="21"/>
        <v>2</v>
      </c>
      <c r="O85" s="24">
        <f t="shared" si="21"/>
        <v>8</v>
      </c>
      <c r="P85" s="24">
        <f t="shared" si="21"/>
        <v>26</v>
      </c>
      <c r="Q85" s="24">
        <f t="shared" si="21"/>
        <v>34</v>
      </c>
      <c r="R85" s="24">
        <f>COUNTIF(R80,"E")+COUNTIF(R83,"E")</f>
        <v>2</v>
      </c>
      <c r="S85" s="24">
        <f>COUNTIF(S80,"C")+COUNTIF(S83,"C")</f>
        <v>0</v>
      </c>
      <c r="T85" s="24">
        <f>COUNTIF(T80,"VP")+COUNTIF(T83,"VP")</f>
        <v>0</v>
      </c>
      <c r="U85" s="67">
        <f>2/SUM(U43,U52,U61,U71)</f>
        <v>0.11764705882352941</v>
      </c>
    </row>
    <row r="86" spans="1:21" ht="13.5" customHeight="1">
      <c r="A86" s="161" t="s">
        <v>49</v>
      </c>
      <c r="B86" s="162"/>
      <c r="C86" s="162"/>
      <c r="D86" s="162"/>
      <c r="E86" s="162"/>
      <c r="F86" s="162"/>
      <c r="G86" s="162"/>
      <c r="H86" s="162"/>
      <c r="I86" s="162"/>
      <c r="J86" s="163"/>
      <c r="K86" s="24">
        <f>SUM(K80,K83)*12</f>
        <v>48</v>
      </c>
      <c r="L86" s="24">
        <f t="shared" ref="L86:Q86" si="22">SUM(L80,L83)*12</f>
        <v>24</v>
      </c>
      <c r="M86" s="24">
        <f t="shared" si="22"/>
        <v>0</v>
      </c>
      <c r="N86" s="24">
        <f t="shared" si="22"/>
        <v>24</v>
      </c>
      <c r="O86" s="24">
        <f t="shared" si="22"/>
        <v>96</v>
      </c>
      <c r="P86" s="24">
        <f t="shared" si="22"/>
        <v>312</v>
      </c>
      <c r="Q86" s="24">
        <f t="shared" si="22"/>
        <v>408</v>
      </c>
      <c r="R86" s="152"/>
      <c r="S86" s="153"/>
      <c r="T86" s="153"/>
      <c r="U86" s="154"/>
    </row>
    <row r="87" spans="1:21">
      <c r="A87" s="164"/>
      <c r="B87" s="165"/>
      <c r="C87" s="165"/>
      <c r="D87" s="165"/>
      <c r="E87" s="165"/>
      <c r="F87" s="165"/>
      <c r="G87" s="165"/>
      <c r="H87" s="165"/>
      <c r="I87" s="165"/>
      <c r="J87" s="166"/>
      <c r="K87" s="146">
        <f>SUM(K86:N86)</f>
        <v>96</v>
      </c>
      <c r="L87" s="147"/>
      <c r="M87" s="147"/>
      <c r="N87" s="148"/>
      <c r="O87" s="149">
        <f>SUM(O86:P86)</f>
        <v>408</v>
      </c>
      <c r="P87" s="150"/>
      <c r="Q87" s="151"/>
      <c r="R87" s="155"/>
      <c r="S87" s="156"/>
      <c r="T87" s="156"/>
      <c r="U87" s="157"/>
    </row>
    <row r="88" spans="1:2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/>
      <c r="N88" s="13"/>
      <c r="O88" s="14"/>
      <c r="P88" s="14"/>
      <c r="Q88" s="14"/>
      <c r="R88" s="15"/>
      <c r="S88" s="15"/>
      <c r="T88" s="15"/>
      <c r="U88" s="15"/>
    </row>
    <row r="89" spans="1:21" s="65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3"/>
      <c r="L89" s="13"/>
      <c r="M89" s="13"/>
      <c r="N89" s="13"/>
      <c r="O89" s="14"/>
      <c r="P89" s="14"/>
      <c r="Q89" s="14"/>
      <c r="R89" s="15"/>
      <c r="S89" s="15"/>
      <c r="T89" s="15"/>
      <c r="U89" s="15"/>
    </row>
    <row r="90" spans="1:21" s="65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3"/>
      <c r="L90" s="13"/>
      <c r="M90" s="13"/>
      <c r="N90" s="13"/>
      <c r="O90" s="14"/>
      <c r="P90" s="14"/>
      <c r="Q90" s="14"/>
      <c r="R90" s="15"/>
      <c r="S90" s="15"/>
      <c r="T90" s="15"/>
      <c r="U90" s="15"/>
    </row>
    <row r="91" spans="1:21">
      <c r="B91" s="2"/>
      <c r="C91" s="2"/>
      <c r="D91" s="2"/>
      <c r="E91" s="2"/>
      <c r="F91" s="2"/>
      <c r="G91" s="2"/>
      <c r="N91" s="8"/>
      <c r="O91" s="8"/>
      <c r="P91" s="8"/>
      <c r="Q91" s="8"/>
      <c r="R91" s="8"/>
      <c r="S91" s="8"/>
      <c r="T91" s="8"/>
    </row>
    <row r="92" spans="1:21" ht="1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3"/>
      <c r="L92" s="13"/>
      <c r="M92" s="13"/>
      <c r="N92" s="13"/>
      <c r="O92" s="16"/>
      <c r="P92" s="16"/>
      <c r="Q92" s="16"/>
      <c r="R92" s="16"/>
      <c r="S92" s="16"/>
      <c r="T92" s="16"/>
      <c r="U92" s="16"/>
    </row>
    <row r="93" spans="1:21" ht="1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3"/>
      <c r="L93" s="13"/>
      <c r="M93" s="13"/>
      <c r="N93" s="13"/>
      <c r="O93" s="16"/>
      <c r="P93" s="16"/>
      <c r="Q93" s="16"/>
      <c r="R93" s="16"/>
      <c r="S93" s="16"/>
      <c r="T93" s="16"/>
      <c r="U93" s="16"/>
    </row>
    <row r="94" spans="1:21" ht="24" customHeight="1">
      <c r="A94" s="87" t="s">
        <v>50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ht="16.5" customHeight="1">
      <c r="A95" s="101" t="s">
        <v>52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3"/>
    </row>
    <row r="96" spans="1:21" ht="34.5" customHeight="1">
      <c r="A96" s="106" t="s">
        <v>27</v>
      </c>
      <c r="B96" s="106" t="s">
        <v>26</v>
      </c>
      <c r="C96" s="106"/>
      <c r="D96" s="106"/>
      <c r="E96" s="106"/>
      <c r="F96" s="106"/>
      <c r="G96" s="106"/>
      <c r="H96" s="106"/>
      <c r="I96" s="106"/>
      <c r="J96" s="104" t="s">
        <v>40</v>
      </c>
      <c r="K96" s="104" t="s">
        <v>24</v>
      </c>
      <c r="L96" s="104"/>
      <c r="M96" s="104"/>
      <c r="N96" s="104"/>
      <c r="O96" s="104" t="s">
        <v>41</v>
      </c>
      <c r="P96" s="104"/>
      <c r="Q96" s="104"/>
      <c r="R96" s="104" t="s">
        <v>23</v>
      </c>
      <c r="S96" s="104"/>
      <c r="T96" s="104"/>
      <c r="U96" s="104" t="s">
        <v>22</v>
      </c>
    </row>
    <row r="97" spans="1:21">
      <c r="A97" s="106"/>
      <c r="B97" s="106"/>
      <c r="C97" s="106"/>
      <c r="D97" s="106"/>
      <c r="E97" s="106"/>
      <c r="F97" s="106"/>
      <c r="G97" s="106"/>
      <c r="H97" s="106"/>
      <c r="I97" s="106"/>
      <c r="J97" s="104"/>
      <c r="K97" s="30" t="s">
        <v>28</v>
      </c>
      <c r="L97" s="30" t="s">
        <v>29</v>
      </c>
      <c r="M97" s="55" t="s">
        <v>100</v>
      </c>
      <c r="N97" s="30" t="s">
        <v>101</v>
      </c>
      <c r="O97" s="30" t="s">
        <v>33</v>
      </c>
      <c r="P97" s="30" t="s">
        <v>7</v>
      </c>
      <c r="Q97" s="30" t="s">
        <v>30</v>
      </c>
      <c r="R97" s="30" t="s">
        <v>31</v>
      </c>
      <c r="S97" s="30" t="s">
        <v>28</v>
      </c>
      <c r="T97" s="30" t="s">
        <v>32</v>
      </c>
      <c r="U97" s="104"/>
    </row>
    <row r="98" spans="1:21" ht="17.25" customHeight="1">
      <c r="A98" s="101" t="s">
        <v>64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3"/>
    </row>
    <row r="99" spans="1:21">
      <c r="A99" s="31" t="str">
        <f t="shared" ref="A99:A107" si="23">IF(ISNA(INDEX($A$36:$U$91,MATCH($B99,$B$36:$B$91,0),1)),"",INDEX($A$36:$U$91,MATCH($B99,$B$36:$B$91,0),1))</f>
        <v>MMR3057</v>
      </c>
      <c r="B99" s="100" t="s">
        <v>149</v>
      </c>
      <c r="C99" s="100"/>
      <c r="D99" s="100"/>
      <c r="E99" s="100"/>
      <c r="F99" s="100"/>
      <c r="G99" s="100"/>
      <c r="H99" s="100"/>
      <c r="I99" s="100"/>
      <c r="J99" s="20">
        <f t="shared" ref="J99:J107" si="24">IF(ISNA(INDEX($A$36:$U$91,MATCH($B99,$B$36:$B$91,0),10)),"",INDEX($A$36:$U$91,MATCH($B99,$B$36:$B$91,0),10))</f>
        <v>7</v>
      </c>
      <c r="K99" s="20">
        <f t="shared" ref="K99:K107" si="25">IF(ISNA(INDEX($A$36:$U$91,MATCH($B99,$B$36:$B$91,0),11)),"",INDEX($A$36:$U$91,MATCH($B99,$B$36:$B$91,0),11))</f>
        <v>2</v>
      </c>
      <c r="L99" s="20">
        <f t="shared" ref="L99:L107" si="26">IF(ISNA(INDEX($A$36:$U$91,MATCH($B99,$B$36:$B$91,0),12)),"",INDEX($A$36:$U$91,MATCH($B99,$B$36:$B$91,0),12))</f>
        <v>0</v>
      </c>
      <c r="M99" s="20">
        <f t="shared" ref="M99:M107" si="27">IF(ISNA(INDEX($A$36:$U$91,MATCH($B99,$B$36:$B$91,0),13)),"",INDEX($A$36:$U$91,MATCH($B99,$B$36:$B$91,0),13))</f>
        <v>2</v>
      </c>
      <c r="N99" s="20">
        <f t="shared" ref="N99:N107" si="28">IF(ISNA(INDEX($A$36:$U$91,MATCH($B99,$B$36:$B$91,0),14)),"",INDEX($A$36:$U$91,MATCH($B99,$B$36:$B$91,0),14))</f>
        <v>1</v>
      </c>
      <c r="O99" s="20">
        <f t="shared" ref="O99:O107" si="29">IF(ISNA(INDEX($A$36:$U$91,MATCH($B99,$B$36:$B$91,0),15)),"",INDEX($A$36:$U$91,MATCH($B99,$B$36:$B$91,0),15))</f>
        <v>5</v>
      </c>
      <c r="P99" s="20">
        <f t="shared" ref="P99:P107" si="30">IF(ISNA(INDEX($A$36:$U$91,MATCH($B99,$B$36:$B$91,0),16)),"",INDEX($A$36:$U$91,MATCH($B99,$B$36:$B$91,0),16))</f>
        <v>8</v>
      </c>
      <c r="Q99" s="20">
        <f t="shared" ref="Q99:Q107" si="31">IF(ISNA(INDEX($A$36:$U$91,MATCH($B99,$B$36:$B$91,0),17)),"",INDEX($A$36:$U$91,MATCH($B99,$B$36:$B$91,0),17))</f>
        <v>13</v>
      </c>
      <c r="R99" s="29">
        <f t="shared" ref="R99:R107" si="32">IF(ISNA(INDEX($A$36:$U$91,MATCH($B99,$B$36:$B$91,0),18)),"",INDEX($A$36:$U$91,MATCH($B99,$B$36:$B$91,0),18))</f>
        <v>0</v>
      </c>
      <c r="S99" s="29" t="str">
        <f t="shared" ref="S99:S107" si="33">IF(ISNA(INDEX($A$36:$U$91,MATCH($B99,$B$36:$B$91,0),19)),"",INDEX($A$36:$U$91,MATCH($B99,$B$36:$B$91,0),19))</f>
        <v>C</v>
      </c>
      <c r="T99" s="29">
        <f t="shared" ref="T99:T107" si="34">IF(ISNA(INDEX($A$36:$U$91,MATCH($B99,$B$36:$B$91,0),20)),"",INDEX($A$36:$U$91,MATCH($B99,$B$36:$B$91,0),20))</f>
        <v>0</v>
      </c>
      <c r="U99" s="21" t="s">
        <v>36</v>
      </c>
    </row>
    <row r="100" spans="1:21">
      <c r="A100" s="31" t="str">
        <f t="shared" si="23"/>
        <v>MMR3047</v>
      </c>
      <c r="B100" s="100" t="s">
        <v>116</v>
      </c>
      <c r="C100" s="100"/>
      <c r="D100" s="100"/>
      <c r="E100" s="100"/>
      <c r="F100" s="100"/>
      <c r="G100" s="100"/>
      <c r="H100" s="100"/>
      <c r="I100" s="100"/>
      <c r="J100" s="20">
        <f t="shared" si="24"/>
        <v>7</v>
      </c>
      <c r="K100" s="20">
        <f t="shared" si="25"/>
        <v>2</v>
      </c>
      <c r="L100" s="20">
        <f t="shared" si="26"/>
        <v>1</v>
      </c>
      <c r="M100" s="20">
        <f t="shared" si="27"/>
        <v>0</v>
      </c>
      <c r="N100" s="20">
        <f t="shared" si="28"/>
        <v>1</v>
      </c>
      <c r="O100" s="20">
        <f t="shared" si="29"/>
        <v>4</v>
      </c>
      <c r="P100" s="20">
        <f t="shared" si="30"/>
        <v>9</v>
      </c>
      <c r="Q100" s="20">
        <f t="shared" si="31"/>
        <v>13</v>
      </c>
      <c r="R100" s="29" t="str">
        <f t="shared" si="32"/>
        <v>E</v>
      </c>
      <c r="S100" s="29">
        <f t="shared" si="33"/>
        <v>0</v>
      </c>
      <c r="T100" s="29">
        <f t="shared" si="34"/>
        <v>0</v>
      </c>
      <c r="U100" s="21" t="s">
        <v>36</v>
      </c>
    </row>
    <row r="101" spans="1:21" ht="24.75" customHeight="1">
      <c r="A101" s="31" t="str">
        <f t="shared" si="23"/>
        <v>MMR3009</v>
      </c>
      <c r="B101" s="69" t="s">
        <v>118</v>
      </c>
      <c r="C101" s="70"/>
      <c r="D101" s="70"/>
      <c r="E101" s="70"/>
      <c r="F101" s="70"/>
      <c r="G101" s="70"/>
      <c r="H101" s="70"/>
      <c r="I101" s="71"/>
      <c r="J101" s="20">
        <f t="shared" si="24"/>
        <v>7</v>
      </c>
      <c r="K101" s="20">
        <f t="shared" si="25"/>
        <v>2</v>
      </c>
      <c r="L101" s="20">
        <f t="shared" si="26"/>
        <v>1</v>
      </c>
      <c r="M101" s="20">
        <f t="shared" si="27"/>
        <v>0</v>
      </c>
      <c r="N101" s="20">
        <f t="shared" si="28"/>
        <v>1</v>
      </c>
      <c r="O101" s="20">
        <f t="shared" si="29"/>
        <v>4</v>
      </c>
      <c r="P101" s="20">
        <f t="shared" si="30"/>
        <v>9</v>
      </c>
      <c r="Q101" s="20">
        <f t="shared" si="31"/>
        <v>13</v>
      </c>
      <c r="R101" s="29">
        <f t="shared" si="32"/>
        <v>0</v>
      </c>
      <c r="S101" s="29" t="str">
        <f t="shared" si="33"/>
        <v>C</v>
      </c>
      <c r="T101" s="29">
        <f t="shared" si="34"/>
        <v>0</v>
      </c>
      <c r="U101" s="21" t="s">
        <v>36</v>
      </c>
    </row>
    <row r="102" spans="1:21" ht="25.5" customHeight="1">
      <c r="A102" s="31" t="str">
        <f t="shared" si="23"/>
        <v>MMR3022</v>
      </c>
      <c r="B102" s="69" t="s">
        <v>150</v>
      </c>
      <c r="C102" s="70"/>
      <c r="D102" s="70"/>
      <c r="E102" s="70"/>
      <c r="F102" s="70"/>
      <c r="G102" s="70"/>
      <c r="H102" s="70"/>
      <c r="I102" s="71"/>
      <c r="J102" s="20">
        <f t="shared" si="24"/>
        <v>9</v>
      </c>
      <c r="K102" s="20">
        <f t="shared" si="25"/>
        <v>2</v>
      </c>
      <c r="L102" s="20">
        <f t="shared" si="26"/>
        <v>1</v>
      </c>
      <c r="M102" s="20">
        <f t="shared" si="27"/>
        <v>1</v>
      </c>
      <c r="N102" s="20">
        <f t="shared" si="28"/>
        <v>1</v>
      </c>
      <c r="O102" s="20">
        <f t="shared" si="29"/>
        <v>5</v>
      </c>
      <c r="P102" s="20">
        <f t="shared" si="30"/>
        <v>11</v>
      </c>
      <c r="Q102" s="20">
        <f t="shared" si="31"/>
        <v>16</v>
      </c>
      <c r="R102" s="29" t="str">
        <f t="shared" si="32"/>
        <v>E</v>
      </c>
      <c r="S102" s="29">
        <f t="shared" si="33"/>
        <v>0</v>
      </c>
      <c r="T102" s="29">
        <f t="shared" si="34"/>
        <v>0</v>
      </c>
      <c r="U102" s="21" t="s">
        <v>36</v>
      </c>
    </row>
    <row r="103" spans="1:21" ht="27" customHeight="1">
      <c r="A103" s="31" t="str">
        <f t="shared" si="23"/>
        <v>MMR3096</v>
      </c>
      <c r="B103" s="69" t="s">
        <v>151</v>
      </c>
      <c r="C103" s="70"/>
      <c r="D103" s="70"/>
      <c r="E103" s="70"/>
      <c r="F103" s="70"/>
      <c r="G103" s="70"/>
      <c r="H103" s="70"/>
      <c r="I103" s="71"/>
      <c r="J103" s="20">
        <f t="shared" si="24"/>
        <v>7</v>
      </c>
      <c r="K103" s="20">
        <f t="shared" si="25"/>
        <v>1</v>
      </c>
      <c r="L103" s="20">
        <f t="shared" si="26"/>
        <v>0</v>
      </c>
      <c r="M103" s="20">
        <f t="shared" si="27"/>
        <v>2</v>
      </c>
      <c r="N103" s="20">
        <f t="shared" si="28"/>
        <v>1</v>
      </c>
      <c r="O103" s="20">
        <f t="shared" si="29"/>
        <v>4</v>
      </c>
      <c r="P103" s="20">
        <f t="shared" si="30"/>
        <v>9</v>
      </c>
      <c r="Q103" s="20">
        <f t="shared" si="31"/>
        <v>13</v>
      </c>
      <c r="R103" s="29">
        <f t="shared" si="32"/>
        <v>0</v>
      </c>
      <c r="S103" s="29" t="str">
        <f t="shared" si="33"/>
        <v>C</v>
      </c>
      <c r="T103" s="29">
        <f t="shared" si="34"/>
        <v>0</v>
      </c>
      <c r="U103" s="21" t="s">
        <v>36</v>
      </c>
    </row>
    <row r="104" spans="1:21" ht="24.75" customHeight="1">
      <c r="A104" s="31" t="str">
        <f t="shared" si="23"/>
        <v>MMR3029</v>
      </c>
      <c r="B104" s="69" t="s">
        <v>152</v>
      </c>
      <c r="C104" s="70"/>
      <c r="D104" s="70"/>
      <c r="E104" s="70"/>
      <c r="F104" s="70"/>
      <c r="G104" s="70"/>
      <c r="H104" s="70"/>
      <c r="I104" s="71"/>
      <c r="J104" s="20">
        <f t="shared" si="24"/>
        <v>8</v>
      </c>
      <c r="K104" s="20">
        <f t="shared" si="25"/>
        <v>2</v>
      </c>
      <c r="L104" s="20">
        <f t="shared" si="26"/>
        <v>1</v>
      </c>
      <c r="M104" s="20">
        <f t="shared" si="27"/>
        <v>1</v>
      </c>
      <c r="N104" s="20">
        <f t="shared" si="28"/>
        <v>1</v>
      </c>
      <c r="O104" s="20">
        <f t="shared" si="29"/>
        <v>5</v>
      </c>
      <c r="P104" s="20">
        <f t="shared" si="30"/>
        <v>9</v>
      </c>
      <c r="Q104" s="20">
        <f t="shared" si="31"/>
        <v>14</v>
      </c>
      <c r="R104" s="29" t="str">
        <f t="shared" si="32"/>
        <v>E</v>
      </c>
      <c r="S104" s="29">
        <f t="shared" si="33"/>
        <v>0</v>
      </c>
      <c r="T104" s="29">
        <f t="shared" si="34"/>
        <v>0</v>
      </c>
      <c r="U104" s="21" t="s">
        <v>36</v>
      </c>
    </row>
    <row r="105" spans="1:21">
      <c r="A105" s="31" t="str">
        <f t="shared" si="23"/>
        <v>MMR3035</v>
      </c>
      <c r="B105" s="100" t="s">
        <v>153</v>
      </c>
      <c r="C105" s="100"/>
      <c r="D105" s="100"/>
      <c r="E105" s="100"/>
      <c r="F105" s="100"/>
      <c r="G105" s="100"/>
      <c r="H105" s="100"/>
      <c r="I105" s="100"/>
      <c r="J105" s="20">
        <f t="shared" si="24"/>
        <v>8</v>
      </c>
      <c r="K105" s="20">
        <f t="shared" si="25"/>
        <v>2</v>
      </c>
      <c r="L105" s="20">
        <f t="shared" si="26"/>
        <v>1</v>
      </c>
      <c r="M105" s="20">
        <f t="shared" si="27"/>
        <v>0</v>
      </c>
      <c r="N105" s="20">
        <f t="shared" si="28"/>
        <v>1</v>
      </c>
      <c r="O105" s="20">
        <f t="shared" si="29"/>
        <v>4</v>
      </c>
      <c r="P105" s="20">
        <f t="shared" si="30"/>
        <v>10</v>
      </c>
      <c r="Q105" s="20">
        <f t="shared" si="31"/>
        <v>14</v>
      </c>
      <c r="R105" s="29" t="str">
        <f t="shared" si="32"/>
        <v>E</v>
      </c>
      <c r="S105" s="29">
        <f t="shared" si="33"/>
        <v>0</v>
      </c>
      <c r="T105" s="29">
        <f t="shared" si="34"/>
        <v>0</v>
      </c>
      <c r="U105" s="21" t="s">
        <v>36</v>
      </c>
    </row>
    <row r="106" spans="1:21">
      <c r="A106" s="31" t="str">
        <f t="shared" si="23"/>
        <v>MMR3041</v>
      </c>
      <c r="B106" s="100" t="s">
        <v>154</v>
      </c>
      <c r="C106" s="100"/>
      <c r="D106" s="100"/>
      <c r="E106" s="100"/>
      <c r="F106" s="100"/>
      <c r="G106" s="100"/>
      <c r="H106" s="100"/>
      <c r="I106" s="100"/>
      <c r="J106" s="20">
        <f t="shared" si="24"/>
        <v>6</v>
      </c>
      <c r="K106" s="20">
        <f t="shared" si="25"/>
        <v>2</v>
      </c>
      <c r="L106" s="20">
        <f t="shared" si="26"/>
        <v>1</v>
      </c>
      <c r="M106" s="20">
        <f t="shared" si="27"/>
        <v>0</v>
      </c>
      <c r="N106" s="20">
        <f t="shared" si="28"/>
        <v>0</v>
      </c>
      <c r="O106" s="20">
        <f t="shared" si="29"/>
        <v>3</v>
      </c>
      <c r="P106" s="20">
        <f t="shared" si="30"/>
        <v>8</v>
      </c>
      <c r="Q106" s="20">
        <f t="shared" si="31"/>
        <v>11</v>
      </c>
      <c r="R106" s="29">
        <f t="shared" si="32"/>
        <v>0</v>
      </c>
      <c r="S106" s="29" t="str">
        <f t="shared" si="33"/>
        <v>C</v>
      </c>
      <c r="T106" s="29">
        <f t="shared" si="34"/>
        <v>0</v>
      </c>
      <c r="U106" s="21" t="s">
        <v>36</v>
      </c>
    </row>
    <row r="107" spans="1:21" ht="27" customHeight="1">
      <c r="A107" s="31" t="str">
        <f t="shared" si="23"/>
        <v>MMR3055</v>
      </c>
      <c r="B107" s="69" t="s">
        <v>155</v>
      </c>
      <c r="C107" s="70"/>
      <c r="D107" s="70"/>
      <c r="E107" s="70"/>
      <c r="F107" s="70"/>
      <c r="G107" s="70"/>
      <c r="H107" s="70"/>
      <c r="I107" s="71"/>
      <c r="J107" s="20">
        <f t="shared" si="24"/>
        <v>8</v>
      </c>
      <c r="K107" s="20">
        <f t="shared" si="25"/>
        <v>2</v>
      </c>
      <c r="L107" s="20">
        <f t="shared" si="26"/>
        <v>0</v>
      </c>
      <c r="M107" s="20">
        <f t="shared" si="27"/>
        <v>1</v>
      </c>
      <c r="N107" s="20">
        <f t="shared" si="28"/>
        <v>1</v>
      </c>
      <c r="O107" s="20">
        <f t="shared" si="29"/>
        <v>4</v>
      </c>
      <c r="P107" s="20">
        <f t="shared" si="30"/>
        <v>10</v>
      </c>
      <c r="Q107" s="20">
        <f t="shared" si="31"/>
        <v>14</v>
      </c>
      <c r="R107" s="29">
        <f t="shared" si="32"/>
        <v>0</v>
      </c>
      <c r="S107" s="29" t="str">
        <f t="shared" si="33"/>
        <v>C</v>
      </c>
      <c r="T107" s="29">
        <f t="shared" si="34"/>
        <v>0</v>
      </c>
      <c r="U107" s="21" t="s">
        <v>36</v>
      </c>
    </row>
    <row r="108" spans="1:21">
      <c r="A108" s="22" t="s">
        <v>25</v>
      </c>
      <c r="B108" s="167"/>
      <c r="C108" s="168"/>
      <c r="D108" s="168"/>
      <c r="E108" s="168"/>
      <c r="F108" s="168"/>
      <c r="G108" s="168"/>
      <c r="H108" s="168"/>
      <c r="I108" s="169"/>
      <c r="J108" s="24">
        <f>IF(ISNA(SUM(J99:J107)),"",SUM(J99:J107))</f>
        <v>67</v>
      </c>
      <c r="K108" s="24">
        <f t="shared" ref="K108:Q108" si="35">SUM(K99:K107)</f>
        <v>17</v>
      </c>
      <c r="L108" s="24">
        <f t="shared" si="35"/>
        <v>6</v>
      </c>
      <c r="M108" s="24">
        <f t="shared" si="35"/>
        <v>7</v>
      </c>
      <c r="N108" s="24">
        <f t="shared" si="35"/>
        <v>8</v>
      </c>
      <c r="O108" s="24">
        <f t="shared" si="35"/>
        <v>38</v>
      </c>
      <c r="P108" s="24">
        <f t="shared" si="35"/>
        <v>83</v>
      </c>
      <c r="Q108" s="24">
        <f t="shared" si="35"/>
        <v>121</v>
      </c>
      <c r="R108" s="22">
        <f>COUNTIF(R99:R107,"E")</f>
        <v>4</v>
      </c>
      <c r="S108" s="22">
        <f>COUNTIF(S99:S107,"C")</f>
        <v>5</v>
      </c>
      <c r="T108" s="22">
        <f>COUNTIF(T99:T107,"VP")</f>
        <v>0</v>
      </c>
      <c r="U108" s="66">
        <f>COUNTA(U99:U107)</f>
        <v>9</v>
      </c>
    </row>
    <row r="109" spans="1:21" ht="17.25" customHeight="1">
      <c r="A109" s="101" t="s">
        <v>65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3"/>
    </row>
    <row r="110" spans="1:21">
      <c r="A110" s="31" t="str">
        <f>IF(ISNA(INDEX($A$36:$U$91,MATCH($B110,$B$36:$B$91,0),1)),"",INDEX($A$36:$U$91,MATCH($B110,$B$36:$B$91,0),1))</f>
        <v/>
      </c>
      <c r="B110" s="100"/>
      <c r="C110" s="100"/>
      <c r="D110" s="100"/>
      <c r="E110" s="100"/>
      <c r="F110" s="100"/>
      <c r="G110" s="100"/>
      <c r="H110" s="100"/>
      <c r="I110" s="100"/>
      <c r="J110" s="20" t="str">
        <f>IF(ISNA(INDEX($A$36:$U$91,MATCH($B110,$B$36:$B$91,0),10)),"",INDEX($A$36:$U$91,MATCH($B110,$B$36:$B$91,0),10))</f>
        <v/>
      </c>
      <c r="K110" s="20" t="str">
        <f>IF(ISNA(INDEX($A$36:$U$91,MATCH($B110,$B$36:$B$91,0),11)),"",INDEX($A$36:$U$91,MATCH($B110,$B$36:$B$91,0),11))</f>
        <v/>
      </c>
      <c r="L110" s="20" t="str">
        <f>IF(ISNA(INDEX($A$36:$U$91,MATCH($B110,$B$36:$B$91,0),12)),"",INDEX($A$36:$U$91,MATCH($B110,$B$36:$B$91,0),12))</f>
        <v/>
      </c>
      <c r="M110" s="20" t="str">
        <f>IF(ISNA(INDEX($A$36:$U$91,MATCH($B110,$B$36:$B$91,0),13)),"",INDEX($A$36:$U$91,MATCH($B110,$B$36:$B$91,0),13))</f>
        <v/>
      </c>
      <c r="N110" s="20" t="str">
        <f>IF(ISNA(INDEX($A$36:$U$91,MATCH($B110,$B$36:$B$91,0),14)),"",INDEX($A$36:$U$91,MATCH($B110,$B$36:$B$91,0),14))</f>
        <v/>
      </c>
      <c r="O110" s="20" t="str">
        <f>IF(ISNA(INDEX($A$36:$U$91,MATCH($B110,$B$36:$B$91,0),15)),"",INDEX($A$36:$U$91,MATCH($B110,$B$36:$B$91,0),15))</f>
        <v/>
      </c>
      <c r="P110" s="20" t="str">
        <f>IF(ISNA(INDEX($A$36:$U$91,MATCH($B110,$B$36:$B$91,0),16)),"",INDEX($A$36:$U$91,MATCH($B110,$B$36:$B$91,0),16))</f>
        <v/>
      </c>
      <c r="Q110" s="20" t="str">
        <f>IF(ISNA(INDEX($A$36:$U$91,MATCH($B110,$B$36:$B$91,0),17)),"",INDEX($A$36:$U$91,MATCH($B110,$B$36:$B$91,0),17))</f>
        <v/>
      </c>
      <c r="R110" s="29" t="str">
        <f>IF(ISNA(INDEX($A$36:$U$91,MATCH($B110,$B$36:$B$91,0),18)),"",INDEX($A$36:$U$91,MATCH($B110,$B$36:$B$91,0),18))</f>
        <v/>
      </c>
      <c r="S110" s="29" t="str">
        <f>IF(ISNA(INDEX($A$36:$U$91,MATCH($B110,$B$36:$B$91,0),19)),"",INDEX($A$36:$U$91,MATCH($B110,$B$36:$B$91,0),19))</f>
        <v/>
      </c>
      <c r="T110" s="29" t="str">
        <f>IF(ISNA(INDEX($A$36:$U$91,MATCH($B110,$B$36:$B$91,0),20)),"",INDEX($A$36:$U$91,MATCH($B110,$B$36:$B$91,0),20))</f>
        <v/>
      </c>
      <c r="U110" s="21"/>
    </row>
    <row r="111" spans="1:21">
      <c r="A111" s="22" t="s">
        <v>25</v>
      </c>
      <c r="B111" s="106"/>
      <c r="C111" s="106"/>
      <c r="D111" s="106"/>
      <c r="E111" s="106"/>
      <c r="F111" s="106"/>
      <c r="G111" s="106"/>
      <c r="H111" s="106"/>
      <c r="I111" s="106"/>
      <c r="J111" s="24">
        <f t="shared" ref="J111:Q111" si="36">SUM(J110:J110)</f>
        <v>0</v>
      </c>
      <c r="K111" s="24">
        <f t="shared" si="36"/>
        <v>0</v>
      </c>
      <c r="L111" s="24">
        <f t="shared" si="36"/>
        <v>0</v>
      </c>
      <c r="M111" s="24">
        <f t="shared" si="36"/>
        <v>0</v>
      </c>
      <c r="N111" s="24">
        <f t="shared" si="36"/>
        <v>0</v>
      </c>
      <c r="O111" s="24">
        <f t="shared" si="36"/>
        <v>0</v>
      </c>
      <c r="P111" s="24">
        <f t="shared" si="36"/>
        <v>0</v>
      </c>
      <c r="Q111" s="24">
        <f t="shared" si="36"/>
        <v>0</v>
      </c>
      <c r="R111" s="22">
        <f>COUNTIF(R110:R110,"E")</f>
        <v>0</v>
      </c>
      <c r="S111" s="22">
        <f>COUNTIF(S110:S110,"C")</f>
        <v>0</v>
      </c>
      <c r="T111" s="22">
        <f>COUNTIF(T110:T110,"VP")</f>
        <v>0</v>
      </c>
      <c r="U111" s="23"/>
    </row>
    <row r="112" spans="1:21" ht="27" customHeight="1">
      <c r="A112" s="158" t="s">
        <v>48</v>
      </c>
      <c r="B112" s="159"/>
      <c r="C112" s="159"/>
      <c r="D112" s="159"/>
      <c r="E112" s="159"/>
      <c r="F112" s="159"/>
      <c r="G112" s="159"/>
      <c r="H112" s="159"/>
      <c r="I112" s="160"/>
      <c r="J112" s="24">
        <f t="shared" ref="J112:T112" si="37">SUM(J108,J111)</f>
        <v>67</v>
      </c>
      <c r="K112" s="24">
        <f t="shared" si="37"/>
        <v>17</v>
      </c>
      <c r="L112" s="24">
        <f t="shared" si="37"/>
        <v>6</v>
      </c>
      <c r="M112" s="24">
        <f t="shared" si="37"/>
        <v>7</v>
      </c>
      <c r="N112" s="24">
        <f t="shared" si="37"/>
        <v>8</v>
      </c>
      <c r="O112" s="24">
        <f t="shared" si="37"/>
        <v>38</v>
      </c>
      <c r="P112" s="24">
        <f t="shared" si="37"/>
        <v>83</v>
      </c>
      <c r="Q112" s="24">
        <f t="shared" si="37"/>
        <v>121</v>
      </c>
      <c r="R112" s="24">
        <f t="shared" si="37"/>
        <v>4</v>
      </c>
      <c r="S112" s="24">
        <f t="shared" si="37"/>
        <v>5</v>
      </c>
      <c r="T112" s="24">
        <f t="shared" si="37"/>
        <v>0</v>
      </c>
      <c r="U112" s="67">
        <f>U108/SUM(U43,U52,U61,U71)</f>
        <v>0.52941176470588236</v>
      </c>
    </row>
    <row r="113" spans="1:21">
      <c r="A113" s="161" t="s">
        <v>49</v>
      </c>
      <c r="B113" s="162"/>
      <c r="C113" s="162"/>
      <c r="D113" s="162"/>
      <c r="E113" s="162"/>
      <c r="F113" s="162"/>
      <c r="G113" s="162"/>
      <c r="H113" s="162"/>
      <c r="I113" s="162"/>
      <c r="J113" s="163"/>
      <c r="K113" s="24">
        <f t="shared" ref="K113:Q113" si="38">K108*14+K111*12</f>
        <v>238</v>
      </c>
      <c r="L113" s="24">
        <f t="shared" si="38"/>
        <v>84</v>
      </c>
      <c r="M113" s="24">
        <f t="shared" si="38"/>
        <v>98</v>
      </c>
      <c r="N113" s="24">
        <f t="shared" si="38"/>
        <v>112</v>
      </c>
      <c r="O113" s="24">
        <f t="shared" si="38"/>
        <v>532</v>
      </c>
      <c r="P113" s="24">
        <f t="shared" si="38"/>
        <v>1162</v>
      </c>
      <c r="Q113" s="24">
        <f t="shared" si="38"/>
        <v>1694</v>
      </c>
      <c r="R113" s="152"/>
      <c r="S113" s="153"/>
      <c r="T113" s="153"/>
      <c r="U113" s="154"/>
    </row>
    <row r="114" spans="1:21">
      <c r="A114" s="164"/>
      <c r="B114" s="165"/>
      <c r="C114" s="165"/>
      <c r="D114" s="165"/>
      <c r="E114" s="165"/>
      <c r="F114" s="165"/>
      <c r="G114" s="165"/>
      <c r="H114" s="165"/>
      <c r="I114" s="165"/>
      <c r="J114" s="166"/>
      <c r="K114" s="146">
        <f>SUM(K113:N113)</f>
        <v>532</v>
      </c>
      <c r="L114" s="147"/>
      <c r="M114" s="147"/>
      <c r="N114" s="148"/>
      <c r="O114" s="149">
        <f>SUM(O113:P113)</f>
        <v>1694</v>
      </c>
      <c r="P114" s="150"/>
      <c r="Q114" s="151"/>
      <c r="R114" s="155"/>
      <c r="S114" s="156"/>
      <c r="T114" s="156"/>
      <c r="U114" s="157"/>
    </row>
    <row r="116" spans="1:21" s="65" customFormat="1"/>
    <row r="117" spans="1:21" s="65" customFormat="1"/>
    <row r="118" spans="1:21" s="65" customFormat="1"/>
    <row r="119" spans="1:21">
      <c r="B119" s="2"/>
      <c r="C119" s="2"/>
      <c r="D119" s="2"/>
      <c r="E119" s="2"/>
      <c r="F119" s="2"/>
      <c r="G119" s="2"/>
      <c r="N119" s="8"/>
      <c r="O119" s="8"/>
      <c r="P119" s="8"/>
      <c r="Q119" s="8"/>
      <c r="R119" s="8"/>
      <c r="S119" s="8"/>
      <c r="T119" s="8"/>
    </row>
    <row r="120" spans="1:21" s="65" customFormat="1">
      <c r="B120" s="64"/>
      <c r="C120" s="64"/>
      <c r="D120" s="64"/>
      <c r="E120" s="64"/>
      <c r="F120" s="64"/>
      <c r="G120" s="64"/>
      <c r="N120" s="63"/>
      <c r="O120" s="63"/>
      <c r="P120" s="63"/>
      <c r="Q120" s="63"/>
      <c r="R120" s="63"/>
      <c r="S120" s="63"/>
      <c r="T120" s="63"/>
    </row>
    <row r="121" spans="1:21">
      <c r="B121" s="8"/>
      <c r="C121" s="8"/>
      <c r="D121" s="8"/>
      <c r="E121" s="8"/>
      <c r="F121" s="8"/>
      <c r="G121" s="8"/>
      <c r="H121" s="17"/>
      <c r="I121" s="17"/>
      <c r="J121" s="17"/>
      <c r="N121" s="8"/>
      <c r="O121" s="8"/>
      <c r="P121" s="8"/>
      <c r="Q121" s="8"/>
      <c r="R121" s="8"/>
      <c r="S121" s="8"/>
      <c r="T121" s="8"/>
    </row>
    <row r="122" spans="1:21" ht="12.75" customHeight="1"/>
    <row r="123" spans="1:21" ht="23.25" customHeight="1">
      <c r="A123" s="106" t="s">
        <v>70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</row>
    <row r="124" spans="1:21" ht="26.25" customHeight="1">
      <c r="A124" s="106" t="s">
        <v>27</v>
      </c>
      <c r="B124" s="106" t="s">
        <v>26</v>
      </c>
      <c r="C124" s="106"/>
      <c r="D124" s="106"/>
      <c r="E124" s="106"/>
      <c r="F124" s="106"/>
      <c r="G124" s="106"/>
      <c r="H124" s="106"/>
      <c r="I124" s="106"/>
      <c r="J124" s="104" t="s">
        <v>40</v>
      </c>
      <c r="K124" s="104" t="s">
        <v>24</v>
      </c>
      <c r="L124" s="104"/>
      <c r="M124" s="104"/>
      <c r="N124" s="104"/>
      <c r="O124" s="104" t="s">
        <v>41</v>
      </c>
      <c r="P124" s="104"/>
      <c r="Q124" s="104"/>
      <c r="R124" s="104" t="s">
        <v>23</v>
      </c>
      <c r="S124" s="104"/>
      <c r="T124" s="104"/>
      <c r="U124" s="104" t="s">
        <v>22</v>
      </c>
    </row>
    <row r="125" spans="1:21">
      <c r="A125" s="106"/>
      <c r="B125" s="106"/>
      <c r="C125" s="106"/>
      <c r="D125" s="106"/>
      <c r="E125" s="106"/>
      <c r="F125" s="106"/>
      <c r="G125" s="106"/>
      <c r="H125" s="106"/>
      <c r="I125" s="106"/>
      <c r="J125" s="104"/>
      <c r="K125" s="30" t="s">
        <v>28</v>
      </c>
      <c r="L125" s="30" t="s">
        <v>29</v>
      </c>
      <c r="M125" s="55" t="s">
        <v>100</v>
      </c>
      <c r="N125" s="30" t="s">
        <v>101</v>
      </c>
      <c r="O125" s="30" t="s">
        <v>33</v>
      </c>
      <c r="P125" s="30" t="s">
        <v>7</v>
      </c>
      <c r="Q125" s="30" t="s">
        <v>30</v>
      </c>
      <c r="R125" s="30" t="s">
        <v>31</v>
      </c>
      <c r="S125" s="30" t="s">
        <v>28</v>
      </c>
      <c r="T125" s="30" t="s">
        <v>32</v>
      </c>
      <c r="U125" s="104"/>
    </row>
    <row r="126" spans="1:21" ht="18.75" customHeight="1">
      <c r="A126" s="101" t="s">
        <v>64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3"/>
    </row>
    <row r="127" spans="1:21">
      <c r="A127" s="31" t="str">
        <f>IF(ISNA(INDEX($A$36:$U$91,MATCH($B127,$B$36:$B$91,0),1)),"",INDEX($A$36:$U$91,MATCH($B127,$B$36:$B$91,0),1))</f>
        <v/>
      </c>
      <c r="B127" s="100"/>
      <c r="C127" s="100"/>
      <c r="D127" s="100"/>
      <c r="E127" s="100"/>
      <c r="F127" s="100"/>
      <c r="G127" s="100"/>
      <c r="H127" s="100"/>
      <c r="I127" s="100"/>
      <c r="J127" s="20" t="str">
        <f>IF(ISNA(INDEX($A$36:$U$91,MATCH($B127,$B$36:$B$91,0),10)),"",INDEX($A$36:$U$91,MATCH($B127,$B$36:$B$91,0),10))</f>
        <v/>
      </c>
      <c r="K127" s="20" t="str">
        <f>IF(ISNA(INDEX($A$36:$U$91,MATCH($B127,$B$36:$B$91,0),11)),"",INDEX($A$36:$U$91,MATCH($B127,$B$36:$B$91,0),11))</f>
        <v/>
      </c>
      <c r="L127" s="20" t="str">
        <f>IF(ISNA(INDEX($A$36:$U$91,MATCH($B127,$B$36:$B$91,0),12)),"",INDEX($A$36:$U$91,MATCH($B127,$B$36:$B$91,0),12))</f>
        <v/>
      </c>
      <c r="M127" s="20" t="str">
        <f>IF(ISNA(INDEX($A$36:$U$91,MATCH($B127,$B$36:$B$91,0),13)),"",INDEX($A$36:$U$91,MATCH($B127,$B$36:$B$91,0),13))</f>
        <v/>
      </c>
      <c r="N127" s="20" t="str">
        <f>IF(ISNA(INDEX($A$36:$U$91,MATCH($B127,$B$36:$B$91,0),14)),"",INDEX($A$36:$U$91,MATCH($B127,$B$36:$B$91,0),14))</f>
        <v/>
      </c>
      <c r="O127" s="20" t="str">
        <f>IF(ISNA(INDEX($A$36:$U$91,MATCH($B127,$B$36:$B$91,0),15)),"",INDEX($A$36:$U$91,MATCH($B127,$B$36:$B$91,0),15))</f>
        <v/>
      </c>
      <c r="P127" s="20" t="str">
        <f>IF(ISNA(INDEX($A$36:$U$91,MATCH($B127,$B$36:$B$91,0),16)),"",INDEX($A$36:$U$91,MATCH($B127,$B$36:$B$91,0),16))</f>
        <v/>
      </c>
      <c r="Q127" s="20" t="str">
        <f>IF(ISNA(INDEX($A$36:$U$91,MATCH($B127,$B$36:$B$91,0),17)),"",INDEX($A$36:$U$91,MATCH($B127,$B$36:$B$91,0),17))</f>
        <v/>
      </c>
      <c r="R127" s="29" t="str">
        <f>IF(ISNA(INDEX($A$36:$U$91,MATCH($B127,$B$36:$B$91,0),18)),"",INDEX($A$36:$U$91,MATCH($B127,$B$36:$B$91,0),18))</f>
        <v/>
      </c>
      <c r="S127" s="29" t="str">
        <f>IF(ISNA(INDEX($A$36:$U$91,MATCH($B127,$B$36:$B$91,0),19)),"",INDEX($A$36:$U$91,MATCH($B127,$B$36:$B$91,0),19))</f>
        <v/>
      </c>
      <c r="T127" s="29" t="str">
        <f>IF(ISNA(INDEX($A$36:$U$91,MATCH($B127,$B$36:$B$91,0),20)),"",INDEX($A$36:$U$91,MATCH($B127,$B$36:$B$91,0),20))</f>
        <v/>
      </c>
      <c r="U127" s="19"/>
    </row>
    <row r="128" spans="1:21">
      <c r="A128" s="22" t="s">
        <v>25</v>
      </c>
      <c r="B128" s="167"/>
      <c r="C128" s="168"/>
      <c r="D128" s="168"/>
      <c r="E128" s="168"/>
      <c r="F128" s="168"/>
      <c r="G128" s="168"/>
      <c r="H128" s="168"/>
      <c r="I128" s="169"/>
      <c r="J128" s="24">
        <f t="shared" ref="J128:Q128" si="39">SUM(J127:J127)</f>
        <v>0</v>
      </c>
      <c r="K128" s="24">
        <f t="shared" si="39"/>
        <v>0</v>
      </c>
      <c r="L128" s="24">
        <f t="shared" si="39"/>
        <v>0</v>
      </c>
      <c r="M128" s="24">
        <f t="shared" si="39"/>
        <v>0</v>
      </c>
      <c r="N128" s="24">
        <f t="shared" si="39"/>
        <v>0</v>
      </c>
      <c r="O128" s="24">
        <f t="shared" si="39"/>
        <v>0</v>
      </c>
      <c r="P128" s="24">
        <f t="shared" si="39"/>
        <v>0</v>
      </c>
      <c r="Q128" s="24">
        <f t="shared" si="39"/>
        <v>0</v>
      </c>
      <c r="R128" s="22">
        <f>COUNTIF(R127:R127,"E")</f>
        <v>0</v>
      </c>
      <c r="S128" s="22">
        <f>COUNTIF(S127:S127,"C")</f>
        <v>0</v>
      </c>
      <c r="T128" s="22">
        <f>COUNTIF(T127:T127,"VP")</f>
        <v>0</v>
      </c>
      <c r="U128" s="19"/>
    </row>
    <row r="129" spans="1:21" ht="18" customHeight="1">
      <c r="A129" s="101" t="s">
        <v>66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3"/>
    </row>
    <row r="130" spans="1:21">
      <c r="A130" s="31" t="str">
        <f>IF(ISNA(INDEX($A$36:$U$91,MATCH($B130,$B$36:$B$91,0),1)),"",INDEX($A$36:$U$91,MATCH($B130,$B$36:$B$91,0),1))</f>
        <v>MMX3221</v>
      </c>
      <c r="B130" s="100" t="s">
        <v>133</v>
      </c>
      <c r="C130" s="100"/>
      <c r="D130" s="100"/>
      <c r="E130" s="100"/>
      <c r="F130" s="100"/>
      <c r="G130" s="100"/>
      <c r="H130" s="100"/>
      <c r="I130" s="100"/>
      <c r="J130" s="20">
        <f>IF(ISNA(INDEX($A$36:$U$91,MATCH($B130,$B$36:$B$91,0),10)),"",INDEX($A$36:$U$91,MATCH($B130,$B$36:$B$91,0),10))</f>
        <v>8</v>
      </c>
      <c r="K130" s="20">
        <f>IF(ISNA(INDEX($A$36:$U$91,MATCH($B130,$B$36:$B$91,0),11)),"",INDEX($A$36:$U$91,MATCH($B130,$B$36:$B$91,0),11))</f>
        <v>2</v>
      </c>
      <c r="L130" s="20">
        <f>IF(ISNA(INDEX($A$36:$U$91,MATCH($B130,$B$36:$B$91,0),12)),"",INDEX($A$36:$U$91,MATCH($B130,$B$36:$B$91,0),12))</f>
        <v>1</v>
      </c>
      <c r="M130" s="20">
        <f>IF(ISNA(INDEX($A$36:$U$91,MATCH($B130,$B$36:$B$91,0),13)),"",INDEX($A$36:$U$91,MATCH($B130,$B$36:$B$91,0),13))</f>
        <v>0</v>
      </c>
      <c r="N130" s="20">
        <f>IF(ISNA(INDEX($A$36:$U$91,MATCH($B130,$B$36:$B$91,0),14)),"",INDEX($A$36:$U$91,MATCH($B130,$B$36:$B$91,0),14))</f>
        <v>1</v>
      </c>
      <c r="O130" s="20">
        <f>IF(ISNA(INDEX($A$36:$U$91,MATCH($B130,$B$36:$B$91,0),15)),"",INDEX($A$36:$U$91,MATCH($B130,$B$36:$B$91,0),15))</f>
        <v>4</v>
      </c>
      <c r="P130" s="20">
        <f>IF(ISNA(INDEX($A$36:$U$91,MATCH($B130,$B$36:$B$91,0),16)),"",INDEX($A$36:$U$91,MATCH($B130,$B$36:$B$91,0),16))</f>
        <v>13</v>
      </c>
      <c r="Q130" s="20">
        <f>IF(ISNA(INDEX($A$36:$U$91,MATCH($B130,$B$36:$B$91,0),17)),"",INDEX($A$36:$U$91,MATCH($B130,$B$36:$B$91,0),17))</f>
        <v>17</v>
      </c>
      <c r="R130" s="29" t="str">
        <f>IF(ISNA(INDEX($A$36:$U$91,MATCH($B130,$B$36:$B$91,0),18)),"",INDEX($A$36:$U$91,MATCH($B130,$B$36:$B$91,0),18))</f>
        <v>E</v>
      </c>
      <c r="S130" s="29">
        <f>IF(ISNA(INDEX($A$36:$U$91,MATCH($B130,$B$36:$B$91,0),19)),"",INDEX($A$36:$U$91,MATCH($B130,$B$36:$B$91,0),19))</f>
        <v>0</v>
      </c>
      <c r="T130" s="29">
        <f>IF(ISNA(INDEX($A$36:$U$91,MATCH($B130,$B$36:$B$91,0),20)),"",INDEX($A$36:$U$91,MATCH($B130,$B$36:$B$91,0),20))</f>
        <v>0</v>
      </c>
      <c r="U130" s="19" t="s">
        <v>38</v>
      </c>
    </row>
    <row r="131" spans="1:21">
      <c r="A131" s="31" t="str">
        <f>IF(ISNA(INDEX($A$36:$U$91,MATCH($B131,$B$36:$B$91,0),1)),"",INDEX($A$36:$U$91,MATCH($B131,$B$36:$B$91,0),1))</f>
        <v>MMX3222</v>
      </c>
      <c r="B131" s="100" t="s">
        <v>156</v>
      </c>
      <c r="C131" s="100"/>
      <c r="D131" s="100"/>
      <c r="E131" s="100"/>
      <c r="F131" s="100"/>
      <c r="G131" s="100"/>
      <c r="H131" s="100"/>
      <c r="I131" s="100"/>
      <c r="J131" s="20">
        <f>IF(ISNA(INDEX($A$36:$U$91,MATCH($B131,$B$36:$B$91,0),10)),"",INDEX($A$36:$U$91,MATCH($B131,$B$36:$B$91,0),10))</f>
        <v>8</v>
      </c>
      <c r="K131" s="20">
        <f>IF(ISNA(INDEX($A$36:$U$91,MATCH($B131,$B$36:$B$91,0),11)),"",INDEX($A$36:$U$91,MATCH($B131,$B$36:$B$91,0),11))</f>
        <v>2</v>
      </c>
      <c r="L131" s="20">
        <f>IF(ISNA(INDEX($A$36:$U$91,MATCH($B131,$B$36:$B$91,0),12)),"",INDEX($A$36:$U$91,MATCH($B131,$B$36:$B$91,0),12))</f>
        <v>1</v>
      </c>
      <c r="M131" s="20">
        <f>IF(ISNA(INDEX($A$36:$U$91,MATCH($B131,$B$36:$B$91,0),13)),"",INDEX($A$36:$U$91,MATCH($B131,$B$36:$B$91,0),13))</f>
        <v>0</v>
      </c>
      <c r="N131" s="20">
        <f>IF(ISNA(INDEX($A$36:$U$91,MATCH($B131,$B$36:$B$91,0),14)),"",INDEX($A$36:$U$91,MATCH($B131,$B$36:$B$91,0),14))</f>
        <v>1</v>
      </c>
      <c r="O131" s="20">
        <f>IF(ISNA(INDEX($A$36:$U$91,MATCH($B131,$B$36:$B$91,0),15)),"",INDEX($A$36:$U$91,MATCH($B131,$B$36:$B$91,0),15))</f>
        <v>4</v>
      </c>
      <c r="P131" s="20">
        <f>IF(ISNA(INDEX($A$36:$U$91,MATCH($B131,$B$36:$B$91,0),16)),"",INDEX($A$36:$U$91,MATCH($B131,$B$36:$B$91,0),16))</f>
        <v>13</v>
      </c>
      <c r="Q131" s="20">
        <f>IF(ISNA(INDEX($A$36:$U$91,MATCH($B131,$B$36:$B$91,0),17)),"",INDEX($A$36:$U$91,MATCH($B131,$B$36:$B$91,0),17))</f>
        <v>17</v>
      </c>
      <c r="R131" s="29" t="str">
        <f>IF(ISNA(INDEX($A$36:$U$91,MATCH($B131,$B$36:$B$91,0),18)),"",INDEX($A$36:$U$91,MATCH($B131,$B$36:$B$91,0),18))</f>
        <v>E</v>
      </c>
      <c r="S131" s="29">
        <f>IF(ISNA(INDEX($A$36:$U$91,MATCH($B131,$B$36:$B$91,0),19)),"",INDEX($A$36:$U$91,MATCH($B131,$B$36:$B$91,0),19))</f>
        <v>0</v>
      </c>
      <c r="T131" s="29">
        <f>IF(ISNA(INDEX($A$36:$U$91,MATCH($B131,$B$36:$B$91,0),20)),"",INDEX($A$36:$U$91,MATCH($B131,$B$36:$B$91,0),20))</f>
        <v>0</v>
      </c>
      <c r="U131" s="19" t="s">
        <v>38</v>
      </c>
    </row>
    <row r="132" spans="1:21">
      <c r="A132" s="31" t="str">
        <f>IF(ISNA(INDEX($A$36:$U$91,MATCH($B132,$B$36:$B$91,0),1)),"",INDEX($A$36:$U$91,MATCH($B132,$B$36:$B$91,0),1))</f>
        <v>MMR3056</v>
      </c>
      <c r="B132" s="100" t="s">
        <v>136</v>
      </c>
      <c r="C132" s="100"/>
      <c r="D132" s="100"/>
      <c r="E132" s="100"/>
      <c r="F132" s="100"/>
      <c r="G132" s="100"/>
      <c r="H132" s="100"/>
      <c r="I132" s="100"/>
      <c r="J132" s="20">
        <f>IF(ISNA(INDEX($A$36:$U$91,MATCH($B132,$B$36:$B$91,0),10)),"",INDEX($A$36:$U$91,MATCH($B132,$B$36:$B$91,0),10))</f>
        <v>5</v>
      </c>
      <c r="K132" s="20">
        <f>IF(ISNA(INDEX($A$36:$U$91,MATCH($B132,$B$36:$B$91,0),11)),"",INDEX($A$36:$U$91,MATCH($B132,$B$36:$B$91,0),11))</f>
        <v>0</v>
      </c>
      <c r="L132" s="20">
        <f>IF(ISNA(INDEX($A$36:$U$91,MATCH($B132,$B$36:$B$91,0),12)),"",INDEX($A$36:$U$91,MATCH($B132,$B$36:$B$91,0),12))</f>
        <v>0</v>
      </c>
      <c r="M132" s="20">
        <f>IF(ISNA(INDEX($A$36:$U$91,MATCH($B132,$B$36:$B$91,0),13)),"",INDEX($A$36:$U$91,MATCH($B132,$B$36:$B$91,0),13))</f>
        <v>1</v>
      </c>
      <c r="N132" s="20">
        <f>IF(ISNA(INDEX($A$36:$U$91,MATCH($B132,$B$36:$B$91,0),14)),"",INDEX($A$36:$U$91,MATCH($B132,$B$36:$B$91,0),14))</f>
        <v>2</v>
      </c>
      <c r="O132" s="20">
        <f>IF(ISNA(INDEX($A$36:$U$91,MATCH($B132,$B$36:$B$91,0),15)),"",INDEX($A$36:$U$91,MATCH($B132,$B$36:$B$91,0),15))</f>
        <v>3</v>
      </c>
      <c r="P132" s="20">
        <f>IF(ISNA(INDEX($A$36:$U$91,MATCH($B132,$B$36:$B$91,0),16)),"",INDEX($A$36:$U$91,MATCH($B132,$B$36:$B$91,0),16))</f>
        <v>7</v>
      </c>
      <c r="Q132" s="20">
        <f>IF(ISNA(INDEX($A$36:$U$91,MATCH($B132,$B$36:$B$91,0),17)),"",INDEX($A$36:$U$91,MATCH($B132,$B$36:$B$91,0),17))</f>
        <v>10</v>
      </c>
      <c r="R132" s="29" t="str">
        <f>IF(ISNA(INDEX($A$36:$U$91,MATCH($B132,$B$36:$B$91,0),18)),"",INDEX($A$36:$U$91,MATCH($B132,$B$36:$B$91,0),18))</f>
        <v>E</v>
      </c>
      <c r="S132" s="29">
        <f>IF(ISNA(INDEX($A$36:$U$91,MATCH($B132,$B$36:$B$91,0),19)),"",INDEX($A$36:$U$91,MATCH($B132,$B$36:$B$91,0),19))</f>
        <v>0</v>
      </c>
      <c r="T132" s="29">
        <f>IF(ISNA(INDEX($A$36:$U$91,MATCH($B132,$B$36:$B$91,0),20)),"",INDEX($A$36:$U$91,MATCH($B132,$B$36:$B$91,0),20))</f>
        <v>0</v>
      </c>
      <c r="U132" s="19" t="s">
        <v>38</v>
      </c>
    </row>
    <row r="133" spans="1:21">
      <c r="A133" s="31" t="str">
        <f>IF(ISNA(INDEX($A$36:$U$91,MATCH($B133,$B$36:$B$91,0),1)),"",INDEX($A$36:$U$91,MATCH($B133,$B$36:$B$91,0),1))</f>
        <v>MMR3401</v>
      </c>
      <c r="B133" s="100" t="s">
        <v>162</v>
      </c>
      <c r="C133" s="100"/>
      <c r="D133" s="100"/>
      <c r="E133" s="100"/>
      <c r="F133" s="100"/>
      <c r="G133" s="100"/>
      <c r="H133" s="100"/>
      <c r="I133" s="100"/>
      <c r="J133" s="20">
        <f>IF(ISNA(INDEX($A$36:$U$91,MATCH($B133,$B$36:$B$91,0),10)),"",INDEX($A$36:$U$91,MATCH($B133,$B$36:$B$91,0),10))</f>
        <v>6</v>
      </c>
      <c r="K133" s="20">
        <f>IF(ISNA(INDEX($A$36:$U$91,MATCH($B133,$B$36:$B$91,0),11)),"",INDEX($A$36:$U$91,MATCH($B133,$B$36:$B$91,0),11))</f>
        <v>0</v>
      </c>
      <c r="L133" s="20">
        <f>IF(ISNA(INDEX($A$36:$U$91,MATCH($B133,$B$36:$B$91,0),12)),"",INDEX($A$36:$U$91,MATCH($B133,$B$36:$B$91,0),12))</f>
        <v>0</v>
      </c>
      <c r="M133" s="20">
        <f>IF(ISNA(INDEX($A$36:$U$91,MATCH($B133,$B$36:$B$91,0),13)),"",INDEX($A$36:$U$91,MATCH($B133,$B$36:$B$91,0),13))</f>
        <v>0</v>
      </c>
      <c r="N133" s="20">
        <f>IF(ISNA(INDEX($A$36:$U$91,MATCH($B133,$B$36:$B$91,0),14)),"",INDEX($A$36:$U$91,MATCH($B133,$B$36:$B$91,0),14))</f>
        <v>4</v>
      </c>
      <c r="O133" s="20">
        <f>IF(ISNA(INDEX($A$36:$U$91,MATCH($B133,$B$36:$B$91,0),15)),"",INDEX($A$36:$U$91,MATCH($B133,$B$36:$B$91,0),15))</f>
        <v>4</v>
      </c>
      <c r="P133" s="20">
        <f>IF(ISNA(INDEX($A$36:$U$91,MATCH($B133,$B$36:$B$91,0),16)),"",INDEX($A$36:$U$91,MATCH($B133,$B$36:$B$91,0),16))</f>
        <v>9</v>
      </c>
      <c r="Q133" s="20">
        <f>IF(ISNA(INDEX($A$36:$U$91,MATCH($B133,$B$36:$B$91,0),17)),"",INDEX($A$36:$U$91,MATCH($B133,$B$36:$B$91,0),17))</f>
        <v>13</v>
      </c>
      <c r="R133" s="29">
        <f>IF(ISNA(INDEX($A$36:$U$91,MATCH($B133,$B$36:$B$91,0),18)),"",INDEX($A$36:$U$91,MATCH($B133,$B$36:$B$91,0),18))</f>
        <v>0</v>
      </c>
      <c r="S133" s="29" t="str">
        <f>IF(ISNA(INDEX($A$36:$U$91,MATCH($B133,$B$36:$B$91,0),19)),"",INDEX($A$36:$U$91,MATCH($B133,$B$36:$B$91,0),19))</f>
        <v>C</v>
      </c>
      <c r="T133" s="29">
        <f>IF(ISNA(INDEX($A$36:$U$91,MATCH($B133,$B$36:$B$91,0),20)),"",INDEX($A$36:$U$91,MATCH($B133,$B$36:$B$91,0),20))</f>
        <v>0</v>
      </c>
      <c r="U133" s="19" t="s">
        <v>38</v>
      </c>
    </row>
    <row r="134" spans="1:21">
      <c r="A134" s="22" t="s">
        <v>25</v>
      </c>
      <c r="B134" s="106"/>
      <c r="C134" s="106"/>
      <c r="D134" s="106"/>
      <c r="E134" s="106"/>
      <c r="F134" s="106"/>
      <c r="G134" s="106"/>
      <c r="H134" s="106"/>
      <c r="I134" s="106"/>
      <c r="J134" s="24">
        <f t="shared" ref="J134:Q134" si="40">SUM(J130:J133)</f>
        <v>27</v>
      </c>
      <c r="K134" s="24">
        <f t="shared" si="40"/>
        <v>4</v>
      </c>
      <c r="L134" s="24">
        <f t="shared" si="40"/>
        <v>2</v>
      </c>
      <c r="M134" s="24">
        <f t="shared" ref="M134" si="41">SUM(M130:M133)</f>
        <v>1</v>
      </c>
      <c r="N134" s="24">
        <f t="shared" si="40"/>
        <v>8</v>
      </c>
      <c r="O134" s="24">
        <f t="shared" si="40"/>
        <v>15</v>
      </c>
      <c r="P134" s="24">
        <f t="shared" si="40"/>
        <v>42</v>
      </c>
      <c r="Q134" s="24">
        <f t="shared" si="40"/>
        <v>57</v>
      </c>
      <c r="R134" s="22">
        <f>COUNTIF(R130:R133,"E")</f>
        <v>3</v>
      </c>
      <c r="S134" s="22">
        <f>COUNTIF(S130:S133,"C")</f>
        <v>1</v>
      </c>
      <c r="T134" s="22">
        <f>COUNTIF(T130:T133,"VP")</f>
        <v>0</v>
      </c>
      <c r="U134" s="68">
        <f>COUNTA(U130:U133)</f>
        <v>4</v>
      </c>
    </row>
    <row r="135" spans="1:21" ht="25.5" customHeight="1">
      <c r="A135" s="158" t="s">
        <v>48</v>
      </c>
      <c r="B135" s="159"/>
      <c r="C135" s="159"/>
      <c r="D135" s="159"/>
      <c r="E135" s="159"/>
      <c r="F135" s="159"/>
      <c r="G135" s="159"/>
      <c r="H135" s="159"/>
      <c r="I135" s="160"/>
      <c r="J135" s="24">
        <f t="shared" ref="J135:T135" si="42">SUM(J128,J134)</f>
        <v>27</v>
      </c>
      <c r="K135" s="24">
        <f t="shared" si="42"/>
        <v>4</v>
      </c>
      <c r="L135" s="24">
        <f t="shared" si="42"/>
        <v>2</v>
      </c>
      <c r="M135" s="24">
        <f t="shared" ref="M135" si="43">SUM(M128,M134)</f>
        <v>1</v>
      </c>
      <c r="N135" s="24">
        <f t="shared" si="42"/>
        <v>8</v>
      </c>
      <c r="O135" s="24">
        <f t="shared" si="42"/>
        <v>15</v>
      </c>
      <c r="P135" s="24">
        <f t="shared" si="42"/>
        <v>42</v>
      </c>
      <c r="Q135" s="24">
        <f t="shared" si="42"/>
        <v>57</v>
      </c>
      <c r="R135" s="24">
        <f t="shared" si="42"/>
        <v>3</v>
      </c>
      <c r="S135" s="24">
        <f t="shared" si="42"/>
        <v>1</v>
      </c>
      <c r="T135" s="24">
        <f t="shared" si="42"/>
        <v>0</v>
      </c>
      <c r="U135" s="67">
        <f>U134/SUM(U43,U52,U61,U71)</f>
        <v>0.23529411764705882</v>
      </c>
    </row>
    <row r="136" spans="1:21" ht="13.5" customHeight="1">
      <c r="A136" s="161" t="s">
        <v>49</v>
      </c>
      <c r="B136" s="162"/>
      <c r="C136" s="162"/>
      <c r="D136" s="162"/>
      <c r="E136" s="162"/>
      <c r="F136" s="162"/>
      <c r="G136" s="162"/>
      <c r="H136" s="162"/>
      <c r="I136" s="162"/>
      <c r="J136" s="163"/>
      <c r="K136" s="24">
        <f t="shared" ref="K136:Q136" si="44">K128*14+K134*12</f>
        <v>48</v>
      </c>
      <c r="L136" s="24">
        <f t="shared" si="44"/>
        <v>24</v>
      </c>
      <c r="M136" s="24">
        <f t="shared" ref="M136" si="45">M128*14+M134*12</f>
        <v>12</v>
      </c>
      <c r="N136" s="24">
        <f t="shared" si="44"/>
        <v>96</v>
      </c>
      <c r="O136" s="24">
        <f t="shared" si="44"/>
        <v>180</v>
      </c>
      <c r="P136" s="24">
        <f t="shared" si="44"/>
        <v>504</v>
      </c>
      <c r="Q136" s="24">
        <f t="shared" si="44"/>
        <v>684</v>
      </c>
      <c r="R136" s="152"/>
      <c r="S136" s="153"/>
      <c r="T136" s="153"/>
      <c r="U136" s="154"/>
    </row>
    <row r="137" spans="1:21" ht="16.5" customHeight="1">
      <c r="A137" s="164"/>
      <c r="B137" s="165"/>
      <c r="C137" s="165"/>
      <c r="D137" s="165"/>
      <c r="E137" s="165"/>
      <c r="F137" s="165"/>
      <c r="G137" s="165"/>
      <c r="H137" s="165"/>
      <c r="I137" s="165"/>
      <c r="J137" s="166"/>
      <c r="K137" s="146">
        <f>SUM(K136:N136)</f>
        <v>180</v>
      </c>
      <c r="L137" s="147"/>
      <c r="M137" s="147"/>
      <c r="N137" s="148"/>
      <c r="O137" s="149">
        <f>SUM(O136:P136)</f>
        <v>684</v>
      </c>
      <c r="P137" s="150"/>
      <c r="Q137" s="151"/>
      <c r="R137" s="155"/>
      <c r="S137" s="156"/>
      <c r="T137" s="156"/>
      <c r="U137" s="157"/>
    </row>
    <row r="138" spans="1:21" ht="8.25" customHeight="1"/>
    <row r="139" spans="1:21" ht="22.5" customHeight="1">
      <c r="A139" s="106" t="s">
        <v>71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</row>
    <row r="140" spans="1:21" ht="25.5" customHeight="1">
      <c r="A140" s="106" t="s">
        <v>27</v>
      </c>
      <c r="B140" s="106" t="s">
        <v>26</v>
      </c>
      <c r="C140" s="106"/>
      <c r="D140" s="106"/>
      <c r="E140" s="106"/>
      <c r="F140" s="106"/>
      <c r="G140" s="106"/>
      <c r="H140" s="106"/>
      <c r="I140" s="106"/>
      <c r="J140" s="104" t="s">
        <v>40</v>
      </c>
      <c r="K140" s="104" t="s">
        <v>24</v>
      </c>
      <c r="L140" s="104"/>
      <c r="M140" s="104"/>
      <c r="N140" s="104"/>
      <c r="O140" s="104" t="s">
        <v>41</v>
      </c>
      <c r="P140" s="104"/>
      <c r="Q140" s="104"/>
      <c r="R140" s="104" t="s">
        <v>23</v>
      </c>
      <c r="S140" s="104"/>
      <c r="T140" s="104"/>
      <c r="U140" s="104" t="s">
        <v>22</v>
      </c>
    </row>
    <row r="141" spans="1:21" ht="18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4"/>
      <c r="K141" s="30" t="s">
        <v>28</v>
      </c>
      <c r="L141" s="30" t="s">
        <v>29</v>
      </c>
      <c r="M141" s="55" t="s">
        <v>100</v>
      </c>
      <c r="N141" s="30" t="s">
        <v>101</v>
      </c>
      <c r="O141" s="30" t="s">
        <v>33</v>
      </c>
      <c r="P141" s="30" t="s">
        <v>7</v>
      </c>
      <c r="Q141" s="30" t="s">
        <v>30</v>
      </c>
      <c r="R141" s="30" t="s">
        <v>31</v>
      </c>
      <c r="S141" s="30" t="s">
        <v>28</v>
      </c>
      <c r="T141" s="30" t="s">
        <v>32</v>
      </c>
      <c r="U141" s="104"/>
    </row>
    <row r="142" spans="1:21" ht="19.5" customHeight="1">
      <c r="A142" s="101" t="s">
        <v>64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3"/>
    </row>
    <row r="143" spans="1:21">
      <c r="A143" s="31" t="str">
        <f>IF(ISNA(INDEX($A$36:$U$91,MATCH($B143,$B$36:$B$91,0),1)),"",INDEX($A$36:$U$91,MATCH($B143,$B$36:$B$91,0),1))</f>
        <v>MMR3046</v>
      </c>
      <c r="B143" s="100" t="s">
        <v>157</v>
      </c>
      <c r="C143" s="100"/>
      <c r="D143" s="100"/>
      <c r="E143" s="100"/>
      <c r="F143" s="100"/>
      <c r="G143" s="100"/>
      <c r="H143" s="100"/>
      <c r="I143" s="100"/>
      <c r="J143" s="20">
        <f>IF(ISNA(INDEX($A$36:$U$91,MATCH($B143,$B$36:$B$91,0),10)),"",INDEX($A$36:$U$91,MATCH($B143,$B$36:$B$91,0),10))</f>
        <v>8</v>
      </c>
      <c r="K143" s="20">
        <f>IF(ISNA(INDEX($A$36:$U$91,MATCH($B143,$B$36:$B$91,0),11)),"",INDEX($A$36:$U$91,MATCH($B143,$B$36:$B$91,0),11))</f>
        <v>2</v>
      </c>
      <c r="L143" s="20">
        <f>IF(ISNA(INDEX($A$36:$U$91,MATCH($B143,$B$36:$B$91,0),12)),"",INDEX($A$36:$U$91,MATCH($B143,$B$36:$B$91,0),12))</f>
        <v>1</v>
      </c>
      <c r="M143" s="20">
        <f>IF(ISNA(INDEX($A$36:$U$91,MATCH($B143,$B$36:$B$91,0),13)),"",INDEX($A$36:$U$91,MATCH($B143,$B$36:$B$91,0),13))</f>
        <v>0</v>
      </c>
      <c r="N143" s="20">
        <f>IF(ISNA(INDEX($A$36:$U$91,MATCH($B143,$B$36:$B$91,0),14)),"",INDEX($A$36:$U$91,MATCH($B143,$B$36:$B$91,0),14))</f>
        <v>1</v>
      </c>
      <c r="O143" s="20">
        <f>IF(ISNA(INDEX($A$36:$U$91,MATCH($B143,$B$36:$B$91,0),15)),"",INDEX($A$36:$U$91,MATCH($B143,$B$36:$B$91,0),15))</f>
        <v>4</v>
      </c>
      <c r="P143" s="20">
        <f>IF(ISNA(INDEX($A$36:$U$91,MATCH($B143,$B$36:$B$91,0),16)),"",INDEX($A$36:$U$91,MATCH($B143,$B$36:$B$91,0),16))</f>
        <v>10</v>
      </c>
      <c r="Q143" s="20">
        <f>IF(ISNA(INDEX($A$36:$U$91,MATCH($B143,$B$36:$B$91,0),17)),"",INDEX($A$36:$U$91,MATCH($B143,$B$36:$B$91,0),17))</f>
        <v>14</v>
      </c>
      <c r="R143" s="29" t="str">
        <f>IF(ISNA(INDEX($A$36:$U$91,MATCH($B143,$B$36:$B$91,0),18)),"",INDEX($A$36:$U$91,MATCH($B143,$B$36:$B$91,0),18))</f>
        <v>E</v>
      </c>
      <c r="S143" s="29">
        <f>IF(ISNA(INDEX($A$36:$U$91,MATCH($B143,$B$36:$B$91,0),19)),"",INDEX($A$36:$U$91,MATCH($B143,$B$36:$B$91,0),19))</f>
        <v>0</v>
      </c>
      <c r="T143" s="29">
        <f>IF(ISNA(INDEX($A$36:$U$91,MATCH($B143,$B$36:$B$91,0),20)),"",INDEX($A$36:$U$91,MATCH($B143,$B$36:$B$91,0),20))</f>
        <v>0</v>
      </c>
      <c r="U143" s="19" t="s">
        <v>39</v>
      </c>
    </row>
    <row r="144" spans="1:21">
      <c r="A144" s="31" t="str">
        <f>IF(ISNA(INDEX($A$36:$U$91,MATCH($B144,$B$36:$B$91,0),1)),"",INDEX($A$36:$U$91,MATCH($B144,$B$36:$B$91,0),1))</f>
        <v>MMR3034</v>
      </c>
      <c r="B144" s="100" t="s">
        <v>110</v>
      </c>
      <c r="C144" s="100"/>
      <c r="D144" s="100"/>
      <c r="E144" s="100"/>
      <c r="F144" s="100"/>
      <c r="G144" s="100"/>
      <c r="H144" s="100"/>
      <c r="I144" s="100"/>
      <c r="J144" s="20">
        <f>IF(ISNA(INDEX($A$36:$U$91,MATCH($B144,$B$36:$B$91,0),10)),"",INDEX($A$36:$U$91,MATCH($B144,$B$36:$B$91,0),10))</f>
        <v>7</v>
      </c>
      <c r="K144" s="20">
        <f>IF(ISNA(INDEX($A$36:$U$91,MATCH($B144,$B$36:$B$91,0),11)),"",INDEX($A$36:$U$91,MATCH($B144,$B$36:$B$91,0),11))</f>
        <v>2</v>
      </c>
      <c r="L144" s="20">
        <f>IF(ISNA(INDEX($A$36:$U$91,MATCH($B144,$B$36:$B$91,0),12)),"",INDEX($A$36:$U$91,MATCH($B144,$B$36:$B$91,0),12))</f>
        <v>1</v>
      </c>
      <c r="M144" s="20">
        <f>IF(ISNA(INDEX($A$36:$U$91,MATCH($B144,$B$36:$B$91,0),13)),"",INDEX($A$36:$U$91,MATCH($B144,$B$36:$B$91,0),13))</f>
        <v>0</v>
      </c>
      <c r="N144" s="20">
        <f>IF(ISNA(INDEX($A$36:$U$91,MATCH($B144,$B$36:$B$91,0),14)),"",INDEX($A$36:$U$91,MATCH($B144,$B$36:$B$91,0),14))</f>
        <v>1</v>
      </c>
      <c r="O144" s="20">
        <f>IF(ISNA(INDEX($A$36:$U$91,MATCH($B144,$B$36:$B$91,0),15)),"",INDEX($A$36:$U$91,MATCH($B144,$B$36:$B$91,0),15))</f>
        <v>4</v>
      </c>
      <c r="P144" s="20">
        <f>IF(ISNA(INDEX($A$36:$U$91,MATCH($B144,$B$36:$B$91,0),16)),"",INDEX($A$36:$U$91,MATCH($B144,$B$36:$B$91,0),16))</f>
        <v>9</v>
      </c>
      <c r="Q144" s="20">
        <f>IF(ISNA(INDEX($A$36:$U$91,MATCH($B144,$B$36:$B$91,0),17)),"",INDEX($A$36:$U$91,MATCH($B144,$B$36:$B$91,0),17))</f>
        <v>13</v>
      </c>
      <c r="R144" s="29">
        <f>IF(ISNA(INDEX($A$36:$U$91,MATCH($B144,$B$36:$B$91,0),18)),"",INDEX($A$36:$U$91,MATCH($B144,$B$36:$B$91,0),18))</f>
        <v>0</v>
      </c>
      <c r="S144" s="29" t="str">
        <f>IF(ISNA(INDEX($A$36:$U$91,MATCH($B144,$B$36:$B$91,0),19)),"",INDEX($A$36:$U$91,MATCH($B144,$B$36:$B$91,0),19))</f>
        <v>C</v>
      </c>
      <c r="T144" s="29">
        <f>IF(ISNA(INDEX($A$36:$U$91,MATCH($B144,$B$36:$B$91,0),20)),"",INDEX($A$36:$U$91,MATCH($B144,$B$36:$B$91,0),20))</f>
        <v>0</v>
      </c>
      <c r="U144" s="19" t="s">
        <v>39</v>
      </c>
    </row>
    <row r="145" spans="1:21" ht="25.5" customHeight="1">
      <c r="A145" s="31" t="str">
        <f>IF(ISNA(INDEX($A$36:$U$91,MATCH($B145,$B$36:$B$91,0),1)),"",INDEX($A$36:$U$91,MATCH($B145,$B$36:$B$91,0),1))</f>
        <v>MMR3008</v>
      </c>
      <c r="B145" s="171" t="s">
        <v>158</v>
      </c>
      <c r="C145" s="171"/>
      <c r="D145" s="171"/>
      <c r="E145" s="171"/>
      <c r="F145" s="171"/>
      <c r="G145" s="171"/>
      <c r="H145" s="171"/>
      <c r="I145" s="171"/>
      <c r="J145" s="20">
        <f>IF(ISNA(INDEX($A$36:$U$91,MATCH($B145,$B$36:$B$91,0),10)),"",INDEX($A$36:$U$91,MATCH($B145,$B$36:$B$91,0),10))</f>
        <v>8</v>
      </c>
      <c r="K145" s="20">
        <f>IF(ISNA(INDEX($A$36:$U$91,MATCH($B145,$B$36:$B$91,0),11)),"",INDEX($A$36:$U$91,MATCH($B145,$B$36:$B$91,0),11))</f>
        <v>2</v>
      </c>
      <c r="L145" s="20">
        <f>IF(ISNA(INDEX($A$36:$U$91,MATCH($B145,$B$36:$B$91,0),12)),"",INDEX($A$36:$U$91,MATCH($B145,$B$36:$B$91,0),12))</f>
        <v>1</v>
      </c>
      <c r="M145" s="20">
        <f>IF(ISNA(INDEX($A$36:$U$91,MATCH($B145,$B$36:$B$91,0),13)),"",INDEX($A$36:$U$91,MATCH($B145,$B$36:$B$91,0),13))</f>
        <v>0</v>
      </c>
      <c r="N145" s="20">
        <f>IF(ISNA(INDEX($A$36:$U$91,MATCH($B145,$B$36:$B$91,0),14)),"",INDEX($A$36:$U$91,MATCH($B145,$B$36:$B$91,0),14))</f>
        <v>1</v>
      </c>
      <c r="O145" s="20">
        <f>IF(ISNA(INDEX($A$36:$U$91,MATCH($B145,$B$36:$B$91,0),15)),"",INDEX($A$36:$U$91,MATCH($B145,$B$36:$B$91,0),15))</f>
        <v>4</v>
      </c>
      <c r="P145" s="20">
        <f>IF(ISNA(INDEX($A$36:$U$91,MATCH($B145,$B$36:$B$91,0),16)),"",INDEX($A$36:$U$91,MATCH($B145,$B$36:$B$91,0),16))</f>
        <v>10</v>
      </c>
      <c r="Q145" s="20">
        <f>IF(ISNA(INDEX($A$36:$U$91,MATCH($B145,$B$36:$B$91,0),17)),"",INDEX($A$36:$U$91,MATCH($B145,$B$36:$B$91,0),17))</f>
        <v>14</v>
      </c>
      <c r="R145" s="29" t="str">
        <f>IF(ISNA(INDEX($A$36:$U$91,MATCH($B145,$B$36:$B$91,0),18)),"",INDEX($A$36:$U$91,MATCH($B145,$B$36:$B$91,0),18))</f>
        <v>E</v>
      </c>
      <c r="S145" s="29">
        <f>IF(ISNA(INDEX($A$36:$U$91,MATCH($B145,$B$36:$B$91,0),19)),"",INDEX($A$36:$U$91,MATCH($B145,$B$36:$B$91,0),19))</f>
        <v>0</v>
      </c>
      <c r="T145" s="29">
        <f>IF(ISNA(INDEX($A$36:$U$91,MATCH($B145,$B$36:$B$91,0),20)),"",INDEX($A$36:$U$91,MATCH($B145,$B$36:$B$91,0),20))</f>
        <v>0</v>
      </c>
      <c r="U145" s="19" t="s">
        <v>39</v>
      </c>
    </row>
    <row r="146" spans="1:21">
      <c r="A146" s="22" t="s">
        <v>25</v>
      </c>
      <c r="B146" s="167"/>
      <c r="C146" s="168"/>
      <c r="D146" s="168"/>
      <c r="E146" s="168"/>
      <c r="F146" s="168"/>
      <c r="G146" s="168"/>
      <c r="H146" s="168"/>
      <c r="I146" s="169"/>
      <c r="J146" s="24">
        <f t="shared" ref="J146:Q146" si="46">SUM(J143:J145)</f>
        <v>23</v>
      </c>
      <c r="K146" s="24">
        <f t="shared" si="46"/>
        <v>6</v>
      </c>
      <c r="L146" s="24">
        <f t="shared" si="46"/>
        <v>3</v>
      </c>
      <c r="M146" s="24">
        <f t="shared" si="46"/>
        <v>0</v>
      </c>
      <c r="N146" s="24">
        <f t="shared" si="46"/>
        <v>3</v>
      </c>
      <c r="O146" s="24">
        <f t="shared" si="46"/>
        <v>12</v>
      </c>
      <c r="P146" s="24">
        <f t="shared" si="46"/>
        <v>29</v>
      </c>
      <c r="Q146" s="24">
        <f t="shared" si="46"/>
        <v>41</v>
      </c>
      <c r="R146" s="22">
        <f>COUNTIF(R143:R145,"E")</f>
        <v>2</v>
      </c>
      <c r="S146" s="22">
        <f>COUNTIF(S143:S145,"C")</f>
        <v>1</v>
      </c>
      <c r="T146" s="22">
        <f>COUNTIF(T143:T145,"VP")</f>
        <v>0</v>
      </c>
      <c r="U146" s="66">
        <f>COUNTA(U143:U145)</f>
        <v>3</v>
      </c>
    </row>
    <row r="147" spans="1:21" ht="19.5" customHeight="1">
      <c r="A147" s="101" t="s">
        <v>66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3"/>
    </row>
    <row r="148" spans="1:21">
      <c r="A148" s="31" t="str">
        <f>IF(ISNA(INDEX($A$36:$U$91,MATCH($B148,$B$36:$B$91,0),1)),"",INDEX($A$36:$U$91,MATCH($B148,$B$36:$B$91,0),1))</f>
        <v>MMR7002</v>
      </c>
      <c r="B148" s="100" t="s">
        <v>159</v>
      </c>
      <c r="C148" s="100"/>
      <c r="D148" s="100"/>
      <c r="E148" s="100"/>
      <c r="F148" s="100"/>
      <c r="G148" s="100"/>
      <c r="H148" s="100"/>
      <c r="I148" s="100"/>
      <c r="J148" s="20">
        <f>IF(ISNA(INDEX($A$36:$U$91,MATCH($B148,$B$36:$B$91,0),10)),"",INDEX($A$36:$U$91,MATCH($B148,$B$36:$B$91,0),10))</f>
        <v>3</v>
      </c>
      <c r="K148" s="20">
        <f>IF(ISNA(INDEX($A$36:$U$91,MATCH($B148,$B$36:$B$91,0),11)),"",INDEX($A$36:$U$91,MATCH($B148,$B$36:$B$91,0),11))</f>
        <v>0</v>
      </c>
      <c r="L148" s="20">
        <f>IF(ISNA(INDEX($A$36:$U$91,MATCH($B148,$B$36:$B$91,0),12)),"",INDEX($A$36:$U$91,MATCH($B148,$B$36:$B$91,0),12))</f>
        <v>0</v>
      </c>
      <c r="M148" s="20">
        <f>IF(ISNA(INDEX($A$36:$U$91,MATCH($B148,$B$36:$B$91,0),13)),"",INDEX($A$36:$U$91,MATCH($B148,$B$36:$B$91,0),13))</f>
        <v>1</v>
      </c>
      <c r="N148" s="20">
        <f>IF(ISNA(INDEX($A$36:$U$91,MATCH($B148,$B$36:$B$91,0),14)),"",INDEX($A$36:$U$91,MATCH($B148,$B$36:$B$91,0),14))</f>
        <v>4</v>
      </c>
      <c r="O148" s="20">
        <f>IF(ISNA(INDEX($A$36:$U$91,MATCH($B148,$B$36:$B$91,0),15)),"",INDEX($A$36:$U$91,MATCH($B148,$B$36:$B$91,0),15))</f>
        <v>5</v>
      </c>
      <c r="P148" s="20">
        <f>IF(ISNA(INDEX($A$36:$U$91,MATCH($B148,$B$36:$B$91,0),16)),"",INDEX($A$36:$U$91,MATCH($B148,$B$36:$B$91,0),16))</f>
        <v>1</v>
      </c>
      <c r="Q148" s="20">
        <f>IF(ISNA(INDEX($A$36:$U$91,MATCH($B148,$B$36:$B$91,0),17)),"",INDEX($A$36:$U$91,MATCH($B148,$B$36:$B$91,0),17))</f>
        <v>6</v>
      </c>
      <c r="R148" s="29">
        <f>IF(ISNA(INDEX($A$36:$U$91,MATCH($B148,$B$36:$B$91,0),18)),"",INDEX($A$36:$U$91,MATCH($B148,$B$36:$B$91,0),18))</f>
        <v>0</v>
      </c>
      <c r="S148" s="29" t="str">
        <f>IF(ISNA(INDEX($A$36:$U$91,MATCH($B148,$B$36:$B$91,0),19)),"",INDEX($A$36:$U$91,MATCH($B148,$B$36:$B$91,0),19))</f>
        <v>C</v>
      </c>
      <c r="T148" s="29">
        <f>IF(ISNA(INDEX($A$36:$U$91,MATCH($B148,$B$36:$B$91,0),20)),"",INDEX($A$36:$U$91,MATCH($B148,$B$36:$B$91,0),20))</f>
        <v>0</v>
      </c>
      <c r="U148" s="19" t="s">
        <v>39</v>
      </c>
    </row>
    <row r="149" spans="1:21">
      <c r="A149" s="22" t="s">
        <v>25</v>
      </c>
      <c r="B149" s="106"/>
      <c r="C149" s="106"/>
      <c r="D149" s="106"/>
      <c r="E149" s="106"/>
      <c r="F149" s="106"/>
      <c r="G149" s="106"/>
      <c r="H149" s="106"/>
      <c r="I149" s="106"/>
      <c r="J149" s="24">
        <f t="shared" ref="J149:Q149" si="47">SUM(J148:J148)</f>
        <v>3</v>
      </c>
      <c r="K149" s="24">
        <f t="shared" si="47"/>
        <v>0</v>
      </c>
      <c r="L149" s="24">
        <f t="shared" si="47"/>
        <v>0</v>
      </c>
      <c r="M149" s="24">
        <f t="shared" si="47"/>
        <v>1</v>
      </c>
      <c r="N149" s="24">
        <f t="shared" si="47"/>
        <v>4</v>
      </c>
      <c r="O149" s="24">
        <f t="shared" si="47"/>
        <v>5</v>
      </c>
      <c r="P149" s="24">
        <f t="shared" si="47"/>
        <v>1</v>
      </c>
      <c r="Q149" s="24">
        <f t="shared" si="47"/>
        <v>6</v>
      </c>
      <c r="R149" s="22">
        <f>COUNTIF(R148:R148,"E")</f>
        <v>0</v>
      </c>
      <c r="S149" s="22">
        <f>COUNTIF(S148:S148,"C")</f>
        <v>1</v>
      </c>
      <c r="T149" s="22">
        <f>COUNTIF(T148:T148,"VP")</f>
        <v>0</v>
      </c>
      <c r="U149" s="68">
        <f>COUNTA(U148)</f>
        <v>1</v>
      </c>
    </row>
    <row r="150" spans="1:21" ht="27.75" customHeight="1">
      <c r="A150" s="158" t="s">
        <v>48</v>
      </c>
      <c r="B150" s="159"/>
      <c r="C150" s="159"/>
      <c r="D150" s="159"/>
      <c r="E150" s="159"/>
      <c r="F150" s="159"/>
      <c r="G150" s="159"/>
      <c r="H150" s="159"/>
      <c r="I150" s="160"/>
      <c r="J150" s="24">
        <f t="shared" ref="J150:T150" si="48">SUM(J146,J149)</f>
        <v>26</v>
      </c>
      <c r="K150" s="24">
        <f t="shared" si="48"/>
        <v>6</v>
      </c>
      <c r="L150" s="24">
        <f t="shared" si="48"/>
        <v>3</v>
      </c>
      <c r="M150" s="24">
        <f t="shared" si="48"/>
        <v>1</v>
      </c>
      <c r="N150" s="24">
        <f t="shared" si="48"/>
        <v>7</v>
      </c>
      <c r="O150" s="24">
        <f t="shared" si="48"/>
        <v>17</v>
      </c>
      <c r="P150" s="24">
        <f t="shared" si="48"/>
        <v>30</v>
      </c>
      <c r="Q150" s="24">
        <f t="shared" si="48"/>
        <v>47</v>
      </c>
      <c r="R150" s="24">
        <f t="shared" si="48"/>
        <v>2</v>
      </c>
      <c r="S150" s="24">
        <f t="shared" si="48"/>
        <v>2</v>
      </c>
      <c r="T150" s="24">
        <f t="shared" si="48"/>
        <v>0</v>
      </c>
      <c r="U150" s="67">
        <f>(U146+U149)/SUM(U43,U52,U61,U71)</f>
        <v>0.23529411764705882</v>
      </c>
    </row>
    <row r="151" spans="1:21" ht="17.25" customHeight="1">
      <c r="A151" s="161" t="s">
        <v>49</v>
      </c>
      <c r="B151" s="162"/>
      <c r="C151" s="162"/>
      <c r="D151" s="162"/>
      <c r="E151" s="162"/>
      <c r="F151" s="162"/>
      <c r="G151" s="162"/>
      <c r="H151" s="162"/>
      <c r="I151" s="162"/>
      <c r="J151" s="163"/>
      <c r="K151" s="24">
        <f t="shared" ref="K151:Q151" si="49">K146*14+K149*12</f>
        <v>84</v>
      </c>
      <c r="L151" s="24">
        <f t="shared" si="49"/>
        <v>42</v>
      </c>
      <c r="M151" s="24">
        <f t="shared" si="49"/>
        <v>12</v>
      </c>
      <c r="N151" s="24">
        <f t="shared" si="49"/>
        <v>90</v>
      </c>
      <c r="O151" s="24">
        <f t="shared" si="49"/>
        <v>228</v>
      </c>
      <c r="P151" s="24">
        <f t="shared" si="49"/>
        <v>418</v>
      </c>
      <c r="Q151" s="24">
        <f t="shared" si="49"/>
        <v>646</v>
      </c>
      <c r="R151" s="152"/>
      <c r="S151" s="153"/>
      <c r="T151" s="153"/>
      <c r="U151" s="154"/>
    </row>
    <row r="152" spans="1:21">
      <c r="A152" s="164"/>
      <c r="B152" s="165"/>
      <c r="C152" s="165"/>
      <c r="D152" s="165"/>
      <c r="E152" s="165"/>
      <c r="F152" s="165"/>
      <c r="G152" s="165"/>
      <c r="H152" s="165"/>
      <c r="I152" s="165"/>
      <c r="J152" s="166"/>
      <c r="K152" s="146">
        <f>SUM(K151:N151)</f>
        <v>228</v>
      </c>
      <c r="L152" s="147"/>
      <c r="M152" s="147"/>
      <c r="N152" s="148"/>
      <c r="O152" s="149">
        <f>SUM(O151:P151)</f>
        <v>646</v>
      </c>
      <c r="P152" s="150"/>
      <c r="Q152" s="151"/>
      <c r="R152" s="155"/>
      <c r="S152" s="156"/>
      <c r="T152" s="156"/>
      <c r="U152" s="157"/>
    </row>
    <row r="153" spans="1:21" ht="8.25" customHeight="1"/>
    <row r="155" spans="1:21">
      <c r="A155" s="119" t="s">
        <v>61</v>
      </c>
      <c r="B155" s="119"/>
    </row>
    <row r="156" spans="1:21">
      <c r="A156" s="179" t="s">
        <v>27</v>
      </c>
      <c r="B156" s="175" t="s">
        <v>53</v>
      </c>
      <c r="C156" s="181"/>
      <c r="D156" s="181"/>
      <c r="E156" s="181"/>
      <c r="F156" s="181"/>
      <c r="G156" s="176"/>
      <c r="H156" s="175" t="s">
        <v>56</v>
      </c>
      <c r="I156" s="176"/>
      <c r="J156" s="172" t="s">
        <v>57</v>
      </c>
      <c r="K156" s="173"/>
      <c r="L156" s="173"/>
      <c r="M156" s="173"/>
      <c r="N156" s="173"/>
      <c r="O156" s="173"/>
      <c r="P156" s="174"/>
      <c r="Q156" s="175" t="s">
        <v>47</v>
      </c>
      <c r="R156" s="176"/>
      <c r="S156" s="172" t="s">
        <v>58</v>
      </c>
      <c r="T156" s="173"/>
      <c r="U156" s="174"/>
    </row>
    <row r="157" spans="1:21">
      <c r="A157" s="180"/>
      <c r="B157" s="177"/>
      <c r="C157" s="182"/>
      <c r="D157" s="182"/>
      <c r="E157" s="182"/>
      <c r="F157" s="182"/>
      <c r="G157" s="178"/>
      <c r="H157" s="177"/>
      <c r="I157" s="178"/>
      <c r="J157" s="172" t="s">
        <v>33</v>
      </c>
      <c r="K157" s="174"/>
      <c r="L157" s="172" t="s">
        <v>7</v>
      </c>
      <c r="M157" s="173"/>
      <c r="N157" s="174"/>
      <c r="O157" s="172" t="s">
        <v>30</v>
      </c>
      <c r="P157" s="174"/>
      <c r="Q157" s="177"/>
      <c r="R157" s="178"/>
      <c r="S157" s="36" t="s">
        <v>59</v>
      </c>
      <c r="T157" s="36" t="s">
        <v>60</v>
      </c>
      <c r="U157" s="36" t="s">
        <v>47</v>
      </c>
    </row>
    <row r="158" spans="1:21">
      <c r="A158" s="36">
        <v>1</v>
      </c>
      <c r="B158" s="172" t="s">
        <v>54</v>
      </c>
      <c r="C158" s="173"/>
      <c r="D158" s="173"/>
      <c r="E158" s="173"/>
      <c r="F158" s="173"/>
      <c r="G158" s="174"/>
      <c r="H158" s="185">
        <f>J158</f>
        <v>844</v>
      </c>
      <c r="I158" s="185"/>
      <c r="J158" s="186">
        <f>SUM((O43+O52+O61)*14+(O71*12)-J159)</f>
        <v>844</v>
      </c>
      <c r="K158" s="187"/>
      <c r="L158" s="186">
        <f>SUM((P43+P52+P61)*14+(P71*12)-L159)</f>
        <v>1772</v>
      </c>
      <c r="M158" s="188"/>
      <c r="N158" s="187"/>
      <c r="O158" s="189">
        <f>SUM(J158:N158)</f>
        <v>2616</v>
      </c>
      <c r="P158" s="190"/>
      <c r="Q158" s="191">
        <f>H158/H160</f>
        <v>0.89787234042553188</v>
      </c>
      <c r="R158" s="192"/>
      <c r="S158" s="37">
        <f>J43+J52-S159</f>
        <v>60</v>
      </c>
      <c r="T158" s="37">
        <f>J61+J71-T159</f>
        <v>44</v>
      </c>
      <c r="U158" s="57">
        <f>SUM(S158:T158)/SUM(S160:T160)</f>
        <v>0.8666666666666667</v>
      </c>
    </row>
    <row r="159" spans="1:21">
      <c r="A159" s="36">
        <v>2</v>
      </c>
      <c r="B159" s="172" t="s">
        <v>55</v>
      </c>
      <c r="C159" s="173"/>
      <c r="D159" s="173"/>
      <c r="E159" s="173"/>
      <c r="F159" s="173"/>
      <c r="G159" s="174"/>
      <c r="H159" s="185">
        <f>J159</f>
        <v>96</v>
      </c>
      <c r="I159" s="185"/>
      <c r="J159" s="193">
        <f>O86</f>
        <v>96</v>
      </c>
      <c r="K159" s="194"/>
      <c r="L159" s="193">
        <f>P86</f>
        <v>312</v>
      </c>
      <c r="M159" s="195"/>
      <c r="N159" s="194"/>
      <c r="O159" s="196">
        <f>SUM(J159:N159)</f>
        <v>408</v>
      </c>
      <c r="P159" s="190"/>
      <c r="Q159" s="191">
        <f>H159/H160</f>
        <v>0.10212765957446808</v>
      </c>
      <c r="R159" s="192"/>
      <c r="S159" s="18">
        <v>0</v>
      </c>
      <c r="T159" s="18">
        <v>16</v>
      </c>
      <c r="U159" s="59">
        <f>SUM(S159:T159)/SUM(S160:T160)</f>
        <v>0.13333333333333333</v>
      </c>
    </row>
    <row r="160" spans="1:21">
      <c r="A160" s="172" t="s">
        <v>25</v>
      </c>
      <c r="B160" s="173"/>
      <c r="C160" s="173"/>
      <c r="D160" s="173"/>
      <c r="E160" s="173"/>
      <c r="F160" s="173"/>
      <c r="G160" s="174"/>
      <c r="H160" s="104">
        <f>SUM(H158:I159)</f>
        <v>940</v>
      </c>
      <c r="I160" s="104"/>
      <c r="J160" s="104">
        <f>SUM(J158:K159)</f>
        <v>940</v>
      </c>
      <c r="K160" s="104"/>
      <c r="L160" s="101">
        <f>SUM(L158:N159)</f>
        <v>2084</v>
      </c>
      <c r="M160" s="102"/>
      <c r="N160" s="103"/>
      <c r="O160" s="101">
        <f>SUM(O158:P159)</f>
        <v>3024</v>
      </c>
      <c r="P160" s="103"/>
      <c r="Q160" s="183">
        <f>SUM(Q158:R159)</f>
        <v>1</v>
      </c>
      <c r="R160" s="184"/>
      <c r="S160" s="38">
        <f>SUM(S158:S159)</f>
        <v>60</v>
      </c>
      <c r="T160" s="38">
        <f>SUM(T158:T159)</f>
        <v>60</v>
      </c>
      <c r="U160" s="58">
        <f>SUM(U158:U159)</f>
        <v>1</v>
      </c>
    </row>
    <row r="162" spans="1:24">
      <c r="A162" s="93" t="s">
        <v>84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4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N163" s="43"/>
      <c r="O163" s="43"/>
      <c r="P163" s="43"/>
      <c r="Q163" s="43"/>
      <c r="R163" s="43"/>
      <c r="S163" s="43"/>
      <c r="T163" s="43"/>
      <c r="U163" s="43"/>
    </row>
    <row r="164" spans="1:24" ht="12.75" customHeight="1">
      <c r="A164" s="92" t="s">
        <v>78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202"/>
      <c r="W164" s="202"/>
      <c r="X164" s="202"/>
    </row>
    <row r="165" spans="1:24" ht="27.75" customHeight="1">
      <c r="A165" s="92" t="s">
        <v>27</v>
      </c>
      <c r="B165" s="92" t="s">
        <v>26</v>
      </c>
      <c r="C165" s="92"/>
      <c r="D165" s="92"/>
      <c r="E165" s="92"/>
      <c r="F165" s="92"/>
      <c r="G165" s="92"/>
      <c r="H165" s="92"/>
      <c r="I165" s="92"/>
      <c r="J165" s="94" t="s">
        <v>40</v>
      </c>
      <c r="K165" s="94" t="s">
        <v>24</v>
      </c>
      <c r="L165" s="94"/>
      <c r="M165" s="94"/>
      <c r="N165" s="94"/>
      <c r="O165" s="94" t="s">
        <v>41</v>
      </c>
      <c r="P165" s="95"/>
      <c r="Q165" s="95"/>
      <c r="R165" s="94" t="s">
        <v>23</v>
      </c>
      <c r="S165" s="94"/>
      <c r="T165" s="94"/>
      <c r="U165" s="94" t="s">
        <v>22</v>
      </c>
      <c r="V165" s="202"/>
      <c r="W165" s="202"/>
      <c r="X165" s="202"/>
    </row>
    <row r="166" spans="1:24">
      <c r="A166" s="92"/>
      <c r="B166" s="92"/>
      <c r="C166" s="92"/>
      <c r="D166" s="92"/>
      <c r="E166" s="92"/>
      <c r="F166" s="92"/>
      <c r="G166" s="92"/>
      <c r="H166" s="92"/>
      <c r="I166" s="92"/>
      <c r="J166" s="94"/>
      <c r="K166" s="49" t="s">
        <v>28</v>
      </c>
      <c r="L166" s="49" t="s">
        <v>29</v>
      </c>
      <c r="M166" s="52" t="s">
        <v>100</v>
      </c>
      <c r="N166" s="49" t="s">
        <v>101</v>
      </c>
      <c r="O166" s="49" t="s">
        <v>33</v>
      </c>
      <c r="P166" s="49" t="s">
        <v>7</v>
      </c>
      <c r="Q166" s="49" t="s">
        <v>30</v>
      </c>
      <c r="R166" s="49" t="s">
        <v>31</v>
      </c>
      <c r="S166" s="49" t="s">
        <v>28</v>
      </c>
      <c r="T166" s="49" t="s">
        <v>32</v>
      </c>
      <c r="U166" s="94"/>
      <c r="V166" s="115"/>
      <c r="W166" s="115"/>
      <c r="X166" s="115"/>
    </row>
    <row r="167" spans="1:24">
      <c r="A167" s="96" t="s">
        <v>79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115"/>
      <c r="W167" s="115"/>
      <c r="X167" s="115"/>
    </row>
    <row r="168" spans="1:24" s="43" customFormat="1">
      <c r="A168" s="44" t="s">
        <v>72</v>
      </c>
      <c r="B168" s="197" t="s">
        <v>85</v>
      </c>
      <c r="C168" s="197"/>
      <c r="D168" s="197"/>
      <c r="E168" s="197"/>
      <c r="F168" s="197"/>
      <c r="G168" s="197"/>
      <c r="H168" s="197"/>
      <c r="I168" s="197"/>
      <c r="J168" s="40">
        <v>5</v>
      </c>
      <c r="K168" s="40">
        <v>2</v>
      </c>
      <c r="L168" s="40">
        <v>1</v>
      </c>
      <c r="M168" s="40">
        <v>0</v>
      </c>
      <c r="N168" s="40">
        <v>0</v>
      </c>
      <c r="O168" s="41">
        <f>K168+L168+M168+N168</f>
        <v>3</v>
      </c>
      <c r="P168" s="41">
        <f>Q168-O168</f>
        <v>6</v>
      </c>
      <c r="Q168" s="41">
        <f>ROUND(PRODUCT(J168,25)/14,0)</f>
        <v>9</v>
      </c>
      <c r="R168" s="40" t="s">
        <v>31</v>
      </c>
      <c r="S168" s="40"/>
      <c r="T168" s="42"/>
      <c r="U168" s="42" t="s">
        <v>36</v>
      </c>
      <c r="V168" s="115"/>
      <c r="W168" s="115"/>
      <c r="X168" s="115"/>
    </row>
    <row r="169" spans="1:24">
      <c r="A169" s="44" t="s">
        <v>73</v>
      </c>
      <c r="B169" s="197" t="s">
        <v>86</v>
      </c>
      <c r="C169" s="197"/>
      <c r="D169" s="197"/>
      <c r="E169" s="197"/>
      <c r="F169" s="197"/>
      <c r="G169" s="197"/>
      <c r="H169" s="197"/>
      <c r="I169" s="197"/>
      <c r="J169" s="40">
        <v>5</v>
      </c>
      <c r="K169" s="40">
        <v>2</v>
      </c>
      <c r="L169" s="40">
        <v>1</v>
      </c>
      <c r="M169" s="40">
        <v>0</v>
      </c>
      <c r="N169" s="40">
        <v>0</v>
      </c>
      <c r="O169" s="41">
        <f>K169+L169+M169+N169</f>
        <v>3</v>
      </c>
      <c r="P169" s="41">
        <f>Q169-O169</f>
        <v>6</v>
      </c>
      <c r="Q169" s="41">
        <f>ROUND(PRODUCT(J169,25)/14,0)</f>
        <v>9</v>
      </c>
      <c r="R169" s="40" t="s">
        <v>31</v>
      </c>
      <c r="S169" s="40"/>
      <c r="T169" s="42"/>
      <c r="U169" s="42" t="s">
        <v>36</v>
      </c>
      <c r="V169" s="115"/>
      <c r="W169" s="115"/>
      <c r="X169" s="115"/>
    </row>
    <row r="170" spans="1:24">
      <c r="A170" s="203" t="s">
        <v>80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5"/>
      <c r="V170" s="115"/>
      <c r="W170" s="115"/>
      <c r="X170" s="115"/>
    </row>
    <row r="171" spans="1:24" ht="36" customHeight="1">
      <c r="A171" s="44" t="s">
        <v>74</v>
      </c>
      <c r="B171" s="198" t="s">
        <v>97</v>
      </c>
      <c r="C171" s="199"/>
      <c r="D171" s="199"/>
      <c r="E171" s="199"/>
      <c r="F171" s="199"/>
      <c r="G171" s="199"/>
      <c r="H171" s="199"/>
      <c r="I171" s="200"/>
      <c r="J171" s="40">
        <v>5</v>
      </c>
      <c r="K171" s="40">
        <v>2</v>
      </c>
      <c r="L171" s="40">
        <v>1</v>
      </c>
      <c r="M171" s="40">
        <v>0</v>
      </c>
      <c r="N171" s="40">
        <v>0</v>
      </c>
      <c r="O171" s="41">
        <f>K171+L171+M171+N171</f>
        <v>3</v>
      </c>
      <c r="P171" s="41">
        <f>Q171-O171</f>
        <v>6</v>
      </c>
      <c r="Q171" s="41">
        <f>ROUND(PRODUCT(J171,25)/14,0)</f>
        <v>9</v>
      </c>
      <c r="R171" s="40" t="s">
        <v>31</v>
      </c>
      <c r="S171" s="40"/>
      <c r="T171" s="42"/>
      <c r="U171" s="42" t="s">
        <v>87</v>
      </c>
      <c r="V171" s="115"/>
      <c r="W171" s="115"/>
      <c r="X171" s="115"/>
    </row>
    <row r="172" spans="1:24" s="43" customFormat="1" ht="15" customHeight="1">
      <c r="A172" s="44" t="s">
        <v>75</v>
      </c>
      <c r="B172" s="198" t="s">
        <v>98</v>
      </c>
      <c r="C172" s="199"/>
      <c r="D172" s="199"/>
      <c r="E172" s="199"/>
      <c r="F172" s="199"/>
      <c r="G172" s="199"/>
      <c r="H172" s="199"/>
      <c r="I172" s="200"/>
      <c r="J172" s="40">
        <v>5</v>
      </c>
      <c r="K172" s="40">
        <v>1</v>
      </c>
      <c r="L172" s="40">
        <v>2</v>
      </c>
      <c r="M172" s="40">
        <v>0</v>
      </c>
      <c r="N172" s="40">
        <v>0</v>
      </c>
      <c r="O172" s="41">
        <f>K172+L172+M172+N172</f>
        <v>3</v>
      </c>
      <c r="P172" s="41">
        <f>Q172-O172</f>
        <v>6</v>
      </c>
      <c r="Q172" s="41">
        <f>ROUND(PRODUCT(J172,25)/14,0)</f>
        <v>9</v>
      </c>
      <c r="R172" s="40" t="s">
        <v>31</v>
      </c>
      <c r="S172" s="40"/>
      <c r="T172" s="42"/>
      <c r="U172" s="42" t="s">
        <v>88</v>
      </c>
      <c r="V172" s="115"/>
      <c r="W172" s="115"/>
      <c r="X172" s="115"/>
    </row>
    <row r="173" spans="1:24">
      <c r="A173" s="203" t="s">
        <v>81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5"/>
      <c r="V173" s="115"/>
      <c r="W173" s="115"/>
      <c r="X173" s="115"/>
    </row>
    <row r="174" spans="1:24" s="43" customFormat="1" ht="29.25" customHeight="1">
      <c r="A174" s="44" t="s">
        <v>90</v>
      </c>
      <c r="B174" s="198" t="s">
        <v>89</v>
      </c>
      <c r="C174" s="199"/>
      <c r="D174" s="199"/>
      <c r="E174" s="199"/>
      <c r="F174" s="199"/>
      <c r="G174" s="199"/>
      <c r="H174" s="199"/>
      <c r="I174" s="200"/>
      <c r="J174" s="40">
        <v>5</v>
      </c>
      <c r="K174" s="40">
        <v>0</v>
      </c>
      <c r="L174" s="40">
        <v>0</v>
      </c>
      <c r="M174" s="40">
        <v>3</v>
      </c>
      <c r="N174" s="40">
        <v>0</v>
      </c>
      <c r="O174" s="41">
        <f>K174+L174+M174+N174</f>
        <v>3</v>
      </c>
      <c r="P174" s="41">
        <f>Q174-O174</f>
        <v>6</v>
      </c>
      <c r="Q174" s="41">
        <f>ROUND(PRODUCT(J174,25)/14,0)</f>
        <v>9</v>
      </c>
      <c r="R174" s="40"/>
      <c r="S174" s="40" t="s">
        <v>28</v>
      </c>
      <c r="T174" s="42"/>
      <c r="U174" s="42" t="s">
        <v>87</v>
      </c>
      <c r="V174" s="115"/>
      <c r="W174" s="115"/>
      <c r="X174" s="115"/>
    </row>
    <row r="175" spans="1:24" ht="18" customHeight="1">
      <c r="A175" s="44" t="s">
        <v>91</v>
      </c>
      <c r="B175" s="198" t="s">
        <v>99</v>
      </c>
      <c r="C175" s="199"/>
      <c r="D175" s="199"/>
      <c r="E175" s="199"/>
      <c r="F175" s="199"/>
      <c r="G175" s="199"/>
      <c r="H175" s="199"/>
      <c r="I175" s="200"/>
      <c r="J175" s="40">
        <v>5</v>
      </c>
      <c r="K175" s="40">
        <v>1</v>
      </c>
      <c r="L175" s="40">
        <v>2</v>
      </c>
      <c r="M175" s="40">
        <v>0</v>
      </c>
      <c r="N175" s="40">
        <v>0</v>
      </c>
      <c r="O175" s="41">
        <f>K175+L175+M175+N175</f>
        <v>3</v>
      </c>
      <c r="P175" s="41">
        <f>Q175-O175</f>
        <v>6</v>
      </c>
      <c r="Q175" s="41">
        <f>ROUND(PRODUCT(J175,25)/14,0)</f>
        <v>9</v>
      </c>
      <c r="R175" s="40" t="s">
        <v>31</v>
      </c>
      <c r="S175" s="40"/>
      <c r="T175" s="42"/>
      <c r="U175" s="42" t="s">
        <v>88</v>
      </c>
      <c r="V175" s="115"/>
      <c r="W175" s="115"/>
      <c r="X175" s="115"/>
    </row>
    <row r="176" spans="1:24">
      <c r="A176" s="97" t="s">
        <v>82</v>
      </c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115"/>
      <c r="W176" s="115"/>
      <c r="X176" s="115"/>
    </row>
    <row r="177" spans="1:24" ht="18.75" customHeight="1">
      <c r="A177" s="44"/>
      <c r="B177" s="198" t="s">
        <v>76</v>
      </c>
      <c r="C177" s="199"/>
      <c r="D177" s="199"/>
      <c r="E177" s="199"/>
      <c r="F177" s="199"/>
      <c r="G177" s="199"/>
      <c r="H177" s="199"/>
      <c r="I177" s="200"/>
      <c r="J177" s="40">
        <v>5</v>
      </c>
      <c r="K177" s="40"/>
      <c r="L177" s="40"/>
      <c r="M177" s="40"/>
      <c r="N177" s="40"/>
      <c r="O177" s="41"/>
      <c r="P177" s="41"/>
      <c r="Q177" s="41"/>
      <c r="R177" s="40"/>
      <c r="S177" s="40"/>
      <c r="T177" s="42"/>
      <c r="U177" s="45"/>
      <c r="V177" s="115"/>
      <c r="W177" s="115"/>
      <c r="X177" s="115"/>
    </row>
    <row r="178" spans="1:24" ht="20.25" customHeight="1">
      <c r="A178" s="206" t="s">
        <v>77</v>
      </c>
      <c r="B178" s="207"/>
      <c r="C178" s="207"/>
      <c r="D178" s="207"/>
      <c r="E178" s="207"/>
      <c r="F178" s="207"/>
      <c r="G178" s="207"/>
      <c r="H178" s="207"/>
      <c r="I178" s="208"/>
      <c r="J178" s="46">
        <f>SUM(J168:J169,J171:J172,J174:J175,J177)</f>
        <v>35</v>
      </c>
      <c r="K178" s="46">
        <f t="shared" ref="K178:Q178" si="50">SUM(K168:K169,K171:K172,K174:K175,K177)</f>
        <v>8</v>
      </c>
      <c r="L178" s="46">
        <f t="shared" si="50"/>
        <v>7</v>
      </c>
      <c r="M178" s="46">
        <f t="shared" ref="M178" si="51">SUM(M168:M169,M171:M172,M174:M175,M177)</f>
        <v>3</v>
      </c>
      <c r="N178" s="46">
        <f t="shared" si="50"/>
        <v>0</v>
      </c>
      <c r="O178" s="46">
        <f t="shared" si="50"/>
        <v>18</v>
      </c>
      <c r="P178" s="46">
        <f t="shared" si="50"/>
        <v>36</v>
      </c>
      <c r="Q178" s="46">
        <f t="shared" si="50"/>
        <v>54</v>
      </c>
      <c r="R178" s="48">
        <f>COUNTIF(R168:R169,"E")+COUNTIF(R171:R172,"E")+COUNTIF(R174:R175,"E")+COUNTIF(R177,"E")</f>
        <v>5</v>
      </c>
      <c r="S178" s="48">
        <f>COUNTIF(S168:S169,"C")+COUNTIF(S171:S172,"C")+COUNTIF(S174:S175,"C")+COUNTIF(S177,"C")</f>
        <v>1</v>
      </c>
      <c r="T178" s="48">
        <f>COUNTIF(T168:T169,"VP")+COUNTIF(T171:T172,"VP")+COUNTIF(T174:T175,"VP")+COUNTIF(T177,"VP")</f>
        <v>0</v>
      </c>
      <c r="U178" s="47"/>
      <c r="V178" s="115"/>
      <c r="W178" s="115"/>
      <c r="X178" s="115"/>
    </row>
    <row r="179" spans="1:24" ht="20.25" customHeight="1">
      <c r="A179" s="209" t="s">
        <v>49</v>
      </c>
      <c r="B179" s="210"/>
      <c r="C179" s="210"/>
      <c r="D179" s="210"/>
      <c r="E179" s="210"/>
      <c r="F179" s="210"/>
      <c r="G179" s="210"/>
      <c r="H179" s="210"/>
      <c r="I179" s="210"/>
      <c r="J179" s="211"/>
      <c r="K179" s="46">
        <f>SUM(K168:K169,K171:K172,K174:K175)*14</f>
        <v>112</v>
      </c>
      <c r="L179" s="46">
        <f t="shared" ref="L179:Q179" si="52">SUM(L168:L169,L171:L172,L174:L175)*14</f>
        <v>98</v>
      </c>
      <c r="M179" s="46">
        <f t="shared" ref="M179" si="53">SUM(M168:M169,M171:M172,M174:M175)*14</f>
        <v>42</v>
      </c>
      <c r="N179" s="46">
        <f t="shared" si="52"/>
        <v>0</v>
      </c>
      <c r="O179" s="46">
        <f t="shared" si="52"/>
        <v>252</v>
      </c>
      <c r="P179" s="46">
        <f t="shared" si="52"/>
        <v>504</v>
      </c>
      <c r="Q179" s="46">
        <f t="shared" si="52"/>
        <v>756</v>
      </c>
      <c r="R179" s="215"/>
      <c r="S179" s="216"/>
      <c r="T179" s="216"/>
      <c r="U179" s="217"/>
      <c r="V179" s="115"/>
      <c r="W179" s="115"/>
      <c r="X179" s="115"/>
    </row>
    <row r="180" spans="1:24" ht="20.25" customHeight="1">
      <c r="A180" s="212"/>
      <c r="B180" s="213"/>
      <c r="C180" s="213"/>
      <c r="D180" s="213"/>
      <c r="E180" s="213"/>
      <c r="F180" s="213"/>
      <c r="G180" s="213"/>
      <c r="H180" s="213"/>
      <c r="I180" s="213"/>
      <c r="J180" s="214"/>
      <c r="K180" s="221">
        <f>SUM(K179:N179)</f>
        <v>252</v>
      </c>
      <c r="L180" s="222"/>
      <c r="M180" s="222"/>
      <c r="N180" s="223"/>
      <c r="O180" s="221">
        <f>SUM(O179:P179)</f>
        <v>756</v>
      </c>
      <c r="P180" s="222"/>
      <c r="Q180" s="223"/>
      <c r="R180" s="218"/>
      <c r="S180" s="219"/>
      <c r="T180" s="219"/>
      <c r="U180" s="220"/>
      <c r="V180" s="115"/>
      <c r="W180" s="115"/>
      <c r="X180" s="115"/>
    </row>
    <row r="181" spans="1:24">
      <c r="V181" s="115"/>
      <c r="W181" s="115"/>
      <c r="X181" s="115"/>
    </row>
    <row r="182" spans="1:24">
      <c r="A182" s="201" t="s">
        <v>92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115"/>
      <c r="W182" s="115"/>
      <c r="X182" s="115"/>
    </row>
    <row r="183" spans="1:24">
      <c r="A183" s="201" t="s">
        <v>93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115"/>
      <c r="W183" s="115"/>
      <c r="X183" s="115"/>
    </row>
    <row r="184" spans="1:24">
      <c r="A184" s="201" t="s">
        <v>94</v>
      </c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115"/>
      <c r="W184" s="115"/>
      <c r="X184" s="115"/>
    </row>
    <row r="185" spans="1:24">
      <c r="V185" s="115"/>
      <c r="W185" s="115"/>
      <c r="X185" s="115"/>
    </row>
    <row r="186" spans="1:24">
      <c r="V186" s="115"/>
      <c r="W186" s="115"/>
      <c r="X186" s="115"/>
    </row>
    <row r="187" spans="1:24">
      <c r="V187" s="115"/>
      <c r="W187" s="115"/>
      <c r="X187" s="115"/>
    </row>
    <row r="188" spans="1:24">
      <c r="V188" s="115"/>
      <c r="W188" s="115"/>
      <c r="X188" s="115"/>
    </row>
    <row r="189" spans="1:24">
      <c r="J189" s="62"/>
      <c r="V189" s="115"/>
      <c r="W189" s="115"/>
      <c r="X189" s="115"/>
    </row>
    <row r="194" spans="7:7">
      <c r="G194" s="62"/>
    </row>
  </sheetData>
  <sheetProtection formatCells="0" formatRows="0" insertRows="0"/>
  <mergeCells count="250">
    <mergeCell ref="B168:I168"/>
    <mergeCell ref="B174:I174"/>
    <mergeCell ref="A182:U182"/>
    <mergeCell ref="A183:U183"/>
    <mergeCell ref="A184:U184"/>
    <mergeCell ref="V164:X165"/>
    <mergeCell ref="V166:X189"/>
    <mergeCell ref="A170:U170"/>
    <mergeCell ref="B171:I171"/>
    <mergeCell ref="A173:U173"/>
    <mergeCell ref="B175:I175"/>
    <mergeCell ref="A176:U176"/>
    <mergeCell ref="B177:I177"/>
    <mergeCell ref="A178:I178"/>
    <mergeCell ref="A179:J180"/>
    <mergeCell ref="R179:U180"/>
    <mergeCell ref="K180:N180"/>
    <mergeCell ref="O180:Q180"/>
    <mergeCell ref="B172:I172"/>
    <mergeCell ref="A164:U164"/>
    <mergeCell ref="B169:I169"/>
    <mergeCell ref="A160:G160"/>
    <mergeCell ref="H160:I160"/>
    <mergeCell ref="J160:K160"/>
    <mergeCell ref="L160:N160"/>
    <mergeCell ref="O160:P160"/>
    <mergeCell ref="Q160:R160"/>
    <mergeCell ref="B158:G158"/>
    <mergeCell ref="H158:I158"/>
    <mergeCell ref="J158:K158"/>
    <mergeCell ref="L158:N158"/>
    <mergeCell ref="O158:P158"/>
    <mergeCell ref="Q158:R158"/>
    <mergeCell ref="B159:G159"/>
    <mergeCell ref="H159:I159"/>
    <mergeCell ref="J159:K159"/>
    <mergeCell ref="L159:N159"/>
    <mergeCell ref="O159:P159"/>
    <mergeCell ref="Q159:R159"/>
    <mergeCell ref="J156:P156"/>
    <mergeCell ref="Q156:R157"/>
    <mergeCell ref="S156:U156"/>
    <mergeCell ref="J157:K157"/>
    <mergeCell ref="L157:N157"/>
    <mergeCell ref="O157:P157"/>
    <mergeCell ref="A155:B155"/>
    <mergeCell ref="R151:U152"/>
    <mergeCell ref="K152:N152"/>
    <mergeCell ref="O152:Q152"/>
    <mergeCell ref="A156:A157"/>
    <mergeCell ref="B156:G157"/>
    <mergeCell ref="H156:I157"/>
    <mergeCell ref="U140:U141"/>
    <mergeCell ref="A139:U139"/>
    <mergeCell ref="A136:J137"/>
    <mergeCell ref="R136:U137"/>
    <mergeCell ref="O140:Q140"/>
    <mergeCell ref="A142:U142"/>
    <mergeCell ref="B143:I143"/>
    <mergeCell ref="B144:I144"/>
    <mergeCell ref="A151:J152"/>
    <mergeCell ref="B146:I146"/>
    <mergeCell ref="A147:U147"/>
    <mergeCell ref="B148:I148"/>
    <mergeCell ref="B149:I149"/>
    <mergeCell ref="A150:I150"/>
    <mergeCell ref="B145:I145"/>
    <mergeCell ref="R140:T140"/>
    <mergeCell ref="A140:A141"/>
    <mergeCell ref="B140:I141"/>
    <mergeCell ref="J140:J141"/>
    <mergeCell ref="K140:N140"/>
    <mergeCell ref="B132:I132"/>
    <mergeCell ref="B133:I133"/>
    <mergeCell ref="B134:I134"/>
    <mergeCell ref="B130:I130"/>
    <mergeCell ref="A135:I135"/>
    <mergeCell ref="K137:N137"/>
    <mergeCell ref="O137:Q137"/>
    <mergeCell ref="B131:I131"/>
    <mergeCell ref="A129:U129"/>
    <mergeCell ref="B106:I106"/>
    <mergeCell ref="A109:U109"/>
    <mergeCell ref="A126:U126"/>
    <mergeCell ref="B127:I127"/>
    <mergeCell ref="B128:I128"/>
    <mergeCell ref="B108:I108"/>
    <mergeCell ref="A113:J114"/>
    <mergeCell ref="R113:U114"/>
    <mergeCell ref="O114:Q114"/>
    <mergeCell ref="K114:N114"/>
    <mergeCell ref="A112:I112"/>
    <mergeCell ref="B111:I111"/>
    <mergeCell ref="B110:I110"/>
    <mergeCell ref="A124:A125"/>
    <mergeCell ref="A123:U123"/>
    <mergeCell ref="J124:J125"/>
    <mergeCell ref="K124:N124"/>
    <mergeCell ref="O124:Q124"/>
    <mergeCell ref="B124:I125"/>
    <mergeCell ref="R124:T124"/>
    <mergeCell ref="U124:U125"/>
    <mergeCell ref="J46:J47"/>
    <mergeCell ref="A46:A47"/>
    <mergeCell ref="B105:I105"/>
    <mergeCell ref="A94:U94"/>
    <mergeCell ref="B104:I104"/>
    <mergeCell ref="J77:J78"/>
    <mergeCell ref="K77:N77"/>
    <mergeCell ref="O77:Q77"/>
    <mergeCell ref="A77:A78"/>
    <mergeCell ref="B84:I84"/>
    <mergeCell ref="R77:T77"/>
    <mergeCell ref="R96:T96"/>
    <mergeCell ref="K87:N87"/>
    <mergeCell ref="O87:Q87"/>
    <mergeCell ref="R86:U87"/>
    <mergeCell ref="A85:I85"/>
    <mergeCell ref="A86:J87"/>
    <mergeCell ref="U77:U78"/>
    <mergeCell ref="B77:I78"/>
    <mergeCell ref="J64:J65"/>
    <mergeCell ref="K64:N64"/>
    <mergeCell ref="O64:Q64"/>
    <mergeCell ref="B52:I52"/>
    <mergeCell ref="B50:I50"/>
    <mergeCell ref="B51:I51"/>
    <mergeCell ref="B41:I41"/>
    <mergeCell ref="B55:I56"/>
    <mergeCell ref="B40:I40"/>
    <mergeCell ref="B43:I43"/>
    <mergeCell ref="B48:I48"/>
    <mergeCell ref="B49:I49"/>
    <mergeCell ref="B42:I42"/>
    <mergeCell ref="B46:I47"/>
    <mergeCell ref="B83:I83"/>
    <mergeCell ref="B81:I81"/>
    <mergeCell ref="B80:I80"/>
    <mergeCell ref="A79:U79"/>
    <mergeCell ref="A64:A65"/>
    <mergeCell ref="A55:A56"/>
    <mergeCell ref="A76:U76"/>
    <mergeCell ref="U64:U65"/>
    <mergeCell ref="B61:I61"/>
    <mergeCell ref="R64:T64"/>
    <mergeCell ref="B71:I71"/>
    <mergeCell ref="B57:I57"/>
    <mergeCell ref="A1:K1"/>
    <mergeCell ref="A3:K3"/>
    <mergeCell ref="K46:N46"/>
    <mergeCell ref="M19:T19"/>
    <mergeCell ref="M1:T1"/>
    <mergeCell ref="M14:T14"/>
    <mergeCell ref="A4:K5"/>
    <mergeCell ref="A34:U34"/>
    <mergeCell ref="A19:K19"/>
    <mergeCell ref="A17:K17"/>
    <mergeCell ref="M3:N3"/>
    <mergeCell ref="M5:N5"/>
    <mergeCell ref="D26:F26"/>
    <mergeCell ref="A18:K18"/>
    <mergeCell ref="O46:Q46"/>
    <mergeCell ref="R46:T46"/>
    <mergeCell ref="O37:Q37"/>
    <mergeCell ref="K37:N37"/>
    <mergeCell ref="U46:U47"/>
    <mergeCell ref="A2:K2"/>
    <mergeCell ref="B39:I39"/>
    <mergeCell ref="A6:K6"/>
    <mergeCell ref="R37:T37"/>
    <mergeCell ref="A45:U45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M8:T11"/>
    <mergeCell ref="R3:T3"/>
    <mergeCell ref="R4:T4"/>
    <mergeCell ref="R5:T5"/>
    <mergeCell ref="R6:T6"/>
    <mergeCell ref="A13:K13"/>
    <mergeCell ref="A14:K14"/>
    <mergeCell ref="A16:K16"/>
    <mergeCell ref="B37:I38"/>
    <mergeCell ref="M17:T17"/>
    <mergeCell ref="M18:T18"/>
    <mergeCell ref="M13:T13"/>
    <mergeCell ref="M16:T16"/>
    <mergeCell ref="J37:J38"/>
    <mergeCell ref="A36:U36"/>
    <mergeCell ref="M25:T31"/>
    <mergeCell ref="A20:K23"/>
    <mergeCell ref="M21:T23"/>
    <mergeCell ref="I26:K26"/>
    <mergeCell ref="B26:C26"/>
    <mergeCell ref="H26:H27"/>
    <mergeCell ref="A25:G25"/>
    <mergeCell ref="G26:G27"/>
    <mergeCell ref="M15:T15"/>
    <mergeCell ref="A15:K15"/>
    <mergeCell ref="A37:A38"/>
    <mergeCell ref="U37:U38"/>
    <mergeCell ref="A82:U82"/>
    <mergeCell ref="B101:I101"/>
    <mergeCell ref="B107:I107"/>
    <mergeCell ref="B100:I100"/>
    <mergeCell ref="B99:I99"/>
    <mergeCell ref="A98:U98"/>
    <mergeCell ref="U96:U97"/>
    <mergeCell ref="B103:I103"/>
    <mergeCell ref="A95:U95"/>
    <mergeCell ref="K96:N96"/>
    <mergeCell ref="O96:Q96"/>
    <mergeCell ref="B58:I58"/>
    <mergeCell ref="A54:U54"/>
    <mergeCell ref="J55:J56"/>
    <mergeCell ref="K55:N55"/>
    <mergeCell ref="A96:A97"/>
    <mergeCell ref="B96:I97"/>
    <mergeCell ref="J96:J97"/>
    <mergeCell ref="O55:Q55"/>
    <mergeCell ref="A162:U162"/>
    <mergeCell ref="A165:A166"/>
    <mergeCell ref="B165:I166"/>
    <mergeCell ref="J165:J166"/>
    <mergeCell ref="K165:N165"/>
    <mergeCell ref="O165:Q165"/>
    <mergeCell ref="R165:T165"/>
    <mergeCell ref="U165:U166"/>
    <mergeCell ref="A167:U167"/>
    <mergeCell ref="B102:I102"/>
    <mergeCell ref="R55:T55"/>
    <mergeCell ref="U55:U56"/>
    <mergeCell ref="B66:I66"/>
    <mergeCell ref="B70:I70"/>
    <mergeCell ref="B67:I67"/>
    <mergeCell ref="B68:I68"/>
    <mergeCell ref="B69:I69"/>
    <mergeCell ref="A11:K11"/>
    <mergeCell ref="A12:K12"/>
    <mergeCell ref="B64:I65"/>
    <mergeCell ref="B59:I59"/>
    <mergeCell ref="B60:I60"/>
    <mergeCell ref="A63:U63"/>
  </mergeCells>
  <phoneticPr fontId="6" type="noConversion"/>
  <dataValidations count="6">
    <dataValidation type="list" allowBlank="1" showInputMessage="1" showErrorMessage="1" sqref="S171:S172 S177 S168:S169 S174:S175 S48:S51 S39:S42 S83:S84 S80:S81 S66:S70 S57:S60">
      <formula1>$S$38</formula1>
    </dataValidation>
    <dataValidation type="list" allowBlank="1" showInputMessage="1" showErrorMessage="1" sqref="R171:R172 R177 R168:R169 R174:R175 R48:R51 R39:R42 R83:R84 R80:R81 R66:R70 R57:R60">
      <formula1>$R$38</formula1>
    </dataValidation>
    <dataValidation type="list" allowBlank="1" showInputMessage="1" showErrorMessage="1" sqref="T171:T172 T177 T168:T169 T174:T175 T48:T51 T39:T42 T83:T84 T80:T81 T66:T70 T57:T60">
      <formula1>$T$38</formula1>
    </dataValidation>
    <dataValidation type="list" allowBlank="1" showInputMessage="1" showErrorMessage="1" sqref="U148 U143:U145 U48:U51 U39:U42 U130:U133 U110 U83:U84 U80:U81 U66:U70 U57:U60 U99:U107 U127">
      <formula1>$P$35:$T$35</formula1>
    </dataValidation>
    <dataValidation type="list" allowBlank="1" showInputMessage="1" showErrorMessage="1" sqref="U128">
      <formula1>$Q$35:$T$35</formula1>
    </dataValidation>
    <dataValidation type="list" allowBlank="1" showInputMessage="1" showErrorMessage="1" sqref="B148:I148 B143:I145 B130:I133 B110:I110 B99:I107 B127:I127">
      <formula1>$B$37:$B$91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PETRUȘEL&amp;RDIRECTOR DE DEPARTAMENT,
Prof.univ.dr. Octavian AGRATINI</oddFooter>
  </headerFooter>
  <ignoredErrors>
    <ignoredError sqref="R43" formula="1"/>
    <ignoredError sqref="K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2017-04-11T19:18:32Z</dcterms:created>
  <dcterms:modified xsi:type="dcterms:W3CDTF">2017-04-11T19:18:34Z</dcterms:modified>
</cp:coreProperties>
</file>