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backupFile="1" defaultThemeVersion="124226"/>
  <bookViews>
    <workbookView xWindow="240" yWindow="20" windowWidth="19420" windowHeight="110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83" i="1"/>
  <c r="N83"/>
  <c r="L83"/>
  <c r="K83"/>
  <c r="K84"/>
  <c r="O37"/>
  <c r="Q37"/>
  <c r="P37"/>
  <c r="O38"/>
  <c r="Q38"/>
  <c r="P38"/>
  <c r="O39"/>
  <c r="P39"/>
  <c r="Q39"/>
  <c r="O40"/>
  <c r="O41"/>
  <c r="Q40"/>
  <c r="P40"/>
  <c r="J41"/>
  <c r="K41"/>
  <c r="L41"/>
  <c r="M41"/>
  <c r="N41"/>
  <c r="R41"/>
  <c r="S41"/>
  <c r="T41"/>
  <c r="U41"/>
  <c r="O46"/>
  <c r="P46"/>
  <c r="Q46"/>
  <c r="O47"/>
  <c r="Q47"/>
  <c r="Q51"/>
  <c r="O48"/>
  <c r="Q48"/>
  <c r="P48"/>
  <c r="O49"/>
  <c r="Q49"/>
  <c r="P49"/>
  <c r="O50"/>
  <c r="P50"/>
  <c r="Q50"/>
  <c r="J51"/>
  <c r="K51"/>
  <c r="L51"/>
  <c r="M51"/>
  <c r="N51"/>
  <c r="R51"/>
  <c r="S51"/>
  <c r="T51"/>
  <c r="U51"/>
  <c r="O56"/>
  <c r="O60"/>
  <c r="O5"/>
  <c r="Q56"/>
  <c r="P56"/>
  <c r="O57"/>
  <c r="Q57"/>
  <c r="P57"/>
  <c r="O58"/>
  <c r="Q58"/>
  <c r="P58"/>
  <c r="O59"/>
  <c r="Q59"/>
  <c r="P59"/>
  <c r="J60"/>
  <c r="T132"/>
  <c r="K60"/>
  <c r="L60"/>
  <c r="M60"/>
  <c r="N60"/>
  <c r="R60"/>
  <c r="S60"/>
  <c r="T60"/>
  <c r="U60"/>
  <c r="O65"/>
  <c r="Q65"/>
  <c r="Q70"/>
  <c r="O66"/>
  <c r="O70"/>
  <c r="R5"/>
  <c r="Q66"/>
  <c r="P66"/>
  <c r="O67"/>
  <c r="P67"/>
  <c r="Q67"/>
  <c r="O68"/>
  <c r="P68"/>
  <c r="Q68"/>
  <c r="O69"/>
  <c r="Q69"/>
  <c r="P69"/>
  <c r="J70"/>
  <c r="K70"/>
  <c r="L70"/>
  <c r="M70"/>
  <c r="N70"/>
  <c r="R70"/>
  <c r="S70"/>
  <c r="T70"/>
  <c r="U70"/>
  <c r="O76"/>
  <c r="Q76"/>
  <c r="O77"/>
  <c r="Q77"/>
  <c r="P77"/>
  <c r="O79"/>
  <c r="O83"/>
  <c r="Q79"/>
  <c r="Q83"/>
  <c r="P79"/>
  <c r="P83"/>
  <c r="L133"/>
  <c r="O80"/>
  <c r="Q80"/>
  <c r="P80"/>
  <c r="O81"/>
  <c r="P81"/>
  <c r="Q81"/>
  <c r="J82"/>
  <c r="K82"/>
  <c r="L82"/>
  <c r="M82"/>
  <c r="N82"/>
  <c r="R82"/>
  <c r="S82"/>
  <c r="T82"/>
  <c r="O91"/>
  <c r="Q91"/>
  <c r="P91"/>
  <c r="O92"/>
  <c r="P92"/>
  <c r="Q92"/>
  <c r="O93"/>
  <c r="O98"/>
  <c r="Q93"/>
  <c r="P93"/>
  <c r="O94"/>
  <c r="Q94"/>
  <c r="P94"/>
  <c r="O95"/>
  <c r="P95"/>
  <c r="Q95"/>
  <c r="O96"/>
  <c r="P96"/>
  <c r="Q96"/>
  <c r="O97"/>
  <c r="Q97"/>
  <c r="P97"/>
  <c r="J98"/>
  <c r="K98"/>
  <c r="K104"/>
  <c r="L98"/>
  <c r="L105"/>
  <c r="M98"/>
  <c r="N98"/>
  <c r="N105"/>
  <c r="R98"/>
  <c r="R104"/>
  <c r="S98"/>
  <c r="T98"/>
  <c r="O100"/>
  <c r="Q100"/>
  <c r="P100"/>
  <c r="P103"/>
  <c r="O101"/>
  <c r="O103"/>
  <c r="Q101"/>
  <c r="O102"/>
  <c r="Q102"/>
  <c r="P102"/>
  <c r="J103"/>
  <c r="K103"/>
  <c r="K105"/>
  <c r="K106"/>
  <c r="L103"/>
  <c r="M103"/>
  <c r="M105"/>
  <c r="N103"/>
  <c r="R103"/>
  <c r="S103"/>
  <c r="S104"/>
  <c r="T103"/>
  <c r="J104"/>
  <c r="T104"/>
  <c r="O112"/>
  <c r="O116"/>
  <c r="P112"/>
  <c r="Q112"/>
  <c r="O113"/>
  <c r="Q113"/>
  <c r="Q116"/>
  <c r="O114"/>
  <c r="Q114"/>
  <c r="P114"/>
  <c r="O115"/>
  <c r="Q115"/>
  <c r="P115"/>
  <c r="J116"/>
  <c r="J121"/>
  <c r="U104"/>
  <c r="U121"/>
  <c r="K116"/>
  <c r="K122"/>
  <c r="L116"/>
  <c r="L122"/>
  <c r="M116"/>
  <c r="M122"/>
  <c r="N116"/>
  <c r="N121"/>
  <c r="R116"/>
  <c r="R121"/>
  <c r="S116"/>
  <c r="T116"/>
  <c r="T121"/>
  <c r="O118"/>
  <c r="O120"/>
  <c r="Q118"/>
  <c r="Q120"/>
  <c r="O119"/>
  <c r="P119"/>
  <c r="Q119"/>
  <c r="J120"/>
  <c r="K120"/>
  <c r="L120"/>
  <c r="M120"/>
  <c r="N120"/>
  <c r="R120"/>
  <c r="S120"/>
  <c r="S121"/>
  <c r="T120"/>
  <c r="L121"/>
  <c r="S132"/>
  <c r="S134"/>
  <c r="O142"/>
  <c r="P142"/>
  <c r="Q142"/>
  <c r="O143"/>
  <c r="P143"/>
  <c r="Q143"/>
  <c r="O145"/>
  <c r="Q145"/>
  <c r="P145"/>
  <c r="O146"/>
  <c r="Q146"/>
  <c r="P146"/>
  <c r="O148"/>
  <c r="P148"/>
  <c r="Q148"/>
  <c r="O149"/>
  <c r="P149"/>
  <c r="Q149"/>
  <c r="J152"/>
  <c r="K152"/>
  <c r="L152"/>
  <c r="M152"/>
  <c r="N152"/>
  <c r="Q152"/>
  <c r="R152"/>
  <c r="S152"/>
  <c r="T152"/>
  <c r="K153"/>
  <c r="K154"/>
  <c r="L153"/>
  <c r="M153"/>
  <c r="N153"/>
  <c r="Q153"/>
  <c r="O4"/>
  <c r="P101"/>
  <c r="Q98"/>
  <c r="Q60"/>
  <c r="Q41"/>
  <c r="O82"/>
  <c r="P65"/>
  <c r="P70"/>
  <c r="M121"/>
  <c r="N104"/>
  <c r="M104"/>
  <c r="L104"/>
  <c r="P76"/>
  <c r="Q82"/>
  <c r="P82"/>
  <c r="O122"/>
  <c r="O121"/>
  <c r="U133"/>
  <c r="P41"/>
  <c r="U132"/>
  <c r="U134"/>
  <c r="T134"/>
  <c r="Q121"/>
  <c r="Q122"/>
  <c r="P153"/>
  <c r="P152"/>
  <c r="O105"/>
  <c r="O104"/>
  <c r="J133"/>
  <c r="O84"/>
  <c r="Q104"/>
  <c r="P60"/>
  <c r="P98"/>
  <c r="P47"/>
  <c r="P51"/>
  <c r="O153"/>
  <c r="O154"/>
  <c r="O152"/>
  <c r="P118"/>
  <c r="P120"/>
  <c r="N122"/>
  <c r="K123"/>
  <c r="P113"/>
  <c r="P116"/>
  <c r="Q103"/>
  <c r="Q105"/>
  <c r="O51"/>
  <c r="K121"/>
  <c r="P121"/>
  <c r="P122"/>
  <c r="O133"/>
  <c r="H133"/>
  <c r="P105"/>
  <c r="P104"/>
  <c r="L132"/>
  <c r="L134"/>
  <c r="O123"/>
  <c r="J132"/>
  <c r="R4"/>
  <c r="O106"/>
  <c r="H132"/>
  <c r="J134"/>
  <c r="O132"/>
  <c r="O134"/>
  <c r="H134"/>
  <c r="Q133"/>
  <c r="Q132"/>
  <c r="Q134"/>
</calcChain>
</file>

<file path=xl/sharedStrings.xml><?xml version="1.0" encoding="utf-8"?>
<sst xmlns="http://schemas.openxmlformats.org/spreadsheetml/2006/main" count="421" uniqueCount="159">
  <si>
    <t xml:space="preserve">            </t>
  </si>
  <si>
    <t xml:space="preserve">III. NUMĂRUL ORELOR PE SĂPTĂMANĂ </t>
  </si>
  <si>
    <t xml:space="preserve">UNIVERSITATEA BABEŞ-BOLYAI CLUJ-NAPOCA
</t>
  </si>
  <si>
    <t>Semestrul I</t>
  </si>
  <si>
    <t>Semestrul II</t>
  </si>
  <si>
    <t>FACULTATEA DE MATEMATICĂ ŞI INFORMATICĂ</t>
  </si>
  <si>
    <t>Anul I</t>
  </si>
  <si>
    <t>Anul II</t>
  </si>
  <si>
    <t>Domeniul: Matematică</t>
  </si>
  <si>
    <t>Specializarea/Programul de studiu: Matematică didactică</t>
  </si>
  <si>
    <r>
      <t xml:space="preserve">Limba de predare: </t>
    </r>
    <r>
      <rPr>
        <b/>
        <sz val="10"/>
        <color indexed="8"/>
        <rFont val="Times New Roman"/>
      </rPr>
      <t>Maghiară</t>
    </r>
  </si>
  <si>
    <r>
      <rPr>
        <b/>
        <sz val="10"/>
        <color indexed="8"/>
        <rFont val="Times New Roman"/>
      </rPr>
      <t xml:space="preserve">IV.EXAMENUL DE DISERTAȚIE:
</t>
    </r>
    <r>
      <rPr>
        <sz val="10"/>
        <color indexed="8"/>
        <rFont val="Times New Roman"/>
      </rPr>
      <t xml:space="preserve"> - perioada iunie-iulie (1 săptămână)
 - Proba: Prezentarea şi susţinerea lucrării de disertație
      - 10 credite
</t>
    </r>
  </si>
  <si>
    <t xml:space="preserve">Titlul absolventului: MASTER'S DEGREE </t>
  </si>
  <si>
    <r>
      <t xml:space="preserve">Durata studiilor: </t>
    </r>
    <r>
      <rPr>
        <b/>
        <sz val="10"/>
        <color indexed="8"/>
        <rFont val="Times New Roman"/>
      </rPr>
      <t>4 semestre</t>
    </r>
  </si>
  <si>
    <r>
      <t xml:space="preserve">Forma de învăţământ: </t>
    </r>
    <r>
      <rPr>
        <b/>
        <sz val="10"/>
        <color indexed="8"/>
        <rFont val="Times New Roman"/>
      </rPr>
      <t>cu frecvenţă</t>
    </r>
  </si>
  <si>
    <t>I. CERINŢE PENTRU OBŢINEREA DIPLOMEI DE MASTER</t>
  </si>
  <si>
    <t>V. MODUL DE ALEGERE A DISCIPLINELOR OPŢIONALE</t>
  </si>
  <si>
    <t>120 de credite din care:</t>
  </si>
  <si>
    <t>Sem. 2: Se alege  o disciplină din pachetul: MMX4062</t>
  </si>
  <si>
    <r>
      <rPr>
        <b/>
        <sz val="10"/>
        <color indexed="8"/>
        <rFont val="Times New Roman"/>
      </rPr>
      <t xml:space="preserve">    108 </t>
    </r>
    <r>
      <rPr>
        <sz val="10"/>
        <color indexed="8"/>
        <rFont val="Times New Roman"/>
      </rPr>
      <t>de credite la disciplinele obligatorii;</t>
    </r>
  </si>
  <si>
    <t>Sem. 4: Se alege  o disciplină din pachetul: MMX4061</t>
  </si>
  <si>
    <r>
      <rPr>
        <b/>
        <sz val="10"/>
        <color indexed="8"/>
        <rFont val="Times New Roman"/>
      </rPr>
      <t xml:space="preserve">   </t>
    </r>
    <r>
      <rPr>
        <sz val="10"/>
        <color indexed="8"/>
        <rFont val="Times New Roman"/>
      </rPr>
      <t>12 de credite la disciplinele opţionale;</t>
    </r>
  </si>
  <si>
    <t>Şi:</t>
  </si>
  <si>
    <r>
      <rPr>
        <b/>
        <sz val="10"/>
        <color indexed="8"/>
        <rFont val="Times New Roman"/>
      </rPr>
      <t>10</t>
    </r>
    <r>
      <rPr>
        <sz val="10"/>
        <color indexed="8"/>
        <rFont val="Times New Roman"/>
      </rPr>
      <t xml:space="preserve"> credite la examenul de susținere a disertației</t>
    </r>
  </si>
  <si>
    <t>Pentru a ocupa posturi didactice în învăţământul liceal, postliceal şi universitar, absolvenţii trebuie să posede Certificat de absolvire a Programului de studii psihopedagogice, Nivelul II, a Departamentului pentru pregătirea personalului didactic. Disciplinelor Departamentului li se repartizează 30 de credite (+ 5 credite aferente examenului de absolvire)</t>
  </si>
  <si>
    <t>În contul a cel mult 1 discipline opţionale generale, studentul are dreptul să aleagă 1 discipline de la alte specializări ale facultăţilor din Universitatea „Babeş-Bolyai”.</t>
  </si>
  <si>
    <t>II. DESFĂŞURAREA STUDIILOR (în număr de săptămani)</t>
  </si>
  <si>
    <t>VI.  UNIVERSITĂŢI EUROPENE DE REFERINŢĂ:
Planul de învăţământ urmează în proporţie de 60% planurile de învăţământ ale Universităţii din Antwerpen şi Universităţii din Copenhaga</t>
  </si>
  <si>
    <t>Activităţi didactice</t>
  </si>
  <si>
    <t>Sesiune de examene</t>
  </si>
  <si>
    <t>L.P comasate</t>
  </si>
  <si>
    <t>Stagii de practică</t>
  </si>
  <si>
    <t>Vacanţă</t>
  </si>
  <si>
    <t>Sem I</t>
  </si>
  <si>
    <t>Sem II</t>
  </si>
  <si>
    <t>I</t>
  </si>
  <si>
    <t>V</t>
  </si>
  <si>
    <t>R</t>
  </si>
  <si>
    <t xml:space="preserve">iarna </t>
  </si>
  <si>
    <t>prim</t>
  </si>
  <si>
    <t>vara</t>
  </si>
  <si>
    <t>VII. TABELUL DISCIPLINELOR</t>
  </si>
  <si>
    <t>DF</t>
  </si>
  <si>
    <t>DPD</t>
  </si>
  <si>
    <t>DS</t>
  </si>
  <si>
    <t>DC</t>
  </si>
  <si>
    <t>DCOU</t>
  </si>
  <si>
    <t>ANUL I, SEMESTRUL 1</t>
  </si>
  <si>
    <t>COD</t>
  </si>
  <si>
    <t>DENUMIREA DISCIPLINELOR</t>
  </si>
  <si>
    <t>Credite ECTS</t>
  </si>
  <si>
    <t>Ore fizice săptămânale</t>
  </si>
  <si>
    <t>Ore alocate studiului</t>
  </si>
  <si>
    <t>Forme de evaluare</t>
  </si>
  <si>
    <t>Felul disciplinei</t>
  </si>
  <si>
    <t>C</t>
  </si>
  <si>
    <t>S</t>
  </si>
  <si>
    <t>L</t>
  </si>
  <si>
    <t>P</t>
  </si>
  <si>
    <t>F</t>
  </si>
  <si>
    <t>T</t>
  </si>
  <si>
    <t>E</t>
  </si>
  <si>
    <t>VP</t>
  </si>
  <si>
    <t>Șiruri recurente (lb. de predare engleză)</t>
  </si>
  <si>
    <t>MMM3033</t>
  </si>
  <si>
    <t>Construcții geometrice</t>
  </si>
  <si>
    <t>MME3057</t>
  </si>
  <si>
    <t>Instruire asistată de calculator (lb. de predare engleză)</t>
  </si>
  <si>
    <t>MMM3093</t>
  </si>
  <si>
    <t>Aspecte metodice în analiza elementară II</t>
  </si>
  <si>
    <t>TOTAL</t>
  </si>
  <si>
    <t>ANUL I, SEMESTRUL 2</t>
  </si>
  <si>
    <t>MMM3037</t>
  </si>
  <si>
    <t>Teoreme clasice în geometria elementară</t>
  </si>
  <si>
    <t>MMM3058</t>
  </si>
  <si>
    <t>Capitole speciale de didactică matematică II</t>
  </si>
  <si>
    <t>MMM3069</t>
  </si>
  <si>
    <t>Matematică aplicată în liceu</t>
  </si>
  <si>
    <t>MMX4602</t>
  </si>
  <si>
    <t>Curs opţional 2</t>
  </si>
  <si>
    <t>MMM9012</t>
  </si>
  <si>
    <t>Practică în specialitate</t>
  </si>
  <si>
    <t>ANUL II, SEMESTRUL 3</t>
  </si>
  <si>
    <t>MMM3088</t>
  </si>
  <si>
    <t>Capitole speciale de didactică modernă I .</t>
  </si>
  <si>
    <t>MMM3034</t>
  </si>
  <si>
    <t>Inegalități geometrice</t>
  </si>
  <si>
    <t>MMM3085</t>
  </si>
  <si>
    <t>Analiza fenomenelor stocastice</t>
  </si>
  <si>
    <t>MMM3012</t>
  </si>
  <si>
    <t>Aspecte metodice în analiza elementară I</t>
  </si>
  <si>
    <t>ANUL II, SEMESTRUL 4</t>
  </si>
  <si>
    <t>MMM3089</t>
  </si>
  <si>
    <t>Numere complexe şi aplicaţii în geometrie</t>
  </si>
  <si>
    <t>MMM3124</t>
  </si>
  <si>
    <t>Aspecte metodice în predarea algebrei</t>
  </si>
  <si>
    <t>MMM3097</t>
  </si>
  <si>
    <t>Matematică discretă</t>
  </si>
  <si>
    <t>MMM3402</t>
  </si>
  <si>
    <t>Elaborarea lucrării de disertaţie</t>
  </si>
  <si>
    <t>MMX4601</t>
  </si>
  <si>
    <t>Curs opţional 1</t>
  </si>
  <si>
    <t>MMM3091</t>
  </si>
  <si>
    <t>Metodologia rezolvării problemelor de matematică</t>
  </si>
  <si>
    <t>MMM3063</t>
  </si>
  <si>
    <t>Metode alternative în predarea matematicii</t>
  </si>
  <si>
    <t>MMM3013</t>
  </si>
  <si>
    <t>Rolul contraexemplelor în predarea analizei matematice</t>
  </si>
  <si>
    <t>Evaluarea cunoștințelor matematice în gimnaziu și liceu</t>
  </si>
  <si>
    <t>MMM3079</t>
  </si>
  <si>
    <t>Metodologia rezolvarii problemelor de informatica</t>
  </si>
  <si>
    <t>TOTAL CREDITE / ORE PE SĂPTĂMÂNĂ / EVALUĂRI / PROCENT DIN TOTAL DISCIPLINE</t>
  </si>
  <si>
    <t xml:space="preserve">TOTAL ORE FIZICE / TOTAL ORE ALOCATE STUDIULUI </t>
  </si>
  <si>
    <t>Anexă la Planul de Învățământ specializarea / programul de studiu:  Analiza datelor şi modelare</t>
  </si>
  <si>
    <t>DISCIPLINE DE PREGĂTIRE FUNDAMENTALĂ (DF)</t>
  </si>
  <si>
    <t>Semestrele 1 - 3 (14 săptămâni)</t>
  </si>
  <si>
    <t>Semestrul 4 (12 săptămâni)</t>
  </si>
  <si>
    <t>DISCIPLINE DE SPECIALITATE (DS)</t>
  </si>
  <si>
    <t>Semestrul  4 (12 săptămâni)</t>
  </si>
  <si>
    <t>BILANȚ GENERAL</t>
  </si>
  <si>
    <t>DISCIPLINE</t>
  </si>
  <si>
    <t>ORE FIZICE</t>
  </si>
  <si>
    <t>ORE ALOCATE STUDIULUI</t>
  </si>
  <si>
    <t>%</t>
  </si>
  <si>
    <t>NR. DE CREDITE</t>
  </si>
  <si>
    <t>AN I</t>
  </si>
  <si>
    <t>AN II</t>
  </si>
  <si>
    <t>OBLIGATORII</t>
  </si>
  <si>
    <t>OPȚIONALE</t>
  </si>
  <si>
    <t>MODUL PEDAGOCIC - Nivelul II: 30 de credite ECTS  + 5 credite ECTS aferente examenului de absolvire</t>
  </si>
  <si>
    <t xml:space="preserve">PROGRAM DE STUDII PSIHOPEDAGOGICE 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</si>
  <si>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</si>
  <si>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</si>
  <si>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</si>
  <si>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</si>
  <si>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</si>
  <si>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</si>
  <si>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</si>
  <si>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>Didactica domeniului şi dezvoltăriI în didactica specialităţii (învăţământ liceal, postliceal, universitar)</t>
  </si>
  <si>
    <t>DP</t>
  </si>
  <si>
    <t>XND 1204</t>
  </si>
  <si>
    <t>Disciplină opțională 1</t>
  </si>
  <si>
    <t>DO</t>
  </si>
  <si>
    <t>An II, Semestrul 3</t>
  </si>
  <si>
    <t>XND 2305</t>
  </si>
  <si>
    <t xml:space="preserve">Practică pedagogică (în învăţământul liceal, postliceal şi universitar)
</t>
  </si>
  <si>
    <t>XND 2306</t>
  </si>
  <si>
    <t>Disciplină opțională 2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</si>
  <si>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</si>
  <si>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</si>
  <si>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</si>
  <si>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</si>
  <si>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</si>
  <si>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</si>
  <si>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MME3125</t>
  </si>
  <si>
    <t>MMM3126</t>
  </si>
  <si>
    <t>CURS OPȚIONAL 1 - MMX4601 - (An I, Semestrul 4)</t>
  </si>
  <si>
    <t>CURS OPȚIONAL 2 - MMX4602 - (An II, Semestrul 2)</t>
  </si>
  <si>
    <t>DISCIPLINE OPȚIONALE</t>
  </si>
</sst>
</file>

<file path=xl/styles.xml><?xml version="1.0" encoding="utf-8"?>
<styleSheet xmlns="http://schemas.openxmlformats.org/spreadsheetml/2006/main">
  <fonts count="23">
    <font>
      <sz val="11"/>
      <color indexed="8"/>
      <name val="Calibri"/>
    </font>
    <font>
      <sz val="11"/>
      <color indexed="8"/>
      <name val="Calibri"/>
    </font>
    <font>
      <sz val="10"/>
      <color indexed="8"/>
      <name val="Times New Roman"/>
    </font>
    <font>
      <b/>
      <sz val="10"/>
      <color indexed="8"/>
      <name val="Times New Roman"/>
    </font>
    <font>
      <sz val="10"/>
      <color indexed="9"/>
      <name val="Times New Roman"/>
    </font>
    <font>
      <b/>
      <sz val="11"/>
      <color indexed="8"/>
      <name val="Times New Roman"/>
    </font>
    <font>
      <sz val="10"/>
      <color indexed="10"/>
      <name val="Times New Roman"/>
    </font>
    <font>
      <sz val="14"/>
      <color indexed="8"/>
      <name val="Times New Roman"/>
    </font>
    <font>
      <b/>
      <sz val="9"/>
      <color indexed="8"/>
      <name val="Times New Roman"/>
    </font>
    <font>
      <sz val="14"/>
      <color indexed="8"/>
      <name val="Calibri"/>
    </font>
    <font>
      <sz val="11"/>
      <color indexed="8"/>
      <name val="Calibri"/>
    </font>
    <font>
      <sz val="11"/>
      <color indexed="9"/>
      <name val="Calibri"/>
    </font>
    <font>
      <sz val="11"/>
      <color indexed="20"/>
      <name val="Calibri"/>
    </font>
    <font>
      <b/>
      <sz val="11"/>
      <color indexed="52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11"/>
      <color indexed="17"/>
      <name val="Calibri"/>
    </font>
    <font>
      <sz val="11"/>
      <color indexed="60"/>
      <name val="Calibri"/>
    </font>
    <font>
      <sz val="10"/>
      <color indexed="8"/>
      <name val="Arial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11" fillId="6" borderId="0"/>
    <xf numFmtId="0" fontId="11" fillId="7" borderId="0"/>
    <xf numFmtId="0" fontId="11" fillId="8" borderId="0"/>
    <xf numFmtId="0" fontId="11" fillId="4" borderId="0"/>
    <xf numFmtId="0" fontId="11" fillId="5" borderId="0"/>
    <xf numFmtId="0" fontId="11" fillId="9" borderId="0"/>
    <xf numFmtId="0" fontId="12" fillId="2" borderId="0"/>
    <xf numFmtId="0" fontId="13" fillId="10" borderId="1"/>
    <xf numFmtId="0" fontId="14" fillId="11" borderId="2"/>
    <xf numFmtId="0" fontId="14" fillId="11" borderId="2"/>
    <xf numFmtId="0" fontId="15" fillId="0" borderId="0"/>
    <xf numFmtId="0" fontId="16" fillId="3" borderId="0"/>
    <xf numFmtId="0" fontId="11" fillId="6" borderId="0"/>
    <xf numFmtId="0" fontId="11" fillId="7" borderId="0"/>
    <xf numFmtId="0" fontId="11" fillId="8" borderId="0"/>
    <xf numFmtId="0" fontId="11" fillId="4" borderId="0"/>
    <xf numFmtId="0" fontId="11" fillId="5" borderId="0"/>
    <xf numFmtId="0" fontId="11" fillId="9" borderId="0"/>
    <xf numFmtId="0" fontId="16" fillId="3" borderId="0"/>
    <xf numFmtId="0" fontId="15" fillId="0" borderId="0"/>
    <xf numFmtId="0" fontId="17" fillId="12" borderId="0"/>
    <xf numFmtId="0" fontId="18" fillId="0" borderId="0"/>
    <xf numFmtId="0" fontId="12" fillId="2" borderId="0"/>
    <xf numFmtId="0" fontId="17" fillId="12" borderId="0"/>
    <xf numFmtId="0" fontId="13" fillId="10" borderId="1"/>
  </cellStyleXfs>
  <cellXfs count="216">
    <xf numFmtId="0" fontId="10" fillId="0" borderId="0" xfId="0" applyFont="1"/>
    <xf numFmtId="1" fontId="2" fillId="13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14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/>
    <xf numFmtId="1" fontId="3" fillId="0" borderId="3" xfId="0" applyNumberFormat="1" applyFont="1" applyBorder="1" applyAlignment="1">
      <alignment horizontal="center" vertical="center"/>
    </xf>
    <xf numFmtId="2" fontId="2" fillId="14" borderId="3" xfId="0" applyNumberFormat="1" applyFont="1" applyFill="1" applyBorder="1" applyAlignment="1" applyProtection="1">
      <alignment horizontal="center" vertical="center"/>
      <protection locked="0"/>
    </xf>
    <xf numFmtId="0" fontId="2" fillId="14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Protection="1">
      <protection locked="0"/>
    </xf>
    <xf numFmtId="1" fontId="2" fillId="13" borderId="3" xfId="0" applyNumberFormat="1" applyFont="1" applyFill="1" applyBorder="1" applyAlignment="1" applyProtection="1">
      <alignment horizontal="center" vertical="center"/>
      <protection locked="0"/>
    </xf>
    <xf numFmtId="1" fontId="2" fillId="13" borderId="3" xfId="0" applyNumberFormat="1" applyFont="1" applyFill="1" applyBorder="1" applyAlignment="1">
      <alignment horizontal="center" vertical="center"/>
    </xf>
    <xf numFmtId="1" fontId="2" fillId="13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13" borderId="3" xfId="0" applyNumberFormat="1" applyFont="1" applyFill="1" applyBorder="1" applyAlignment="1">
      <alignment horizontal="center" vertical="center"/>
    </xf>
    <xf numFmtId="0" fontId="3" fillId="13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2" fillId="0" borderId="3" xfId="0" applyNumberFormat="1" applyFont="1" applyBorder="1" applyAlignment="1" applyProtection="1">
      <alignment horizontal="center" vertical="center"/>
      <protection locked="0"/>
    </xf>
    <xf numFmtId="49" fontId="2" fillId="1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0" fontId="3" fillId="14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7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0" fontId="3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 locked="0"/>
    </xf>
    <xf numFmtId="0" fontId="2" fillId="12" borderId="3" xfId="0" applyFont="1" applyFill="1" applyBorder="1" applyAlignment="1" applyProtection="1">
      <alignment horizontal="left" vertical="center"/>
      <protection locked="0"/>
    </xf>
    <xf numFmtId="0" fontId="2" fillId="12" borderId="3" xfId="22" applyFont="1" applyFill="1" applyBorder="1" applyAlignment="1" applyProtection="1">
      <alignment horizontal="left" vertical="center"/>
      <protection locked="0"/>
    </xf>
    <xf numFmtId="0" fontId="2" fillId="12" borderId="3" xfId="22" applyFont="1" applyFill="1" applyBorder="1" applyAlignment="1" applyProtection="1">
      <alignment horizontal="center" vertical="center"/>
      <protection locked="0"/>
    </xf>
    <xf numFmtId="1" fontId="20" fillId="12" borderId="3" xfId="0" applyNumberFormat="1" applyFont="1" applyFill="1" applyBorder="1" applyAlignment="1" applyProtection="1">
      <alignment horizontal="left" vertical="center"/>
      <protection locked="0"/>
    </xf>
    <xf numFmtId="1" fontId="20" fillId="12" borderId="4" xfId="0" applyNumberFormat="1" applyFont="1" applyFill="1" applyBorder="1" applyAlignment="1" applyProtection="1">
      <alignment horizontal="left" vertical="center"/>
      <protection locked="0"/>
    </xf>
    <xf numFmtId="1" fontId="20" fillId="12" borderId="8" xfId="0" applyNumberFormat="1" applyFont="1" applyFill="1" applyBorder="1" applyAlignment="1" applyProtection="1">
      <alignment horizontal="left" vertical="center"/>
      <protection locked="0"/>
    </xf>
    <xf numFmtId="1" fontId="20" fillId="12" borderId="9" xfId="0" applyNumberFormat="1" applyFont="1" applyFill="1" applyBorder="1" applyAlignment="1" applyProtection="1">
      <alignment horizontal="left" vertical="center"/>
      <protection locked="0"/>
    </xf>
    <xf numFmtId="0" fontId="20" fillId="14" borderId="3" xfId="0" applyFont="1" applyFill="1" applyBorder="1" applyAlignment="1" applyProtection="1">
      <alignment horizontal="center" vertical="center"/>
      <protection locked="0"/>
    </xf>
    <xf numFmtId="0" fontId="20" fillId="0" borderId="3" xfId="0" applyFont="1" applyBorder="1" applyAlignment="1">
      <alignment horizontal="center" vertical="center"/>
    </xf>
    <xf numFmtId="1" fontId="20" fillId="0" borderId="3" xfId="0" applyNumberFormat="1" applyFont="1" applyBorder="1" applyAlignment="1">
      <alignment horizontal="center" vertical="center"/>
    </xf>
    <xf numFmtId="1" fontId="20" fillId="14" borderId="3" xfId="0" applyNumberFormat="1" applyFont="1" applyFill="1" applyBorder="1" applyAlignment="1" applyProtection="1">
      <alignment horizontal="center" vertical="center"/>
      <protection locked="0"/>
    </xf>
    <xf numFmtId="1" fontId="20" fillId="14" borderId="3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" xfId="0" applyNumberFormat="1" applyFont="1" applyBorder="1" applyAlignment="1">
      <alignment horizontal="center" vertical="center"/>
    </xf>
    <xf numFmtId="0" fontId="21" fillId="14" borderId="6" xfId="0" applyFont="1" applyFill="1" applyBorder="1" applyAlignment="1" applyProtection="1">
      <alignment horizontal="center" vertical="center"/>
      <protection locked="0"/>
    </xf>
    <xf numFmtId="2" fontId="2" fillId="13" borderId="15" xfId="0" applyNumberFormat="1" applyFont="1" applyFill="1" applyBorder="1" applyAlignment="1">
      <alignment horizontal="center" vertical="center"/>
    </xf>
    <xf numFmtId="2" fontId="2" fillId="13" borderId="5" xfId="0" applyNumberFormat="1" applyFont="1" applyFill="1" applyBorder="1" applyAlignment="1">
      <alignment horizontal="center" vertical="center"/>
    </xf>
    <xf numFmtId="2" fontId="2" fillId="13" borderId="16" xfId="0" applyNumberFormat="1" applyFont="1" applyFill="1" applyBorder="1" applyAlignment="1">
      <alignment horizontal="center" vertical="center"/>
    </xf>
    <xf numFmtId="2" fontId="2" fillId="13" borderId="13" xfId="0" applyNumberFormat="1" applyFont="1" applyFill="1" applyBorder="1" applyAlignment="1">
      <alignment horizontal="center" vertical="center"/>
    </xf>
    <xf numFmtId="2" fontId="2" fillId="13" borderId="12" xfId="0" applyNumberFormat="1" applyFont="1" applyFill="1" applyBorder="1" applyAlignment="1">
      <alignment horizontal="center" vertical="center"/>
    </xf>
    <xf numFmtId="2" fontId="2" fillId="13" borderId="14" xfId="0" applyNumberFormat="1" applyFont="1" applyFill="1" applyBorder="1" applyAlignment="1">
      <alignment horizontal="center" vertical="center"/>
    </xf>
    <xf numFmtId="1" fontId="3" fillId="13" borderId="4" xfId="0" applyNumberFormat="1" applyFont="1" applyFill="1" applyBorder="1" applyAlignment="1">
      <alignment horizontal="center" vertical="center"/>
    </xf>
    <xf numFmtId="1" fontId="3" fillId="13" borderId="8" xfId="0" applyNumberFormat="1" applyFont="1" applyFill="1" applyBorder="1" applyAlignment="1">
      <alignment horizontal="center" vertical="center"/>
    </xf>
    <xf numFmtId="1" fontId="3" fillId="13" borderId="9" xfId="0" applyNumberFormat="1" applyFont="1" applyFill="1" applyBorder="1" applyAlignment="1">
      <alignment horizontal="center" vertical="center"/>
    </xf>
    <xf numFmtId="1" fontId="2" fillId="13" borderId="4" xfId="0" applyNumberFormat="1" applyFont="1" applyFill="1" applyBorder="1" applyAlignment="1" applyProtection="1">
      <alignment horizontal="left" vertical="center" wrapText="1"/>
      <protection locked="0"/>
    </xf>
    <xf numFmtId="1" fontId="2" fillId="13" borderId="8" xfId="0" applyNumberFormat="1" applyFont="1" applyFill="1" applyBorder="1" applyAlignment="1" applyProtection="1">
      <alignment horizontal="left" vertical="center"/>
      <protection locked="0"/>
    </xf>
    <xf numFmtId="1" fontId="2" fillId="13" borderId="9" xfId="0" applyNumberFormat="1" applyFont="1" applyFill="1" applyBorder="1" applyAlignment="1" applyProtection="1">
      <alignment horizontal="left" vertical="center"/>
      <protection locked="0"/>
    </xf>
    <xf numFmtId="1" fontId="3" fillId="13" borderId="4" xfId="0" applyNumberFormat="1" applyFont="1" applyFill="1" applyBorder="1" applyAlignment="1" applyProtection="1">
      <alignment horizontal="center" vertical="center"/>
      <protection locked="0"/>
    </xf>
    <xf numFmtId="1" fontId="3" fillId="13" borderId="8" xfId="0" applyNumberFormat="1" applyFont="1" applyFill="1" applyBorder="1" applyAlignment="1" applyProtection="1">
      <alignment horizontal="center" vertical="center"/>
      <protection locked="0"/>
    </xf>
    <xf numFmtId="1" fontId="3" fillId="1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0" fontId="3" fillId="13" borderId="4" xfId="0" applyFont="1" applyFill="1" applyBorder="1" applyAlignment="1">
      <alignment horizontal="left" vertical="center" wrapText="1"/>
    </xf>
    <xf numFmtId="0" fontId="3" fillId="13" borderId="8" xfId="0" applyFont="1" applyFill="1" applyBorder="1" applyAlignment="1">
      <alignment horizontal="left" vertical="center" wrapText="1"/>
    </xf>
    <xf numFmtId="0" fontId="3" fillId="13" borderId="9" xfId="0" applyFont="1" applyFill="1" applyBorder="1" applyAlignment="1">
      <alignment horizontal="left" vertical="center" wrapText="1"/>
    </xf>
    <xf numFmtId="0" fontId="3" fillId="13" borderId="15" xfId="0" applyFont="1" applyFill="1" applyBorder="1" applyAlignment="1">
      <alignment horizontal="left" vertical="center" wrapText="1"/>
    </xf>
    <xf numFmtId="0" fontId="3" fillId="13" borderId="5" xfId="0" applyFont="1" applyFill="1" applyBorder="1" applyAlignment="1">
      <alignment horizontal="left" vertical="center" wrapText="1"/>
    </xf>
    <xf numFmtId="0" fontId="3" fillId="13" borderId="16" xfId="0" applyFont="1" applyFill="1" applyBorder="1" applyAlignment="1">
      <alignment horizontal="left" vertical="center" wrapText="1"/>
    </xf>
    <xf numFmtId="0" fontId="3" fillId="13" borderId="13" xfId="0" applyFont="1" applyFill="1" applyBorder="1" applyAlignment="1">
      <alignment horizontal="left" vertical="center" wrapText="1"/>
    </xf>
    <xf numFmtId="0" fontId="3" fillId="13" borderId="12" xfId="0" applyFont="1" applyFill="1" applyBorder="1" applyAlignment="1">
      <alignment horizontal="left" vertical="center" wrapText="1"/>
    </xf>
    <xf numFmtId="0" fontId="3" fillId="13" borderId="14" xfId="0" applyFont="1" applyFill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3" fillId="13" borderId="3" xfId="0" applyFont="1" applyFill="1" applyBorder="1" applyAlignment="1" applyProtection="1">
      <alignment horizontal="center" vertical="center"/>
      <protection locked="0"/>
    </xf>
    <xf numFmtId="1" fontId="2" fillId="13" borderId="3" xfId="0" applyNumberFormat="1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3" xfId="0" applyFont="1" applyBorder="1" applyProtection="1"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9" xfId="0" applyNumberFormat="1" applyFont="1" applyBorder="1" applyAlignment="1">
      <alignment horizont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12" borderId="4" xfId="0" applyFont="1" applyFill="1" applyBorder="1" applyAlignment="1" applyProtection="1">
      <alignment horizontal="left" vertical="center"/>
      <protection locked="0"/>
    </xf>
    <xf numFmtId="0" fontId="2" fillId="12" borderId="8" xfId="0" applyFont="1" applyFill="1" applyBorder="1" applyAlignment="1" applyProtection="1">
      <alignment horizontal="left" vertical="center"/>
      <protection locked="0"/>
    </xf>
    <xf numFmtId="0" fontId="2" fillId="12" borderId="9" xfId="0" applyFont="1" applyFill="1" applyBorder="1" applyAlignment="1" applyProtection="1">
      <alignment horizontal="left" vertical="center"/>
      <protection locked="0"/>
    </xf>
    <xf numFmtId="0" fontId="2" fillId="12" borderId="4" xfId="22" applyFont="1" applyFill="1" applyBorder="1" applyAlignment="1" applyProtection="1">
      <alignment horizontal="left" vertical="center"/>
      <protection locked="0"/>
    </xf>
    <xf numFmtId="0" fontId="2" fillId="12" borderId="8" xfId="22" applyFont="1" applyFill="1" applyBorder="1" applyAlignment="1" applyProtection="1">
      <alignment horizontal="left" vertical="center"/>
      <protection locked="0"/>
    </xf>
    <xf numFmtId="0" fontId="2" fillId="12" borderId="9" xfId="22" applyFont="1" applyFill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2" fontId="2" fillId="0" borderId="1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" fontId="20" fillId="12" borderId="4" xfId="0" applyNumberFormat="1" applyFont="1" applyFill="1" applyBorder="1" applyAlignment="1" applyProtection="1">
      <alignment horizontal="left" vertical="center"/>
      <protection locked="0"/>
    </xf>
    <xf numFmtId="1" fontId="20" fillId="12" borderId="8" xfId="0" applyNumberFormat="1" applyFont="1" applyFill="1" applyBorder="1" applyAlignment="1" applyProtection="1">
      <alignment horizontal="left" vertical="center"/>
      <protection locked="0"/>
    </xf>
    <xf numFmtId="1" fontId="20" fillId="12" borderId="9" xfId="0" applyNumberFormat="1" applyFont="1" applyFill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0" borderId="12" xfId="0" applyFont="1" applyBorder="1" applyProtection="1"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quotePrefix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quotePrefix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2" fillId="14" borderId="4" xfId="0" applyFont="1" applyFill="1" applyBorder="1" applyAlignment="1" applyProtection="1">
      <alignment horizontal="center" vertical="center" wrapText="1"/>
      <protection locked="0"/>
    </xf>
    <xf numFmtId="0" fontId="2" fillId="14" borderId="8" xfId="0" applyFont="1" applyFill="1" applyBorder="1" applyAlignment="1" applyProtection="1">
      <alignment horizontal="center" vertical="center" wrapText="1"/>
      <protection locked="0"/>
    </xf>
    <xf numFmtId="0" fontId="2" fillId="14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</cellXfs>
  <cellStyles count="26">
    <cellStyle name="Accent1" xfId="1"/>
    <cellStyle name="Accent2" xfId="2"/>
    <cellStyle name="Accent3" xfId="3"/>
    <cellStyle name="Accent4" xfId="4"/>
    <cellStyle name="Accent5" xfId="5"/>
    <cellStyle name="Accent6" xfId="6"/>
    <cellStyle name="Bad" xfId="7"/>
    <cellStyle name="Calculation" xfId="8"/>
    <cellStyle name="Check Cell" xfId="9"/>
    <cellStyle name="Ellenőrzőcella" xfId="10" customBuiltin="1"/>
    <cellStyle name="Explanatory Text" xfId="11"/>
    <cellStyle name="Good" xfId="12"/>
    <cellStyle name="Jelölőszín (1)" xfId="13" customBuiltin="1"/>
    <cellStyle name="Jelölőszín (2)" xfId="14" customBuiltin="1"/>
    <cellStyle name="Jelölőszín (3)" xfId="15" customBuiltin="1"/>
    <cellStyle name="Jelölőszín (4)" xfId="16" customBuiltin="1"/>
    <cellStyle name="Jelölőszín (5)" xfId="17" customBuiltin="1"/>
    <cellStyle name="Jelölőszín (6)" xfId="18" customBuiltin="1"/>
    <cellStyle name="Jó" xfId="19" customBuiltin="1"/>
    <cellStyle name="Magyarázó szöveg" xfId="20" customBuiltin="1"/>
    <cellStyle name="Neutral" xfId="21"/>
    <cellStyle name="Normal" xfId="0" builtinId="0"/>
    <cellStyle name="Normál_MateDidMagh" xfId="22"/>
    <cellStyle name="Rossz" xfId="23" customBuiltin="1"/>
    <cellStyle name="Semleges" xfId="24" customBuiltin="1"/>
    <cellStyle name="Számítás" xfId="25" customBuiltin="1"/>
  </cellStyles>
  <dxfs count="3">
    <dxf>
      <fill>
        <patternFill patternType="solid">
          <fgColor indexed="8"/>
          <bgColor indexed="13"/>
        </patternFill>
      </fill>
    </dxf>
    <dxf>
      <fill>
        <patternFill patternType="solid">
          <fgColor indexed="8"/>
          <bgColor indexed="13"/>
        </patternFill>
      </fill>
    </dxf>
    <dxf>
      <fill>
        <patternFill patternType="solid">
          <fgColor indexed="8"/>
          <bgColor indexed="1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3"/>
  <sheetViews>
    <sheetView tabSelected="1" workbookViewId="0">
      <selection sqref="A1:K1"/>
    </sheetView>
  </sheetViews>
  <sheetFormatPr defaultColWidth="9.1796875" defaultRowHeight="13"/>
  <cols>
    <col min="1" max="1" width="10" style="3" customWidth="1"/>
    <col min="2" max="2" width="5.453125" style="3" customWidth="1"/>
    <col min="3" max="3" width="5.7265625" style="3" customWidth="1"/>
    <col min="4" max="4" width="3.7265625" style="3" customWidth="1"/>
    <col min="5" max="5" width="3.81640625" style="3" customWidth="1"/>
    <col min="6" max="6" width="3.7265625" style="3" customWidth="1"/>
    <col min="7" max="7" width="7.81640625" style="3" customWidth="1"/>
    <col min="8" max="8" width="7.26953125" style="3" customWidth="1"/>
    <col min="9" max="9" width="5.81640625" style="3" customWidth="1"/>
    <col min="10" max="10" width="7.26953125" style="3" customWidth="1"/>
    <col min="11" max="11" width="5.7265625" style="3" customWidth="1"/>
    <col min="12" max="12" width="6.1796875" style="3" customWidth="1"/>
    <col min="13" max="13" width="7.1796875" style="3" customWidth="1"/>
    <col min="14" max="14" width="6.1796875" style="3" customWidth="1"/>
    <col min="15" max="15" width="5.453125" style="3" customWidth="1"/>
    <col min="16" max="17" width="6" style="3" customWidth="1"/>
    <col min="18" max="18" width="6.1796875" style="3" customWidth="1"/>
    <col min="19" max="19" width="6" style="3" customWidth="1"/>
    <col min="20" max="20" width="6.1796875" style="3" customWidth="1"/>
    <col min="21" max="21" width="9.26953125" style="3" customWidth="1"/>
    <col min="22" max="16384" width="9.1796875" style="3"/>
  </cols>
  <sheetData>
    <row r="1" spans="1:21" ht="15.7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M1" s="212" t="s">
        <v>1</v>
      </c>
      <c r="N1" s="212"/>
      <c r="O1" s="212"/>
      <c r="P1" s="212"/>
      <c r="Q1" s="212"/>
      <c r="R1" s="212"/>
      <c r="S1" s="212"/>
      <c r="T1" s="212"/>
    </row>
    <row r="2" spans="1:21" ht="6.7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21" ht="39" customHeight="1">
      <c r="A3" s="213" t="s">
        <v>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M3" s="214"/>
      <c r="N3" s="215"/>
      <c r="O3" s="196" t="s">
        <v>3</v>
      </c>
      <c r="P3" s="198"/>
      <c r="Q3" s="197"/>
      <c r="R3" s="196" t="s">
        <v>4</v>
      </c>
      <c r="S3" s="198"/>
      <c r="T3" s="197"/>
      <c r="U3" s="41"/>
    </row>
    <row r="4" spans="1:21" ht="17.25" customHeight="1">
      <c r="A4" s="211" t="s">
        <v>5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M4" s="206" t="s">
        <v>6</v>
      </c>
      <c r="N4" s="207"/>
      <c r="O4" s="208">
        <f>O41</f>
        <v>20</v>
      </c>
      <c r="P4" s="209"/>
      <c r="Q4" s="210"/>
      <c r="R4" s="208">
        <f>O51</f>
        <v>21</v>
      </c>
      <c r="S4" s="209"/>
      <c r="T4" s="210"/>
      <c r="U4" s="41"/>
    </row>
    <row r="5" spans="1:21" ht="16.5" customHeight="1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M5" s="206" t="s">
        <v>7</v>
      </c>
      <c r="N5" s="207"/>
      <c r="O5" s="208">
        <f>O60</f>
        <v>20</v>
      </c>
      <c r="P5" s="209"/>
      <c r="Q5" s="210"/>
      <c r="R5" s="208">
        <f>O70</f>
        <v>23</v>
      </c>
      <c r="S5" s="209"/>
      <c r="T5" s="210"/>
      <c r="U5" s="41"/>
    </row>
    <row r="6" spans="1:21" ht="15" customHeight="1">
      <c r="A6" s="203" t="s">
        <v>8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M6" s="204"/>
      <c r="N6" s="204"/>
      <c r="O6" s="205"/>
      <c r="P6" s="205"/>
      <c r="Q6" s="205"/>
      <c r="R6" s="205"/>
      <c r="S6" s="205"/>
      <c r="T6" s="205"/>
      <c r="U6" s="42"/>
    </row>
    <row r="7" spans="1:21" ht="18" customHeight="1">
      <c r="A7" s="193" t="s">
        <v>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</row>
    <row r="8" spans="1:21" ht="18.75" customHeight="1">
      <c r="A8" s="192" t="s">
        <v>10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M8" s="193" t="s">
        <v>11</v>
      </c>
      <c r="N8" s="193"/>
      <c r="O8" s="193"/>
      <c r="P8" s="193"/>
      <c r="Q8" s="193"/>
      <c r="R8" s="193"/>
      <c r="S8" s="193"/>
      <c r="T8" s="193"/>
    </row>
    <row r="9" spans="1:21" ht="15" customHeight="1">
      <c r="A9" s="192" t="s">
        <v>12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M9" s="193"/>
      <c r="N9" s="193"/>
      <c r="O9" s="193"/>
      <c r="P9" s="193"/>
      <c r="Q9" s="193"/>
      <c r="R9" s="193"/>
      <c r="S9" s="193"/>
      <c r="T9" s="193"/>
      <c r="U9" s="43"/>
    </row>
    <row r="10" spans="1:21" ht="16.5" customHeight="1">
      <c r="A10" s="192" t="s">
        <v>13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M10" s="193"/>
      <c r="N10" s="193"/>
      <c r="O10" s="193"/>
      <c r="P10" s="193"/>
      <c r="Q10" s="193"/>
      <c r="R10" s="193"/>
      <c r="S10" s="193"/>
      <c r="T10" s="193"/>
      <c r="U10" s="44"/>
    </row>
    <row r="11" spans="1:21" ht="12.75" customHeight="1">
      <c r="A11" s="192" t="s">
        <v>14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M11" s="193"/>
      <c r="N11" s="193"/>
      <c r="O11" s="193"/>
      <c r="P11" s="193"/>
      <c r="Q11" s="193"/>
      <c r="R11" s="193"/>
      <c r="S11" s="193"/>
      <c r="T11" s="193"/>
      <c r="U11" s="44"/>
    </row>
    <row r="12" spans="1:21" ht="10.5" customHeight="1">
      <c r="A12" s="192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M12" s="4"/>
      <c r="N12" s="4"/>
      <c r="O12" s="4"/>
      <c r="P12" s="4"/>
      <c r="Q12" s="4"/>
      <c r="R12" s="4"/>
      <c r="U12" s="44"/>
    </row>
    <row r="13" spans="1:21">
      <c r="A13" s="200" t="s">
        <v>15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M13" s="201" t="s">
        <v>16</v>
      </c>
      <c r="N13" s="201"/>
      <c r="O13" s="201"/>
      <c r="P13" s="201"/>
      <c r="Q13" s="201"/>
      <c r="R13" s="201"/>
      <c r="S13" s="201"/>
      <c r="T13" s="201"/>
    </row>
    <row r="14" spans="1:21" ht="12.75" customHeight="1">
      <c r="A14" s="202" t="s">
        <v>17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M14" s="193" t="s">
        <v>18</v>
      </c>
      <c r="N14" s="193"/>
      <c r="O14" s="193"/>
      <c r="P14" s="193"/>
      <c r="Q14" s="193"/>
      <c r="R14" s="193"/>
      <c r="S14" s="193"/>
      <c r="T14" s="193"/>
    </row>
    <row r="15" spans="1:21" ht="12.75" customHeight="1">
      <c r="A15" s="192" t="s">
        <v>19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M15" s="193" t="s">
        <v>20</v>
      </c>
      <c r="N15" s="193"/>
      <c r="O15" s="193"/>
      <c r="P15" s="193"/>
      <c r="Q15" s="193"/>
      <c r="R15" s="193"/>
      <c r="S15" s="193"/>
      <c r="T15" s="193"/>
      <c r="U15" s="45"/>
    </row>
    <row r="16" spans="1:21" ht="12.75" customHeight="1">
      <c r="A16" s="192" t="s">
        <v>21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M16" s="193"/>
      <c r="N16" s="193"/>
      <c r="O16" s="193"/>
      <c r="P16" s="193"/>
      <c r="Q16" s="193"/>
      <c r="R16" s="193"/>
      <c r="S16" s="193"/>
      <c r="T16" s="193"/>
      <c r="U16" s="45"/>
    </row>
    <row r="17" spans="1:21" ht="12.75" customHeight="1">
      <c r="A17" s="192" t="s">
        <v>22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M17" s="193"/>
      <c r="N17" s="193"/>
      <c r="O17" s="193"/>
      <c r="P17" s="193"/>
      <c r="Q17" s="193"/>
      <c r="R17" s="193"/>
      <c r="S17" s="193"/>
      <c r="T17" s="193"/>
      <c r="U17" s="45"/>
    </row>
    <row r="18" spans="1:21" ht="14.25" customHeight="1">
      <c r="A18" s="199" t="s">
        <v>23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M18" s="193"/>
      <c r="N18" s="193"/>
      <c r="O18" s="193"/>
      <c r="P18" s="193"/>
      <c r="Q18" s="193"/>
      <c r="R18" s="193"/>
      <c r="S18" s="193"/>
      <c r="T18" s="193"/>
    </row>
    <row r="19" spans="1:2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M19" s="193"/>
      <c r="N19" s="193"/>
      <c r="O19" s="193"/>
      <c r="P19" s="193"/>
      <c r="Q19" s="193"/>
      <c r="R19" s="193"/>
      <c r="S19" s="193"/>
      <c r="T19" s="193"/>
    </row>
    <row r="20" spans="1:21" ht="7.5" customHeight="1">
      <c r="A20" s="193" t="s">
        <v>24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M20" s="4"/>
      <c r="N20" s="4"/>
      <c r="O20" s="4"/>
      <c r="P20" s="4"/>
      <c r="Q20" s="4"/>
      <c r="R20" s="4"/>
      <c r="U20" s="46"/>
    </row>
    <row r="21" spans="1:21" ht="15" customHeight="1">
      <c r="A21" s="193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M21" s="91" t="s">
        <v>25</v>
      </c>
      <c r="N21" s="91"/>
      <c r="O21" s="91"/>
      <c r="P21" s="91"/>
      <c r="Q21" s="91"/>
      <c r="R21" s="91"/>
      <c r="S21" s="91"/>
      <c r="T21" s="91"/>
      <c r="U21" s="40"/>
    </row>
    <row r="22" spans="1:21" ht="15" customHeight="1">
      <c r="A22" s="193"/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M22" s="91"/>
      <c r="N22" s="91"/>
      <c r="O22" s="91"/>
      <c r="P22" s="91"/>
      <c r="Q22" s="91"/>
      <c r="R22" s="91"/>
      <c r="S22" s="91"/>
      <c r="T22" s="91"/>
      <c r="U22" s="40"/>
    </row>
    <row r="23" spans="1:21" ht="27.75" customHeight="1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M23" s="91"/>
      <c r="N23" s="91"/>
      <c r="O23" s="91"/>
      <c r="P23" s="91"/>
      <c r="Q23" s="91"/>
      <c r="R23" s="91"/>
      <c r="S23" s="91"/>
      <c r="T23" s="91"/>
      <c r="U23" s="40"/>
    </row>
    <row r="24" spans="1:21" ht="16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M24" s="2"/>
      <c r="N24" s="2"/>
      <c r="O24" s="2"/>
      <c r="P24" s="2"/>
      <c r="Q24" s="2"/>
      <c r="R24" s="2"/>
    </row>
    <row r="25" spans="1:21">
      <c r="A25" s="194" t="s">
        <v>26</v>
      </c>
      <c r="B25" s="194"/>
      <c r="C25" s="194"/>
      <c r="D25" s="194"/>
      <c r="E25" s="194"/>
      <c r="F25" s="194"/>
      <c r="G25" s="194"/>
      <c r="M25" s="195" t="s">
        <v>27</v>
      </c>
      <c r="N25" s="195"/>
      <c r="O25" s="195"/>
      <c r="P25" s="195"/>
      <c r="Q25" s="195"/>
      <c r="R25" s="195"/>
      <c r="S25" s="195"/>
      <c r="T25" s="195"/>
    </row>
    <row r="26" spans="1:21" ht="26.25" customHeight="1">
      <c r="A26" s="5"/>
      <c r="B26" s="196" t="s">
        <v>28</v>
      </c>
      <c r="C26" s="197"/>
      <c r="D26" s="196" t="s">
        <v>29</v>
      </c>
      <c r="E26" s="198"/>
      <c r="F26" s="197"/>
      <c r="G26" s="182" t="s">
        <v>30</v>
      </c>
      <c r="H26" s="182" t="s">
        <v>31</v>
      </c>
      <c r="I26" s="196" t="s">
        <v>32</v>
      </c>
      <c r="J26" s="198"/>
      <c r="K26" s="197"/>
      <c r="M26" s="195"/>
      <c r="N26" s="195"/>
      <c r="O26" s="195"/>
      <c r="P26" s="195"/>
      <c r="Q26" s="195"/>
      <c r="R26" s="195"/>
      <c r="S26" s="195"/>
      <c r="T26" s="195"/>
    </row>
    <row r="27" spans="1:21" ht="14.25" customHeight="1">
      <c r="A27" s="5"/>
      <c r="B27" s="37" t="s">
        <v>33</v>
      </c>
      <c r="C27" s="37" t="s">
        <v>34</v>
      </c>
      <c r="D27" s="37" t="s">
        <v>35</v>
      </c>
      <c r="E27" s="37" t="s">
        <v>36</v>
      </c>
      <c r="F27" s="37" t="s">
        <v>37</v>
      </c>
      <c r="G27" s="183"/>
      <c r="H27" s="183"/>
      <c r="I27" s="6" t="s">
        <v>38</v>
      </c>
      <c r="J27" s="6" t="s">
        <v>39</v>
      </c>
      <c r="K27" s="6" t="s">
        <v>40</v>
      </c>
      <c r="M27" s="195"/>
      <c r="N27" s="195"/>
      <c r="O27" s="195"/>
      <c r="P27" s="195"/>
      <c r="Q27" s="195"/>
      <c r="R27" s="195"/>
      <c r="S27" s="195"/>
      <c r="T27" s="195"/>
    </row>
    <row r="28" spans="1:21" ht="17.25" customHeight="1">
      <c r="A28" s="7" t="s">
        <v>6</v>
      </c>
      <c r="B28" s="8">
        <v>14</v>
      </c>
      <c r="C28" s="8">
        <v>14</v>
      </c>
      <c r="D28" s="23">
        <v>3</v>
      </c>
      <c r="E28" s="23">
        <v>3</v>
      </c>
      <c r="F28" s="23">
        <v>2</v>
      </c>
      <c r="G28" s="23"/>
      <c r="H28" s="36"/>
      <c r="I28" s="23">
        <v>3</v>
      </c>
      <c r="J28" s="23">
        <v>1</v>
      </c>
      <c r="K28" s="23">
        <v>12</v>
      </c>
      <c r="M28" s="195"/>
      <c r="N28" s="195"/>
      <c r="O28" s="195"/>
      <c r="P28" s="195"/>
      <c r="Q28" s="195"/>
      <c r="R28" s="195"/>
      <c r="S28" s="195"/>
      <c r="T28" s="195"/>
      <c r="U28" s="39"/>
    </row>
    <row r="29" spans="1:21" ht="15" customHeight="1">
      <c r="A29" s="7" t="s">
        <v>7</v>
      </c>
      <c r="B29" s="8">
        <v>14</v>
      </c>
      <c r="C29" s="8">
        <v>12</v>
      </c>
      <c r="D29" s="23">
        <v>3</v>
      </c>
      <c r="E29" s="23">
        <v>3</v>
      </c>
      <c r="F29" s="23">
        <v>2</v>
      </c>
      <c r="G29" s="23">
        <v>2</v>
      </c>
      <c r="H29" s="23"/>
      <c r="I29" s="23">
        <v>3</v>
      </c>
      <c r="J29" s="23">
        <v>1</v>
      </c>
      <c r="K29" s="23">
        <v>12</v>
      </c>
      <c r="M29" s="195"/>
      <c r="N29" s="195"/>
      <c r="O29" s="195"/>
      <c r="P29" s="195"/>
      <c r="Q29" s="195"/>
      <c r="R29" s="195"/>
      <c r="S29" s="195"/>
      <c r="T29" s="195"/>
      <c r="U29" s="39"/>
    </row>
    <row r="30" spans="1:21" ht="15.75" customHeight="1">
      <c r="A30" s="26"/>
      <c r="B30" s="25"/>
      <c r="C30" s="25"/>
      <c r="D30" s="25"/>
      <c r="E30" s="25"/>
      <c r="F30" s="25"/>
      <c r="G30" s="25"/>
      <c r="H30" s="25"/>
      <c r="I30" s="25"/>
      <c r="J30" s="25"/>
      <c r="K30" s="25"/>
      <c r="M30" s="195"/>
      <c r="N30" s="195"/>
      <c r="O30" s="195"/>
      <c r="P30" s="195"/>
      <c r="Q30" s="195"/>
      <c r="R30" s="195"/>
      <c r="S30" s="195"/>
      <c r="T30" s="195"/>
    </row>
    <row r="31" spans="1:21" ht="15" customHeight="1">
      <c r="M31" s="195"/>
      <c r="N31" s="195"/>
      <c r="O31" s="195"/>
      <c r="P31" s="195"/>
      <c r="Q31" s="195"/>
      <c r="R31" s="195"/>
      <c r="S31" s="195"/>
      <c r="T31" s="195"/>
    </row>
    <row r="32" spans="1:21" ht="32.25" customHeight="1">
      <c r="A32" s="191" t="s">
        <v>41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</row>
    <row r="33" spans="1:21" ht="8.25" hidden="1" customHeight="1">
      <c r="O33" s="10"/>
      <c r="P33" s="11" t="s">
        <v>42</v>
      </c>
      <c r="Q33" s="11" t="s">
        <v>43</v>
      </c>
      <c r="R33" s="11" t="s">
        <v>44</v>
      </c>
      <c r="S33" s="11" t="s">
        <v>45</v>
      </c>
      <c r="T33" s="11" t="s">
        <v>46</v>
      </c>
      <c r="U33" s="11"/>
    </row>
    <row r="34" spans="1:21" ht="17.25" customHeight="1">
      <c r="A34" s="89" t="s">
        <v>47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</row>
    <row r="35" spans="1:21" ht="25.5" customHeight="1">
      <c r="A35" s="175" t="s">
        <v>48</v>
      </c>
      <c r="B35" s="177" t="s">
        <v>49</v>
      </c>
      <c r="C35" s="178"/>
      <c r="D35" s="178"/>
      <c r="E35" s="178"/>
      <c r="F35" s="178"/>
      <c r="G35" s="178"/>
      <c r="H35" s="178"/>
      <c r="I35" s="179"/>
      <c r="J35" s="182" t="s">
        <v>50</v>
      </c>
      <c r="K35" s="186" t="s">
        <v>51</v>
      </c>
      <c r="L35" s="187"/>
      <c r="M35" s="187"/>
      <c r="N35" s="188"/>
      <c r="O35" s="186" t="s">
        <v>52</v>
      </c>
      <c r="P35" s="189"/>
      <c r="Q35" s="190"/>
      <c r="R35" s="186" t="s">
        <v>53</v>
      </c>
      <c r="S35" s="187"/>
      <c r="T35" s="188"/>
      <c r="U35" s="184" t="s">
        <v>54</v>
      </c>
    </row>
    <row r="36" spans="1:21" ht="13.5" customHeight="1">
      <c r="A36" s="176"/>
      <c r="B36" s="180"/>
      <c r="C36" s="160"/>
      <c r="D36" s="160"/>
      <c r="E36" s="160"/>
      <c r="F36" s="160"/>
      <c r="G36" s="160"/>
      <c r="H36" s="160"/>
      <c r="I36" s="181"/>
      <c r="J36" s="183"/>
      <c r="K36" s="6" t="s">
        <v>55</v>
      </c>
      <c r="L36" s="6" t="s">
        <v>56</v>
      </c>
      <c r="M36" s="6" t="s">
        <v>57</v>
      </c>
      <c r="N36" s="6" t="s">
        <v>58</v>
      </c>
      <c r="O36" s="6" t="s">
        <v>59</v>
      </c>
      <c r="P36" s="6" t="s">
        <v>35</v>
      </c>
      <c r="Q36" s="6" t="s">
        <v>60</v>
      </c>
      <c r="R36" s="6" t="s">
        <v>61</v>
      </c>
      <c r="S36" s="6" t="s">
        <v>55</v>
      </c>
      <c r="T36" s="6" t="s">
        <v>62</v>
      </c>
      <c r="U36" s="185"/>
    </row>
    <row r="37" spans="1:21">
      <c r="A37" s="47" t="s">
        <v>154</v>
      </c>
      <c r="B37" s="128" t="s">
        <v>63</v>
      </c>
      <c r="C37" s="129"/>
      <c r="D37" s="129"/>
      <c r="E37" s="129"/>
      <c r="F37" s="129"/>
      <c r="G37" s="129"/>
      <c r="H37" s="129"/>
      <c r="I37" s="130"/>
      <c r="J37" s="12">
        <v>8</v>
      </c>
      <c r="K37" s="12">
        <v>2</v>
      </c>
      <c r="L37" s="12">
        <v>1</v>
      </c>
      <c r="M37" s="12">
        <v>0</v>
      </c>
      <c r="N37" s="12">
        <v>2</v>
      </c>
      <c r="O37" s="17">
        <f>K37+L37+M37+N37</f>
        <v>5</v>
      </c>
      <c r="P37" s="18">
        <f>Q37-O37</f>
        <v>9</v>
      </c>
      <c r="Q37" s="18">
        <f>ROUND(PRODUCT(J37,25)/14,0)</f>
        <v>14</v>
      </c>
      <c r="R37" s="22" t="s">
        <v>61</v>
      </c>
      <c r="S37" s="12"/>
      <c r="T37" s="23"/>
      <c r="U37" s="12" t="s">
        <v>42</v>
      </c>
    </row>
    <row r="38" spans="1:21">
      <c r="A38" s="47" t="s">
        <v>64</v>
      </c>
      <c r="B38" s="128" t="s">
        <v>65</v>
      </c>
      <c r="C38" s="129"/>
      <c r="D38" s="129"/>
      <c r="E38" s="129"/>
      <c r="F38" s="129"/>
      <c r="G38" s="129"/>
      <c r="H38" s="129"/>
      <c r="I38" s="130"/>
      <c r="J38" s="12">
        <v>8</v>
      </c>
      <c r="K38" s="12">
        <v>2</v>
      </c>
      <c r="L38" s="12">
        <v>1</v>
      </c>
      <c r="M38" s="12">
        <v>0</v>
      </c>
      <c r="N38" s="12">
        <v>2</v>
      </c>
      <c r="O38" s="17">
        <f>K38+L38+M38+N38</f>
        <v>5</v>
      </c>
      <c r="P38" s="18">
        <f>Q38-O38</f>
        <v>9</v>
      </c>
      <c r="Q38" s="18">
        <f>ROUND(PRODUCT(J38,25)/14,0)</f>
        <v>14</v>
      </c>
      <c r="R38" s="22" t="s">
        <v>61</v>
      </c>
      <c r="S38" s="12"/>
      <c r="T38" s="23"/>
      <c r="U38" s="12" t="s">
        <v>42</v>
      </c>
    </row>
    <row r="39" spans="1:21">
      <c r="A39" s="47" t="s">
        <v>66</v>
      </c>
      <c r="B39" s="128" t="s">
        <v>67</v>
      </c>
      <c r="C39" s="129"/>
      <c r="D39" s="129"/>
      <c r="E39" s="129"/>
      <c r="F39" s="129"/>
      <c r="G39" s="129"/>
      <c r="H39" s="129"/>
      <c r="I39" s="130"/>
      <c r="J39" s="12">
        <v>7</v>
      </c>
      <c r="K39" s="12">
        <v>2</v>
      </c>
      <c r="L39" s="12">
        <v>1</v>
      </c>
      <c r="M39" s="12">
        <v>0</v>
      </c>
      <c r="N39" s="12">
        <v>2</v>
      </c>
      <c r="O39" s="17">
        <f>K39+L39+M39+N39</f>
        <v>5</v>
      </c>
      <c r="P39" s="18">
        <f>Q39-O39</f>
        <v>8</v>
      </c>
      <c r="Q39" s="18">
        <f>ROUND(PRODUCT(J39,25)/14,0)</f>
        <v>13</v>
      </c>
      <c r="R39" s="22"/>
      <c r="S39" s="12" t="s">
        <v>55</v>
      </c>
      <c r="T39" s="23"/>
      <c r="U39" s="12" t="s">
        <v>42</v>
      </c>
    </row>
    <row r="40" spans="1:21">
      <c r="A40" s="47" t="s">
        <v>68</v>
      </c>
      <c r="B40" s="128" t="s">
        <v>69</v>
      </c>
      <c r="C40" s="129"/>
      <c r="D40" s="129"/>
      <c r="E40" s="129"/>
      <c r="F40" s="129"/>
      <c r="G40" s="129"/>
      <c r="H40" s="129"/>
      <c r="I40" s="130"/>
      <c r="J40" s="12">
        <v>7</v>
      </c>
      <c r="K40" s="12">
        <v>2</v>
      </c>
      <c r="L40" s="12">
        <v>1</v>
      </c>
      <c r="M40" s="12">
        <v>0</v>
      </c>
      <c r="N40" s="12">
        <v>2</v>
      </c>
      <c r="O40" s="17">
        <f>K40+L40+M40+N40</f>
        <v>5</v>
      </c>
      <c r="P40" s="18">
        <f>Q40-O40</f>
        <v>8</v>
      </c>
      <c r="Q40" s="18">
        <f>ROUND(PRODUCT(J40,25)/14,0)</f>
        <v>13</v>
      </c>
      <c r="R40" s="22"/>
      <c r="S40" s="12" t="s">
        <v>55</v>
      </c>
      <c r="T40" s="23"/>
      <c r="U40" s="12" t="s">
        <v>42</v>
      </c>
    </row>
    <row r="41" spans="1:21">
      <c r="A41" s="19" t="s">
        <v>70</v>
      </c>
      <c r="B41" s="102"/>
      <c r="C41" s="103"/>
      <c r="D41" s="103"/>
      <c r="E41" s="103"/>
      <c r="F41" s="103"/>
      <c r="G41" s="103"/>
      <c r="H41" s="103"/>
      <c r="I41" s="104"/>
      <c r="J41" s="19">
        <f t="shared" ref="J41:Q41" si="0">SUM(J37:J40)</f>
        <v>30</v>
      </c>
      <c r="K41" s="19">
        <f t="shared" si="0"/>
        <v>8</v>
      </c>
      <c r="L41" s="19">
        <f t="shared" si="0"/>
        <v>4</v>
      </c>
      <c r="M41" s="19">
        <f t="shared" si="0"/>
        <v>0</v>
      </c>
      <c r="N41" s="19">
        <f t="shared" si="0"/>
        <v>8</v>
      </c>
      <c r="O41" s="19">
        <f t="shared" si="0"/>
        <v>20</v>
      </c>
      <c r="P41" s="19">
        <f t="shared" si="0"/>
        <v>34</v>
      </c>
      <c r="Q41" s="19">
        <f t="shared" si="0"/>
        <v>54</v>
      </c>
      <c r="R41" s="19">
        <f>COUNTIF(R37:R40,"E")</f>
        <v>2</v>
      </c>
      <c r="S41" s="19">
        <f>COUNTIF(S37:S40,"C")</f>
        <v>2</v>
      </c>
      <c r="T41" s="19">
        <f>COUNTIF(T37:T40,"VP")</f>
        <v>0</v>
      </c>
      <c r="U41" s="32">
        <f>COUNTA(U37:U40)</f>
        <v>4</v>
      </c>
    </row>
    <row r="42" spans="1:21" ht="30" customHeight="1"/>
    <row r="43" spans="1:21" ht="16.5" customHeight="1">
      <c r="A43" s="89" t="s">
        <v>71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1:21" ht="26.25" customHeight="1">
      <c r="A44" s="175" t="s">
        <v>48</v>
      </c>
      <c r="B44" s="177" t="s">
        <v>49</v>
      </c>
      <c r="C44" s="178"/>
      <c r="D44" s="178"/>
      <c r="E44" s="178"/>
      <c r="F44" s="178"/>
      <c r="G44" s="178"/>
      <c r="H44" s="178"/>
      <c r="I44" s="179"/>
      <c r="J44" s="182" t="s">
        <v>50</v>
      </c>
      <c r="K44" s="186" t="s">
        <v>51</v>
      </c>
      <c r="L44" s="187"/>
      <c r="M44" s="187"/>
      <c r="N44" s="188"/>
      <c r="O44" s="186" t="s">
        <v>52</v>
      </c>
      <c r="P44" s="189"/>
      <c r="Q44" s="190"/>
      <c r="R44" s="186" t="s">
        <v>53</v>
      </c>
      <c r="S44" s="187"/>
      <c r="T44" s="188"/>
      <c r="U44" s="184" t="s">
        <v>54</v>
      </c>
    </row>
    <row r="45" spans="1:21" ht="12.75" customHeight="1">
      <c r="A45" s="176"/>
      <c r="B45" s="180"/>
      <c r="C45" s="160"/>
      <c r="D45" s="160"/>
      <c r="E45" s="160"/>
      <c r="F45" s="160"/>
      <c r="G45" s="160"/>
      <c r="H45" s="160"/>
      <c r="I45" s="181"/>
      <c r="J45" s="183"/>
      <c r="K45" s="6" t="s">
        <v>55</v>
      </c>
      <c r="L45" s="6" t="s">
        <v>56</v>
      </c>
      <c r="M45" s="6" t="s">
        <v>57</v>
      </c>
      <c r="N45" s="6" t="s">
        <v>58</v>
      </c>
      <c r="O45" s="6" t="s">
        <v>59</v>
      </c>
      <c r="P45" s="6" t="s">
        <v>35</v>
      </c>
      <c r="Q45" s="6" t="s">
        <v>60</v>
      </c>
      <c r="R45" s="6" t="s">
        <v>61</v>
      </c>
      <c r="S45" s="6" t="s">
        <v>55</v>
      </c>
      <c r="T45" s="6" t="s">
        <v>62</v>
      </c>
      <c r="U45" s="185"/>
    </row>
    <row r="46" spans="1:21">
      <c r="A46" s="47" t="s">
        <v>72</v>
      </c>
      <c r="B46" s="128" t="s">
        <v>73</v>
      </c>
      <c r="C46" s="129"/>
      <c r="D46" s="129"/>
      <c r="E46" s="129"/>
      <c r="F46" s="129"/>
      <c r="G46" s="129"/>
      <c r="H46" s="129"/>
      <c r="I46" s="130"/>
      <c r="J46" s="12">
        <v>7</v>
      </c>
      <c r="K46" s="12">
        <v>2</v>
      </c>
      <c r="L46" s="12">
        <v>1</v>
      </c>
      <c r="M46" s="12">
        <v>0</v>
      </c>
      <c r="N46" s="12">
        <v>2</v>
      </c>
      <c r="O46" s="17">
        <f>K46+L46+M46+N46</f>
        <v>5</v>
      </c>
      <c r="P46" s="18">
        <f>Q46-O46</f>
        <v>8</v>
      </c>
      <c r="Q46" s="18">
        <f>ROUND(PRODUCT(J46,25)/14,0)</f>
        <v>13</v>
      </c>
      <c r="R46" s="22"/>
      <c r="S46" s="12" t="s">
        <v>55</v>
      </c>
      <c r="T46" s="23"/>
      <c r="U46" s="12" t="s">
        <v>42</v>
      </c>
    </row>
    <row r="47" spans="1:21">
      <c r="A47" s="47" t="s">
        <v>74</v>
      </c>
      <c r="B47" s="128" t="s">
        <v>75</v>
      </c>
      <c r="C47" s="129"/>
      <c r="D47" s="129"/>
      <c r="E47" s="129"/>
      <c r="F47" s="129"/>
      <c r="G47" s="129"/>
      <c r="H47" s="129"/>
      <c r="I47" s="130"/>
      <c r="J47" s="12">
        <v>7</v>
      </c>
      <c r="K47" s="12">
        <v>2</v>
      </c>
      <c r="L47" s="12">
        <v>1</v>
      </c>
      <c r="M47" s="12">
        <v>0</v>
      </c>
      <c r="N47" s="12">
        <v>2</v>
      </c>
      <c r="O47" s="17">
        <f>K47+L47+M47+N47</f>
        <v>5</v>
      </c>
      <c r="P47" s="18">
        <f>Q47-O47</f>
        <v>8</v>
      </c>
      <c r="Q47" s="18">
        <f>ROUND(PRODUCT(J47,25)/14,0)</f>
        <v>13</v>
      </c>
      <c r="R47" s="22" t="s">
        <v>61</v>
      </c>
      <c r="S47" s="12"/>
      <c r="T47" s="23"/>
      <c r="U47" s="12" t="s">
        <v>45</v>
      </c>
    </row>
    <row r="48" spans="1:21">
      <c r="A48" s="47" t="s">
        <v>76</v>
      </c>
      <c r="B48" s="128" t="s">
        <v>77</v>
      </c>
      <c r="C48" s="129"/>
      <c r="D48" s="129"/>
      <c r="E48" s="129"/>
      <c r="F48" s="129"/>
      <c r="G48" s="129"/>
      <c r="H48" s="129"/>
      <c r="I48" s="130"/>
      <c r="J48" s="12">
        <v>6</v>
      </c>
      <c r="K48" s="12">
        <v>2</v>
      </c>
      <c r="L48" s="12">
        <v>1</v>
      </c>
      <c r="M48" s="12">
        <v>0</v>
      </c>
      <c r="N48" s="12">
        <v>2</v>
      </c>
      <c r="O48" s="17">
        <f>K48+L48+M48+N48</f>
        <v>5</v>
      </c>
      <c r="P48" s="18">
        <f>Q48-O48</f>
        <v>6</v>
      </c>
      <c r="Q48" s="18">
        <f>ROUND(PRODUCT(J48,25)/14,0)</f>
        <v>11</v>
      </c>
      <c r="R48" s="22" t="s">
        <v>61</v>
      </c>
      <c r="S48" s="12"/>
      <c r="T48" s="23"/>
      <c r="U48" s="12" t="s">
        <v>44</v>
      </c>
    </row>
    <row r="49" spans="1:21">
      <c r="A49" s="47" t="s">
        <v>78</v>
      </c>
      <c r="B49" s="128" t="s">
        <v>79</v>
      </c>
      <c r="C49" s="129"/>
      <c r="D49" s="129"/>
      <c r="E49" s="129"/>
      <c r="F49" s="129"/>
      <c r="G49" s="129"/>
      <c r="H49" s="129"/>
      <c r="I49" s="130"/>
      <c r="J49" s="12">
        <v>6</v>
      </c>
      <c r="K49" s="12">
        <v>2</v>
      </c>
      <c r="L49" s="12">
        <v>1</v>
      </c>
      <c r="M49" s="12">
        <v>0</v>
      </c>
      <c r="N49" s="12">
        <v>0</v>
      </c>
      <c r="O49" s="17">
        <f>K49+L49+M49+N49</f>
        <v>3</v>
      </c>
      <c r="P49" s="18">
        <f>Q49-O49</f>
        <v>8</v>
      </c>
      <c r="Q49" s="18">
        <f>ROUND(PRODUCT(J49,25)/14,0)</f>
        <v>11</v>
      </c>
      <c r="R49" s="22" t="s">
        <v>61</v>
      </c>
      <c r="S49" s="12"/>
      <c r="T49" s="23"/>
      <c r="U49" s="12" t="s">
        <v>44</v>
      </c>
    </row>
    <row r="50" spans="1:21">
      <c r="A50" s="48" t="s">
        <v>80</v>
      </c>
      <c r="B50" s="131" t="s">
        <v>81</v>
      </c>
      <c r="C50" s="132"/>
      <c r="D50" s="132"/>
      <c r="E50" s="132"/>
      <c r="F50" s="132"/>
      <c r="G50" s="132"/>
      <c r="H50" s="132"/>
      <c r="I50" s="133"/>
      <c r="J50" s="49">
        <v>4</v>
      </c>
      <c r="K50" s="12">
        <v>0</v>
      </c>
      <c r="L50" s="12">
        <v>0</v>
      </c>
      <c r="M50" s="12">
        <v>1</v>
      </c>
      <c r="N50" s="12">
        <v>2</v>
      </c>
      <c r="O50" s="17">
        <f>K50+L50+M50+N50</f>
        <v>3</v>
      </c>
      <c r="P50" s="18">
        <f>Q50-O50</f>
        <v>8</v>
      </c>
      <c r="Q50" s="18">
        <f>ROUND(PRODUCT(J49,25)/14,0)</f>
        <v>11</v>
      </c>
      <c r="R50" s="22"/>
      <c r="S50" s="12"/>
      <c r="T50" s="23" t="s">
        <v>62</v>
      </c>
      <c r="U50" s="12" t="s">
        <v>44</v>
      </c>
    </row>
    <row r="51" spans="1:21">
      <c r="A51" s="19" t="s">
        <v>70</v>
      </c>
      <c r="B51" s="102"/>
      <c r="C51" s="103"/>
      <c r="D51" s="103"/>
      <c r="E51" s="103"/>
      <c r="F51" s="103"/>
      <c r="G51" s="103"/>
      <c r="H51" s="103"/>
      <c r="I51" s="104"/>
      <c r="J51" s="19">
        <f t="shared" ref="J51:Q51" si="1">SUM(J46:J50)</f>
        <v>30</v>
      </c>
      <c r="K51" s="19">
        <f t="shared" si="1"/>
        <v>8</v>
      </c>
      <c r="L51" s="19">
        <f t="shared" si="1"/>
        <v>4</v>
      </c>
      <c r="M51" s="19">
        <f t="shared" si="1"/>
        <v>1</v>
      </c>
      <c r="N51" s="19">
        <f t="shared" si="1"/>
        <v>8</v>
      </c>
      <c r="O51" s="19">
        <f t="shared" si="1"/>
        <v>21</v>
      </c>
      <c r="P51" s="19">
        <f t="shared" si="1"/>
        <v>38</v>
      </c>
      <c r="Q51" s="19">
        <f t="shared" si="1"/>
        <v>59</v>
      </c>
      <c r="R51" s="19">
        <f>COUNTIF(R46:R50,"E")</f>
        <v>3</v>
      </c>
      <c r="S51" s="19">
        <f>COUNTIF(S46:S50,"C")</f>
        <v>1</v>
      </c>
      <c r="T51" s="19">
        <f>COUNTIF(T46:T50,"VP")</f>
        <v>1</v>
      </c>
      <c r="U51" s="32">
        <f>COUNTA(U46:U50)</f>
        <v>5</v>
      </c>
    </row>
    <row r="52" spans="1:21" ht="19.5" customHeight="1"/>
    <row r="53" spans="1:21" ht="18" customHeight="1">
      <c r="A53" s="89" t="s">
        <v>82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</row>
    <row r="54" spans="1:21" ht="25.5" customHeight="1">
      <c r="A54" s="175" t="s">
        <v>48</v>
      </c>
      <c r="B54" s="177" t="s">
        <v>49</v>
      </c>
      <c r="C54" s="178"/>
      <c r="D54" s="178"/>
      <c r="E54" s="178"/>
      <c r="F54" s="178"/>
      <c r="G54" s="178"/>
      <c r="H54" s="178"/>
      <c r="I54" s="179"/>
      <c r="J54" s="182" t="s">
        <v>50</v>
      </c>
      <c r="K54" s="186" t="s">
        <v>51</v>
      </c>
      <c r="L54" s="187"/>
      <c r="M54" s="187"/>
      <c r="N54" s="188"/>
      <c r="O54" s="186" t="s">
        <v>52</v>
      </c>
      <c r="P54" s="189"/>
      <c r="Q54" s="190"/>
      <c r="R54" s="186" t="s">
        <v>53</v>
      </c>
      <c r="S54" s="187"/>
      <c r="T54" s="188"/>
      <c r="U54" s="184" t="s">
        <v>54</v>
      </c>
    </row>
    <row r="55" spans="1:21" ht="16.5" customHeight="1">
      <c r="A55" s="176"/>
      <c r="B55" s="180"/>
      <c r="C55" s="160"/>
      <c r="D55" s="160"/>
      <c r="E55" s="160"/>
      <c r="F55" s="160"/>
      <c r="G55" s="160"/>
      <c r="H55" s="160"/>
      <c r="I55" s="181"/>
      <c r="J55" s="183"/>
      <c r="K55" s="6" t="s">
        <v>55</v>
      </c>
      <c r="L55" s="6" t="s">
        <v>56</v>
      </c>
      <c r="M55" s="6" t="s">
        <v>57</v>
      </c>
      <c r="N55" s="6" t="s">
        <v>58</v>
      </c>
      <c r="O55" s="6" t="s">
        <v>59</v>
      </c>
      <c r="P55" s="6" t="s">
        <v>35</v>
      </c>
      <c r="Q55" s="6" t="s">
        <v>60</v>
      </c>
      <c r="R55" s="6" t="s">
        <v>61</v>
      </c>
      <c r="S55" s="6" t="s">
        <v>55</v>
      </c>
      <c r="T55" s="6" t="s">
        <v>62</v>
      </c>
      <c r="U55" s="185"/>
    </row>
    <row r="56" spans="1:21">
      <c r="A56" s="47" t="s">
        <v>83</v>
      </c>
      <c r="B56" s="128" t="s">
        <v>84</v>
      </c>
      <c r="C56" s="129"/>
      <c r="D56" s="129"/>
      <c r="E56" s="129"/>
      <c r="F56" s="129"/>
      <c r="G56" s="129"/>
      <c r="H56" s="129"/>
      <c r="I56" s="130"/>
      <c r="J56" s="12">
        <v>8</v>
      </c>
      <c r="K56" s="12">
        <v>2</v>
      </c>
      <c r="L56" s="12">
        <v>0</v>
      </c>
      <c r="M56" s="12">
        <v>1</v>
      </c>
      <c r="N56" s="12">
        <v>2</v>
      </c>
      <c r="O56" s="17">
        <f>K56+L56+M56+N56</f>
        <v>5</v>
      </c>
      <c r="P56" s="18">
        <f>Q56-O56</f>
        <v>9</v>
      </c>
      <c r="Q56" s="18">
        <f>ROUND(PRODUCT(J56,25)/14,0)</f>
        <v>14</v>
      </c>
      <c r="R56" s="22"/>
      <c r="S56" s="12"/>
      <c r="T56" s="23" t="s">
        <v>62</v>
      </c>
      <c r="U56" s="12" t="s">
        <v>44</v>
      </c>
    </row>
    <row r="57" spans="1:21">
      <c r="A57" s="47" t="s">
        <v>85</v>
      </c>
      <c r="B57" s="128" t="s">
        <v>86</v>
      </c>
      <c r="C57" s="129"/>
      <c r="D57" s="129"/>
      <c r="E57" s="129"/>
      <c r="F57" s="129"/>
      <c r="G57" s="129"/>
      <c r="H57" s="129"/>
      <c r="I57" s="130"/>
      <c r="J57" s="12">
        <v>8</v>
      </c>
      <c r="K57" s="12">
        <v>2</v>
      </c>
      <c r="L57" s="12">
        <v>0</v>
      </c>
      <c r="M57" s="12">
        <v>1</v>
      </c>
      <c r="N57" s="12">
        <v>2</v>
      </c>
      <c r="O57" s="17">
        <f>K57+L57+M57+N57</f>
        <v>5</v>
      </c>
      <c r="P57" s="18">
        <f>Q57-O57</f>
        <v>9</v>
      </c>
      <c r="Q57" s="18">
        <f>ROUND(PRODUCT(J57,25)/14,0)</f>
        <v>14</v>
      </c>
      <c r="R57" s="22" t="s">
        <v>61</v>
      </c>
      <c r="S57" s="12"/>
      <c r="T57" s="23"/>
      <c r="U57" s="12" t="s">
        <v>45</v>
      </c>
    </row>
    <row r="58" spans="1:21">
      <c r="A58" s="47" t="s">
        <v>87</v>
      </c>
      <c r="B58" s="128" t="s">
        <v>88</v>
      </c>
      <c r="C58" s="129"/>
      <c r="D58" s="129"/>
      <c r="E58" s="129"/>
      <c r="F58" s="129"/>
      <c r="G58" s="129"/>
      <c r="H58" s="129"/>
      <c r="I58" s="130"/>
      <c r="J58" s="12">
        <v>7</v>
      </c>
      <c r="K58" s="12">
        <v>2</v>
      </c>
      <c r="L58" s="12">
        <v>1</v>
      </c>
      <c r="M58" s="12">
        <v>0</v>
      </c>
      <c r="N58" s="12">
        <v>2</v>
      </c>
      <c r="O58" s="17">
        <f>K58+L58+M58+N58</f>
        <v>5</v>
      </c>
      <c r="P58" s="18">
        <f>Q58-O58</f>
        <v>8</v>
      </c>
      <c r="Q58" s="18">
        <f>ROUND(PRODUCT(J58,25)/14,0)</f>
        <v>13</v>
      </c>
      <c r="R58" s="22" t="s">
        <v>61</v>
      </c>
      <c r="S58" s="12"/>
      <c r="T58" s="23"/>
      <c r="U58" s="12" t="s">
        <v>42</v>
      </c>
    </row>
    <row r="59" spans="1:21">
      <c r="A59" s="47" t="s">
        <v>89</v>
      </c>
      <c r="B59" s="128" t="s">
        <v>90</v>
      </c>
      <c r="C59" s="129"/>
      <c r="D59" s="129"/>
      <c r="E59" s="129"/>
      <c r="F59" s="129"/>
      <c r="G59" s="129"/>
      <c r="H59" s="129"/>
      <c r="I59" s="130"/>
      <c r="J59" s="12">
        <v>7</v>
      </c>
      <c r="K59" s="12">
        <v>2</v>
      </c>
      <c r="L59" s="12">
        <v>1</v>
      </c>
      <c r="M59" s="12">
        <v>0</v>
      </c>
      <c r="N59" s="12">
        <v>2</v>
      </c>
      <c r="O59" s="17">
        <f>K59+L59+M59+N59</f>
        <v>5</v>
      </c>
      <c r="P59" s="18">
        <f>Q59-O59</f>
        <v>8</v>
      </c>
      <c r="Q59" s="18">
        <f>ROUND(PRODUCT(J59,25)/14,0)</f>
        <v>13</v>
      </c>
      <c r="R59" s="22"/>
      <c r="S59" s="12" t="s">
        <v>55</v>
      </c>
      <c r="T59" s="23"/>
      <c r="U59" s="12" t="s">
        <v>42</v>
      </c>
    </row>
    <row r="60" spans="1:21">
      <c r="A60" s="19" t="s">
        <v>70</v>
      </c>
      <c r="B60" s="102"/>
      <c r="C60" s="103"/>
      <c r="D60" s="103"/>
      <c r="E60" s="103"/>
      <c r="F60" s="103"/>
      <c r="G60" s="103"/>
      <c r="H60" s="103"/>
      <c r="I60" s="104"/>
      <c r="J60" s="19">
        <f t="shared" ref="J60:Q60" si="2">SUM(J56:J59)</f>
        <v>30</v>
      </c>
      <c r="K60" s="19">
        <f t="shared" si="2"/>
        <v>8</v>
      </c>
      <c r="L60" s="19">
        <f t="shared" si="2"/>
        <v>2</v>
      </c>
      <c r="M60" s="19">
        <f t="shared" si="2"/>
        <v>2</v>
      </c>
      <c r="N60" s="19">
        <f t="shared" si="2"/>
        <v>8</v>
      </c>
      <c r="O60" s="19">
        <f t="shared" si="2"/>
        <v>20</v>
      </c>
      <c r="P60" s="19">
        <f t="shared" si="2"/>
        <v>34</v>
      </c>
      <c r="Q60" s="19">
        <f t="shared" si="2"/>
        <v>54</v>
      </c>
      <c r="R60" s="19">
        <f>COUNTIF(R56:R59,"E")</f>
        <v>2</v>
      </c>
      <c r="S60" s="19">
        <f>COUNTIF(S56:S59,"C")</f>
        <v>1</v>
      </c>
      <c r="T60" s="19">
        <f>COUNTIF(T56:T59,"VP")</f>
        <v>1</v>
      </c>
      <c r="U60" s="32">
        <f>COUNTA(U56:U59)</f>
        <v>4</v>
      </c>
    </row>
    <row r="61" spans="1:21" ht="30" customHeight="1"/>
    <row r="62" spans="1:21" ht="18.75" customHeight="1">
      <c r="A62" s="89" t="s">
        <v>91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ht="24.75" customHeight="1">
      <c r="A63" s="175" t="s">
        <v>48</v>
      </c>
      <c r="B63" s="177" t="s">
        <v>49</v>
      </c>
      <c r="C63" s="178"/>
      <c r="D63" s="178"/>
      <c r="E63" s="178"/>
      <c r="F63" s="178"/>
      <c r="G63" s="178"/>
      <c r="H63" s="178"/>
      <c r="I63" s="179"/>
      <c r="J63" s="182" t="s">
        <v>50</v>
      </c>
      <c r="K63" s="186" t="s">
        <v>51</v>
      </c>
      <c r="L63" s="187"/>
      <c r="M63" s="187"/>
      <c r="N63" s="188"/>
      <c r="O63" s="186" t="s">
        <v>52</v>
      </c>
      <c r="P63" s="189"/>
      <c r="Q63" s="190"/>
      <c r="R63" s="186" t="s">
        <v>53</v>
      </c>
      <c r="S63" s="187"/>
      <c r="T63" s="188"/>
      <c r="U63" s="184" t="s">
        <v>54</v>
      </c>
    </row>
    <row r="64" spans="1:21">
      <c r="A64" s="176"/>
      <c r="B64" s="180"/>
      <c r="C64" s="160"/>
      <c r="D64" s="160"/>
      <c r="E64" s="160"/>
      <c r="F64" s="160"/>
      <c r="G64" s="160"/>
      <c r="H64" s="160"/>
      <c r="I64" s="181"/>
      <c r="J64" s="183"/>
      <c r="K64" s="6" t="s">
        <v>55</v>
      </c>
      <c r="L64" s="6" t="s">
        <v>56</v>
      </c>
      <c r="M64" s="6" t="s">
        <v>57</v>
      </c>
      <c r="N64" s="6" t="s">
        <v>58</v>
      </c>
      <c r="O64" s="6" t="s">
        <v>59</v>
      </c>
      <c r="P64" s="6" t="s">
        <v>35</v>
      </c>
      <c r="Q64" s="6" t="s">
        <v>60</v>
      </c>
      <c r="R64" s="6" t="s">
        <v>61</v>
      </c>
      <c r="S64" s="6" t="s">
        <v>55</v>
      </c>
      <c r="T64" s="6" t="s">
        <v>62</v>
      </c>
      <c r="U64" s="185"/>
    </row>
    <row r="65" spans="1:21">
      <c r="A65" s="47" t="s">
        <v>92</v>
      </c>
      <c r="B65" s="128" t="s">
        <v>93</v>
      </c>
      <c r="C65" s="129"/>
      <c r="D65" s="129"/>
      <c r="E65" s="129"/>
      <c r="F65" s="129"/>
      <c r="G65" s="129"/>
      <c r="H65" s="129"/>
      <c r="I65" s="130"/>
      <c r="J65" s="12">
        <v>7</v>
      </c>
      <c r="K65" s="12">
        <v>2</v>
      </c>
      <c r="L65" s="12">
        <v>1</v>
      </c>
      <c r="M65" s="12">
        <v>0</v>
      </c>
      <c r="N65" s="12">
        <v>2</v>
      </c>
      <c r="O65" s="17">
        <f>K65+L65+M65+N65</f>
        <v>5</v>
      </c>
      <c r="P65" s="18">
        <f>Q65-O65</f>
        <v>10</v>
      </c>
      <c r="Q65" s="18">
        <f>ROUND(PRODUCT(J65,25)/12,0)</f>
        <v>15</v>
      </c>
      <c r="R65" s="22" t="s">
        <v>61</v>
      </c>
      <c r="S65" s="12"/>
      <c r="T65" s="23"/>
      <c r="U65" s="12" t="s">
        <v>42</v>
      </c>
    </row>
    <row r="66" spans="1:21">
      <c r="A66" s="47" t="s">
        <v>94</v>
      </c>
      <c r="B66" s="128" t="s">
        <v>95</v>
      </c>
      <c r="C66" s="129"/>
      <c r="D66" s="129"/>
      <c r="E66" s="129"/>
      <c r="F66" s="129"/>
      <c r="G66" s="129"/>
      <c r="H66" s="129"/>
      <c r="I66" s="130"/>
      <c r="J66" s="12">
        <v>6</v>
      </c>
      <c r="K66" s="12">
        <v>2</v>
      </c>
      <c r="L66" s="12">
        <v>1</v>
      </c>
      <c r="M66" s="12">
        <v>0</v>
      </c>
      <c r="N66" s="12">
        <v>2</v>
      </c>
      <c r="O66" s="17">
        <f>K66+L66+M66+N66</f>
        <v>5</v>
      </c>
      <c r="P66" s="18">
        <f>Q66-O66</f>
        <v>8</v>
      </c>
      <c r="Q66" s="18">
        <f>ROUND(PRODUCT(J66,25)/12,0)</f>
        <v>13</v>
      </c>
      <c r="R66" s="22" t="s">
        <v>61</v>
      </c>
      <c r="S66" s="12"/>
      <c r="T66" s="23"/>
      <c r="U66" s="12" t="s">
        <v>42</v>
      </c>
    </row>
    <row r="67" spans="1:21">
      <c r="A67" s="47" t="s">
        <v>96</v>
      </c>
      <c r="B67" s="128" t="s">
        <v>97</v>
      </c>
      <c r="C67" s="129"/>
      <c r="D67" s="129"/>
      <c r="E67" s="129"/>
      <c r="F67" s="129"/>
      <c r="G67" s="129"/>
      <c r="H67" s="129"/>
      <c r="I67" s="130"/>
      <c r="J67" s="12">
        <v>7</v>
      </c>
      <c r="K67" s="12">
        <v>2</v>
      </c>
      <c r="L67" s="12">
        <v>1</v>
      </c>
      <c r="M67" s="12">
        <v>0</v>
      </c>
      <c r="N67" s="12">
        <v>2</v>
      </c>
      <c r="O67" s="17">
        <f>K67+L67+M67+N67</f>
        <v>5</v>
      </c>
      <c r="P67" s="18">
        <f>Q67-O67</f>
        <v>10</v>
      </c>
      <c r="Q67" s="18">
        <f>ROUND(PRODUCT(J67,25)/12,0)</f>
        <v>15</v>
      </c>
      <c r="R67" s="22" t="s">
        <v>61</v>
      </c>
      <c r="S67" s="12"/>
      <c r="T67" s="23"/>
      <c r="U67" s="12" t="s">
        <v>42</v>
      </c>
    </row>
    <row r="68" spans="1:21">
      <c r="A68" s="47" t="s">
        <v>98</v>
      </c>
      <c r="B68" s="128" t="s">
        <v>99</v>
      </c>
      <c r="C68" s="129"/>
      <c r="D68" s="129"/>
      <c r="E68" s="129"/>
      <c r="F68" s="129"/>
      <c r="G68" s="129"/>
      <c r="H68" s="129"/>
      <c r="I68" s="130"/>
      <c r="J68" s="12">
        <v>4</v>
      </c>
      <c r="K68" s="12">
        <v>0</v>
      </c>
      <c r="L68" s="12">
        <v>0</v>
      </c>
      <c r="M68" s="12">
        <v>1</v>
      </c>
      <c r="N68" s="12">
        <v>2</v>
      </c>
      <c r="O68" s="17">
        <f>K68+L68+M68+N68</f>
        <v>3</v>
      </c>
      <c r="P68" s="18">
        <f>Q68-O68</f>
        <v>5</v>
      </c>
      <c r="Q68" s="18">
        <f>ROUND(PRODUCT(J68,25)/12,0)</f>
        <v>8</v>
      </c>
      <c r="R68" s="22"/>
      <c r="S68" s="12"/>
      <c r="T68" s="23" t="s">
        <v>62</v>
      </c>
      <c r="U68" s="12" t="s">
        <v>44</v>
      </c>
    </row>
    <row r="69" spans="1:21">
      <c r="A69" s="47" t="s">
        <v>100</v>
      </c>
      <c r="B69" s="128" t="s">
        <v>101</v>
      </c>
      <c r="C69" s="129"/>
      <c r="D69" s="129"/>
      <c r="E69" s="129"/>
      <c r="F69" s="129"/>
      <c r="G69" s="129"/>
      <c r="H69" s="129"/>
      <c r="I69" s="130"/>
      <c r="J69" s="12">
        <v>6</v>
      </c>
      <c r="K69" s="12">
        <v>2</v>
      </c>
      <c r="L69" s="12">
        <v>1</v>
      </c>
      <c r="M69" s="12">
        <v>0</v>
      </c>
      <c r="N69" s="12">
        <v>2</v>
      </c>
      <c r="O69" s="17">
        <f>K69+L69+M69+N69</f>
        <v>5</v>
      </c>
      <c r="P69" s="18">
        <f>Q69-O69</f>
        <v>8</v>
      </c>
      <c r="Q69" s="18">
        <f>ROUND(PRODUCT(J69,25)/12,0)</f>
        <v>13</v>
      </c>
      <c r="R69" s="22"/>
      <c r="S69" s="12" t="s">
        <v>55</v>
      </c>
      <c r="T69" s="23"/>
      <c r="U69" s="12" t="s">
        <v>44</v>
      </c>
    </row>
    <row r="70" spans="1:21">
      <c r="A70" s="19" t="s">
        <v>70</v>
      </c>
      <c r="B70" s="102"/>
      <c r="C70" s="103"/>
      <c r="D70" s="103"/>
      <c r="E70" s="103"/>
      <c r="F70" s="103"/>
      <c r="G70" s="103"/>
      <c r="H70" s="103"/>
      <c r="I70" s="104"/>
      <c r="J70" s="19">
        <f t="shared" ref="J70:Q70" si="3">SUM(J65:J69)</f>
        <v>30</v>
      </c>
      <c r="K70" s="19">
        <f t="shared" si="3"/>
        <v>8</v>
      </c>
      <c r="L70" s="19">
        <f t="shared" si="3"/>
        <v>4</v>
      </c>
      <c r="M70" s="19">
        <f t="shared" si="3"/>
        <v>1</v>
      </c>
      <c r="N70" s="19">
        <f t="shared" si="3"/>
        <v>10</v>
      </c>
      <c r="O70" s="19">
        <f t="shared" si="3"/>
        <v>23</v>
      </c>
      <c r="P70" s="19">
        <f t="shared" si="3"/>
        <v>41</v>
      </c>
      <c r="Q70" s="19">
        <f t="shared" si="3"/>
        <v>64</v>
      </c>
      <c r="R70" s="19">
        <f>COUNTIF(R65:R69,"E")</f>
        <v>3</v>
      </c>
      <c r="S70" s="19">
        <f>COUNTIF(S65:S69,"C")</f>
        <v>1</v>
      </c>
      <c r="T70" s="19">
        <f>COUNTIF(T65:T69,"VP")</f>
        <v>1</v>
      </c>
      <c r="U70" s="32">
        <f>COUNTA(U65:U69)</f>
        <v>5</v>
      </c>
    </row>
    <row r="71" spans="1:21" ht="21.75" customHeight="1"/>
    <row r="72" spans="1:21" ht="19.5" customHeight="1">
      <c r="A72" s="173" t="s">
        <v>158</v>
      </c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</row>
    <row r="73" spans="1:21" ht="27.75" customHeight="1">
      <c r="A73" s="175" t="s">
        <v>48</v>
      </c>
      <c r="B73" s="177" t="s">
        <v>49</v>
      </c>
      <c r="C73" s="178"/>
      <c r="D73" s="178"/>
      <c r="E73" s="178"/>
      <c r="F73" s="178"/>
      <c r="G73" s="178"/>
      <c r="H73" s="178"/>
      <c r="I73" s="179"/>
      <c r="J73" s="182" t="s">
        <v>50</v>
      </c>
      <c r="K73" s="90" t="s">
        <v>51</v>
      </c>
      <c r="L73" s="90"/>
      <c r="M73" s="90"/>
      <c r="N73" s="90"/>
      <c r="O73" s="90" t="s">
        <v>52</v>
      </c>
      <c r="P73" s="100"/>
      <c r="Q73" s="100"/>
      <c r="R73" s="90" t="s">
        <v>53</v>
      </c>
      <c r="S73" s="90"/>
      <c r="T73" s="90"/>
      <c r="U73" s="113" t="s">
        <v>54</v>
      </c>
    </row>
    <row r="74" spans="1:21" ht="12.75" customHeight="1">
      <c r="A74" s="176"/>
      <c r="B74" s="180"/>
      <c r="C74" s="160"/>
      <c r="D74" s="160"/>
      <c r="E74" s="160"/>
      <c r="F74" s="160"/>
      <c r="G74" s="160"/>
      <c r="H74" s="160"/>
      <c r="I74" s="181"/>
      <c r="J74" s="183"/>
      <c r="K74" s="6" t="s">
        <v>55</v>
      </c>
      <c r="L74" s="6" t="s">
        <v>56</v>
      </c>
      <c r="M74" s="6" t="s">
        <v>57</v>
      </c>
      <c r="N74" s="6" t="s">
        <v>58</v>
      </c>
      <c r="O74" s="6" t="s">
        <v>59</v>
      </c>
      <c r="P74" s="6" t="s">
        <v>35</v>
      </c>
      <c r="Q74" s="6" t="s">
        <v>60</v>
      </c>
      <c r="R74" s="6" t="s">
        <v>61</v>
      </c>
      <c r="S74" s="6" t="s">
        <v>55</v>
      </c>
      <c r="T74" s="6" t="s">
        <v>62</v>
      </c>
      <c r="U74" s="113"/>
    </row>
    <row r="75" spans="1:21">
      <c r="A75" s="161" t="s">
        <v>156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3"/>
    </row>
    <row r="76" spans="1:21">
      <c r="A76" s="50" t="s">
        <v>102</v>
      </c>
      <c r="B76" s="164" t="s">
        <v>103</v>
      </c>
      <c r="C76" s="165"/>
      <c r="D76" s="165"/>
      <c r="E76" s="165"/>
      <c r="F76" s="165"/>
      <c r="G76" s="165"/>
      <c r="H76" s="165"/>
      <c r="I76" s="166"/>
      <c r="J76" s="54">
        <v>6</v>
      </c>
      <c r="K76" s="54">
        <v>2</v>
      </c>
      <c r="L76" s="54">
        <v>1</v>
      </c>
      <c r="M76" s="54">
        <v>0</v>
      </c>
      <c r="N76" s="54">
        <v>2</v>
      </c>
      <c r="O76" s="55">
        <f>K76+L76+M76+N76</f>
        <v>5</v>
      </c>
      <c r="P76" s="56">
        <f>Q76-O76</f>
        <v>6</v>
      </c>
      <c r="Q76" s="56">
        <f>ROUND(PRODUCT(J76,25)/14,0)</f>
        <v>11</v>
      </c>
      <c r="R76" s="57"/>
      <c r="S76" s="57" t="s">
        <v>55</v>
      </c>
      <c r="T76" s="58"/>
      <c r="U76" s="54" t="s">
        <v>44</v>
      </c>
    </row>
    <row r="77" spans="1:21">
      <c r="A77" s="50" t="s">
        <v>104</v>
      </c>
      <c r="B77" s="164" t="s">
        <v>105</v>
      </c>
      <c r="C77" s="165"/>
      <c r="D77" s="165"/>
      <c r="E77" s="165"/>
      <c r="F77" s="165"/>
      <c r="G77" s="165"/>
      <c r="H77" s="165"/>
      <c r="I77" s="166"/>
      <c r="J77" s="54">
        <v>6</v>
      </c>
      <c r="K77" s="54">
        <v>2</v>
      </c>
      <c r="L77" s="54">
        <v>1</v>
      </c>
      <c r="M77" s="54">
        <v>0</v>
      </c>
      <c r="N77" s="54">
        <v>2</v>
      </c>
      <c r="O77" s="55">
        <f>K77+L77+M77+N77</f>
        <v>5</v>
      </c>
      <c r="P77" s="56">
        <f>Q77-O77</f>
        <v>6</v>
      </c>
      <c r="Q77" s="56">
        <f>ROUND(PRODUCT(J77,25)/14,0)</f>
        <v>11</v>
      </c>
      <c r="R77" s="57"/>
      <c r="S77" s="57" t="s">
        <v>55</v>
      </c>
      <c r="T77" s="58"/>
      <c r="U77" s="54" t="s">
        <v>44</v>
      </c>
    </row>
    <row r="78" spans="1:21">
      <c r="A78" s="167" t="s">
        <v>157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9"/>
    </row>
    <row r="79" spans="1:21">
      <c r="A79" s="50" t="s">
        <v>106</v>
      </c>
      <c r="B79" s="164" t="s">
        <v>107</v>
      </c>
      <c r="C79" s="165"/>
      <c r="D79" s="165"/>
      <c r="E79" s="165"/>
      <c r="F79" s="165"/>
      <c r="G79" s="165"/>
      <c r="H79" s="165"/>
      <c r="I79" s="166"/>
      <c r="J79" s="54">
        <v>6</v>
      </c>
      <c r="K79" s="54">
        <v>2</v>
      </c>
      <c r="L79" s="54">
        <v>1</v>
      </c>
      <c r="M79" s="54">
        <v>0</v>
      </c>
      <c r="N79" s="54">
        <v>2</v>
      </c>
      <c r="O79" s="55">
        <f>K79+L79+M79+N79</f>
        <v>5</v>
      </c>
      <c r="P79" s="56">
        <f>Q79-O79</f>
        <v>6</v>
      </c>
      <c r="Q79" s="56">
        <f>ROUND(PRODUCT(J79,25)/14,0)</f>
        <v>11</v>
      </c>
      <c r="R79" s="57" t="s">
        <v>61</v>
      </c>
      <c r="S79" s="57"/>
      <c r="T79" s="58"/>
      <c r="U79" s="54" t="s">
        <v>44</v>
      </c>
    </row>
    <row r="80" spans="1:21">
      <c r="A80" s="50" t="s">
        <v>155</v>
      </c>
      <c r="B80" s="51" t="s">
        <v>108</v>
      </c>
      <c r="C80" s="52"/>
      <c r="D80" s="52"/>
      <c r="E80" s="52"/>
      <c r="F80" s="52"/>
      <c r="G80" s="52"/>
      <c r="H80" s="52"/>
      <c r="I80" s="53"/>
      <c r="J80" s="54">
        <v>6</v>
      </c>
      <c r="K80" s="54">
        <v>2</v>
      </c>
      <c r="L80" s="54">
        <v>1</v>
      </c>
      <c r="M80" s="54">
        <v>0</v>
      </c>
      <c r="N80" s="54">
        <v>2</v>
      </c>
      <c r="O80" s="55">
        <f>K80+L80+M80+N80</f>
        <v>5</v>
      </c>
      <c r="P80" s="56">
        <f>Q80-O80</f>
        <v>6</v>
      </c>
      <c r="Q80" s="56">
        <f>ROUND(PRODUCT(J80,25)/14,0)</f>
        <v>11</v>
      </c>
      <c r="R80" s="57" t="s">
        <v>61</v>
      </c>
      <c r="S80" s="57"/>
      <c r="T80" s="58"/>
      <c r="U80" s="54" t="s">
        <v>44</v>
      </c>
    </row>
    <row r="81" spans="1:21">
      <c r="A81" s="50" t="s">
        <v>109</v>
      </c>
      <c r="B81" s="164" t="s">
        <v>110</v>
      </c>
      <c r="C81" s="165"/>
      <c r="D81" s="165"/>
      <c r="E81" s="165"/>
      <c r="F81" s="165"/>
      <c r="G81" s="165"/>
      <c r="H81" s="165"/>
      <c r="I81" s="166"/>
      <c r="J81" s="54">
        <v>6</v>
      </c>
      <c r="K81" s="54">
        <v>2</v>
      </c>
      <c r="L81" s="54">
        <v>1</v>
      </c>
      <c r="M81" s="54">
        <v>0</v>
      </c>
      <c r="N81" s="54">
        <v>2</v>
      </c>
      <c r="O81" s="55">
        <f>K81+L81+M81+N81</f>
        <v>5</v>
      </c>
      <c r="P81" s="56">
        <f>Q81-O81</f>
        <v>6</v>
      </c>
      <c r="Q81" s="56">
        <f>ROUND(PRODUCT(J81,25)/14,0)</f>
        <v>11</v>
      </c>
      <c r="R81" s="57" t="s">
        <v>61</v>
      </c>
      <c r="S81" s="57"/>
      <c r="T81" s="58"/>
      <c r="U81" s="54" t="s">
        <v>44</v>
      </c>
    </row>
    <row r="82" spans="1:21" ht="24.75" customHeight="1">
      <c r="A82" s="170" t="s">
        <v>111</v>
      </c>
      <c r="B82" s="171"/>
      <c r="C82" s="171"/>
      <c r="D82" s="171"/>
      <c r="E82" s="171"/>
      <c r="F82" s="171"/>
      <c r="G82" s="171"/>
      <c r="H82" s="171"/>
      <c r="I82" s="172"/>
      <c r="J82" s="59">
        <f t="shared" ref="J82:Q82" si="4">SUM(J76,J79)</f>
        <v>12</v>
      </c>
      <c r="K82" s="59">
        <f t="shared" si="4"/>
        <v>4</v>
      </c>
      <c r="L82" s="59">
        <f t="shared" si="4"/>
        <v>2</v>
      </c>
      <c r="M82" s="59">
        <f t="shared" si="4"/>
        <v>0</v>
      </c>
      <c r="N82" s="59">
        <f t="shared" si="4"/>
        <v>4</v>
      </c>
      <c r="O82" s="59">
        <f t="shared" si="4"/>
        <v>10</v>
      </c>
      <c r="P82" s="59">
        <f t="shared" si="4"/>
        <v>12</v>
      </c>
      <c r="Q82" s="59">
        <f t="shared" si="4"/>
        <v>22</v>
      </c>
      <c r="R82" s="59">
        <f>COUNTIF(R76,"E")+COUNTIF(R79,"E")</f>
        <v>1</v>
      </c>
      <c r="S82" s="59">
        <f>COUNTIF(S76,"E")+COUNTIF(S79,"E")</f>
        <v>0</v>
      </c>
      <c r="T82" s="59">
        <f>COUNTIF(T76,"E")+COUNTIF(T79,"E")</f>
        <v>0</v>
      </c>
      <c r="U82" s="60"/>
    </row>
    <row r="83" spans="1:21" ht="13.5" customHeight="1">
      <c r="A83" s="137" t="s">
        <v>112</v>
      </c>
      <c r="B83" s="138"/>
      <c r="C83" s="138"/>
      <c r="D83" s="138"/>
      <c r="E83" s="138"/>
      <c r="F83" s="138"/>
      <c r="G83" s="138"/>
      <c r="H83" s="138"/>
      <c r="I83" s="138"/>
      <c r="J83" s="139"/>
      <c r="K83" s="21">
        <f t="shared" ref="K83:Q83" si="5">SUM(K76)*12+K79*14</f>
        <v>52</v>
      </c>
      <c r="L83" s="21">
        <f t="shared" si="5"/>
        <v>26</v>
      </c>
      <c r="M83" s="21">
        <f t="shared" si="5"/>
        <v>0</v>
      </c>
      <c r="N83" s="21">
        <f t="shared" si="5"/>
        <v>52</v>
      </c>
      <c r="O83" s="21">
        <f t="shared" si="5"/>
        <v>130</v>
      </c>
      <c r="P83" s="21">
        <f t="shared" si="5"/>
        <v>156</v>
      </c>
      <c r="Q83" s="21">
        <f t="shared" si="5"/>
        <v>286</v>
      </c>
      <c r="R83" s="143"/>
      <c r="S83" s="144"/>
      <c r="T83" s="144"/>
      <c r="U83" s="145"/>
    </row>
    <row r="84" spans="1:21">
      <c r="A84" s="140"/>
      <c r="B84" s="141"/>
      <c r="C84" s="141"/>
      <c r="D84" s="141"/>
      <c r="E84" s="141"/>
      <c r="F84" s="141"/>
      <c r="G84" s="141"/>
      <c r="H84" s="141"/>
      <c r="I84" s="141"/>
      <c r="J84" s="142"/>
      <c r="K84" s="149">
        <f>SUM(K83:N83)</f>
        <v>130</v>
      </c>
      <c r="L84" s="150"/>
      <c r="M84" s="150"/>
      <c r="N84" s="151"/>
      <c r="O84" s="152">
        <f>SUM(O83:P83)</f>
        <v>286</v>
      </c>
      <c r="P84" s="153"/>
      <c r="Q84" s="154"/>
      <c r="R84" s="146"/>
      <c r="S84" s="147"/>
      <c r="T84" s="147"/>
      <c r="U84" s="148"/>
    </row>
    <row r="85" spans="1:21" ht="12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4"/>
      <c r="L85" s="14"/>
      <c r="M85" s="14"/>
      <c r="N85" s="14"/>
      <c r="O85" s="15"/>
      <c r="P85" s="15"/>
      <c r="Q85" s="15"/>
      <c r="R85" s="16"/>
      <c r="S85" s="16"/>
      <c r="T85" s="16"/>
      <c r="U85" s="16"/>
    </row>
    <row r="86" spans="1:21" ht="24" customHeight="1">
      <c r="A86" s="160" t="s">
        <v>113</v>
      </c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</row>
    <row r="87" spans="1:21" ht="16.5" customHeight="1">
      <c r="A87" s="102" t="s">
        <v>114</v>
      </c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4"/>
    </row>
    <row r="88" spans="1:21" ht="34.5" customHeight="1">
      <c r="A88" s="119" t="s">
        <v>48</v>
      </c>
      <c r="B88" s="119" t="s">
        <v>49</v>
      </c>
      <c r="C88" s="119"/>
      <c r="D88" s="119"/>
      <c r="E88" s="119"/>
      <c r="F88" s="119"/>
      <c r="G88" s="119"/>
      <c r="H88" s="119"/>
      <c r="I88" s="119"/>
      <c r="J88" s="101" t="s">
        <v>50</v>
      </c>
      <c r="K88" s="101" t="s">
        <v>51</v>
      </c>
      <c r="L88" s="101"/>
      <c r="M88" s="101"/>
      <c r="N88" s="101"/>
      <c r="O88" s="101" t="s">
        <v>52</v>
      </c>
      <c r="P88" s="101"/>
      <c r="Q88" s="101"/>
      <c r="R88" s="101" t="s">
        <v>53</v>
      </c>
      <c r="S88" s="101"/>
      <c r="T88" s="101"/>
      <c r="U88" s="155" t="s">
        <v>54</v>
      </c>
    </row>
    <row r="89" spans="1:21">
      <c r="A89" s="119"/>
      <c r="B89" s="119"/>
      <c r="C89" s="119"/>
      <c r="D89" s="119"/>
      <c r="E89" s="119"/>
      <c r="F89" s="119"/>
      <c r="G89" s="119"/>
      <c r="H89" s="119"/>
      <c r="I89" s="119"/>
      <c r="J89" s="101"/>
      <c r="K89" s="24" t="s">
        <v>55</v>
      </c>
      <c r="L89" s="24" t="s">
        <v>56</v>
      </c>
      <c r="M89" s="24" t="s">
        <v>57</v>
      </c>
      <c r="N89" s="24" t="s">
        <v>58</v>
      </c>
      <c r="O89" s="24" t="s">
        <v>59</v>
      </c>
      <c r="P89" s="24" t="s">
        <v>35</v>
      </c>
      <c r="Q89" s="24" t="s">
        <v>60</v>
      </c>
      <c r="R89" s="24" t="s">
        <v>61</v>
      </c>
      <c r="S89" s="24" t="s">
        <v>55</v>
      </c>
      <c r="T89" s="24" t="s">
        <v>62</v>
      </c>
      <c r="U89" s="155"/>
    </row>
    <row r="90" spans="1:21" ht="17.25" customHeight="1">
      <c r="A90" s="102" t="s">
        <v>115</v>
      </c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4"/>
    </row>
    <row r="91" spans="1:21">
      <c r="A91" s="47" t="s">
        <v>154</v>
      </c>
      <c r="B91" s="128" t="s">
        <v>63</v>
      </c>
      <c r="C91" s="129"/>
      <c r="D91" s="129"/>
      <c r="E91" s="129"/>
      <c r="F91" s="129"/>
      <c r="G91" s="129"/>
      <c r="H91" s="129"/>
      <c r="I91" s="130"/>
      <c r="J91" s="12">
        <v>8</v>
      </c>
      <c r="K91" s="12">
        <v>2</v>
      </c>
      <c r="L91" s="12">
        <v>1</v>
      </c>
      <c r="M91" s="12">
        <v>0</v>
      </c>
      <c r="N91" s="12">
        <v>2</v>
      </c>
      <c r="O91" s="17">
        <f t="shared" ref="O91:O97" si="6">K91+L91+M91+N91</f>
        <v>5</v>
      </c>
      <c r="P91" s="18">
        <f t="shared" ref="P91:P97" si="7">Q91-O91</f>
        <v>9</v>
      </c>
      <c r="Q91" s="18">
        <f t="shared" ref="Q91:Q97" si="8">ROUND(PRODUCT(J91,25)/14,0)</f>
        <v>14</v>
      </c>
      <c r="R91" s="22" t="s">
        <v>61</v>
      </c>
      <c r="S91" s="12"/>
      <c r="T91" s="23"/>
      <c r="U91" s="12" t="s">
        <v>42</v>
      </c>
    </row>
    <row r="92" spans="1:21">
      <c r="A92" s="47" t="s">
        <v>64</v>
      </c>
      <c r="B92" s="128" t="s">
        <v>65</v>
      </c>
      <c r="C92" s="129"/>
      <c r="D92" s="129"/>
      <c r="E92" s="129"/>
      <c r="F92" s="129"/>
      <c r="G92" s="129"/>
      <c r="H92" s="129"/>
      <c r="I92" s="130"/>
      <c r="J92" s="12">
        <v>8</v>
      </c>
      <c r="K92" s="12">
        <v>2</v>
      </c>
      <c r="L92" s="12">
        <v>1</v>
      </c>
      <c r="M92" s="12">
        <v>0</v>
      </c>
      <c r="N92" s="12">
        <v>2</v>
      </c>
      <c r="O92" s="17">
        <f t="shared" si="6"/>
        <v>5</v>
      </c>
      <c r="P92" s="18">
        <f t="shared" si="7"/>
        <v>9</v>
      </c>
      <c r="Q92" s="18">
        <f t="shared" si="8"/>
        <v>14</v>
      </c>
      <c r="R92" s="22" t="s">
        <v>61</v>
      </c>
      <c r="S92" s="12"/>
      <c r="T92" s="23"/>
      <c r="U92" s="12" t="s">
        <v>42</v>
      </c>
    </row>
    <row r="93" spans="1:21">
      <c r="A93" s="47" t="s">
        <v>66</v>
      </c>
      <c r="B93" s="128" t="s">
        <v>67</v>
      </c>
      <c r="C93" s="129"/>
      <c r="D93" s="129"/>
      <c r="E93" s="129"/>
      <c r="F93" s="129"/>
      <c r="G93" s="129"/>
      <c r="H93" s="129"/>
      <c r="I93" s="130"/>
      <c r="J93" s="12">
        <v>7</v>
      </c>
      <c r="K93" s="12">
        <v>2</v>
      </c>
      <c r="L93" s="12">
        <v>1</v>
      </c>
      <c r="M93" s="12">
        <v>0</v>
      </c>
      <c r="N93" s="12">
        <v>2</v>
      </c>
      <c r="O93" s="17">
        <f t="shared" si="6"/>
        <v>5</v>
      </c>
      <c r="P93" s="18">
        <f t="shared" si="7"/>
        <v>8</v>
      </c>
      <c r="Q93" s="18">
        <f t="shared" si="8"/>
        <v>13</v>
      </c>
      <c r="R93" s="22"/>
      <c r="S93" s="12" t="s">
        <v>55</v>
      </c>
      <c r="T93" s="23"/>
      <c r="U93" s="12" t="s">
        <v>42</v>
      </c>
    </row>
    <row r="94" spans="1:21">
      <c r="A94" s="47" t="s">
        <v>68</v>
      </c>
      <c r="B94" s="128" t="s">
        <v>69</v>
      </c>
      <c r="C94" s="129"/>
      <c r="D94" s="129"/>
      <c r="E94" s="129"/>
      <c r="F94" s="129"/>
      <c r="G94" s="129"/>
      <c r="H94" s="129"/>
      <c r="I94" s="130"/>
      <c r="J94" s="12">
        <v>7</v>
      </c>
      <c r="K94" s="12">
        <v>2</v>
      </c>
      <c r="L94" s="12">
        <v>1</v>
      </c>
      <c r="M94" s="12">
        <v>0</v>
      </c>
      <c r="N94" s="12">
        <v>2</v>
      </c>
      <c r="O94" s="17">
        <f t="shared" si="6"/>
        <v>5</v>
      </c>
      <c r="P94" s="18">
        <f t="shared" si="7"/>
        <v>8</v>
      </c>
      <c r="Q94" s="18">
        <f t="shared" si="8"/>
        <v>13</v>
      </c>
      <c r="R94" s="22"/>
      <c r="S94" s="12" t="s">
        <v>55</v>
      </c>
      <c r="T94" s="23"/>
      <c r="U94" s="12" t="s">
        <v>42</v>
      </c>
    </row>
    <row r="95" spans="1:21">
      <c r="A95" s="47" t="s">
        <v>72</v>
      </c>
      <c r="B95" s="128" t="s">
        <v>73</v>
      </c>
      <c r="C95" s="129"/>
      <c r="D95" s="129"/>
      <c r="E95" s="129"/>
      <c r="F95" s="129"/>
      <c r="G95" s="129"/>
      <c r="H95" s="129"/>
      <c r="I95" s="130"/>
      <c r="J95" s="12">
        <v>7</v>
      </c>
      <c r="K95" s="12">
        <v>2</v>
      </c>
      <c r="L95" s="12">
        <v>1</v>
      </c>
      <c r="M95" s="12">
        <v>0</v>
      </c>
      <c r="N95" s="12">
        <v>2</v>
      </c>
      <c r="O95" s="17">
        <f t="shared" si="6"/>
        <v>5</v>
      </c>
      <c r="P95" s="18">
        <f t="shared" si="7"/>
        <v>8</v>
      </c>
      <c r="Q95" s="18">
        <f t="shared" si="8"/>
        <v>13</v>
      </c>
      <c r="R95" s="22"/>
      <c r="S95" s="12" t="s">
        <v>55</v>
      </c>
      <c r="T95" s="23"/>
      <c r="U95" s="12" t="s">
        <v>42</v>
      </c>
    </row>
    <row r="96" spans="1:21">
      <c r="A96" s="47" t="s">
        <v>87</v>
      </c>
      <c r="B96" s="128" t="s">
        <v>88</v>
      </c>
      <c r="C96" s="129"/>
      <c r="D96" s="129"/>
      <c r="E96" s="129"/>
      <c r="F96" s="129"/>
      <c r="G96" s="129"/>
      <c r="H96" s="129"/>
      <c r="I96" s="130"/>
      <c r="J96" s="12">
        <v>7</v>
      </c>
      <c r="K96" s="12">
        <v>2</v>
      </c>
      <c r="L96" s="12">
        <v>1</v>
      </c>
      <c r="M96" s="12">
        <v>0</v>
      </c>
      <c r="N96" s="12">
        <v>2</v>
      </c>
      <c r="O96" s="17">
        <f t="shared" si="6"/>
        <v>5</v>
      </c>
      <c r="P96" s="18">
        <f t="shared" si="7"/>
        <v>8</v>
      </c>
      <c r="Q96" s="18">
        <f t="shared" si="8"/>
        <v>13</v>
      </c>
      <c r="R96" s="22" t="s">
        <v>61</v>
      </c>
      <c r="S96" s="12"/>
      <c r="T96" s="23"/>
      <c r="U96" s="12" t="s">
        <v>42</v>
      </c>
    </row>
    <row r="97" spans="1:21">
      <c r="A97" s="47" t="s">
        <v>89</v>
      </c>
      <c r="B97" s="128" t="s">
        <v>90</v>
      </c>
      <c r="C97" s="129"/>
      <c r="D97" s="129"/>
      <c r="E97" s="129"/>
      <c r="F97" s="129"/>
      <c r="G97" s="129"/>
      <c r="H97" s="129"/>
      <c r="I97" s="130"/>
      <c r="J97" s="12">
        <v>7</v>
      </c>
      <c r="K97" s="12">
        <v>2</v>
      </c>
      <c r="L97" s="12">
        <v>1</v>
      </c>
      <c r="M97" s="12">
        <v>0</v>
      </c>
      <c r="N97" s="12">
        <v>2</v>
      </c>
      <c r="O97" s="17">
        <f t="shared" si="6"/>
        <v>5</v>
      </c>
      <c r="P97" s="18">
        <f t="shared" si="7"/>
        <v>8</v>
      </c>
      <c r="Q97" s="18">
        <f t="shared" si="8"/>
        <v>13</v>
      </c>
      <c r="R97" s="22"/>
      <c r="S97" s="12" t="s">
        <v>55</v>
      </c>
      <c r="T97" s="23"/>
      <c r="U97" s="12" t="s">
        <v>42</v>
      </c>
    </row>
    <row r="98" spans="1:21">
      <c r="A98" s="19" t="s">
        <v>70</v>
      </c>
      <c r="B98" s="156"/>
      <c r="C98" s="157"/>
      <c r="D98" s="157"/>
      <c r="E98" s="157"/>
      <c r="F98" s="157"/>
      <c r="G98" s="157"/>
      <c r="H98" s="157"/>
      <c r="I98" s="158"/>
      <c r="J98" s="21">
        <f>IF(ISNA(SUM(J91:J97)),"",SUM(J91:J97))</f>
        <v>51</v>
      </c>
      <c r="K98" s="21">
        <f t="shared" ref="K98:Q98" si="9">SUM(K91:K97)</f>
        <v>14</v>
      </c>
      <c r="L98" s="21">
        <f t="shared" si="9"/>
        <v>7</v>
      </c>
      <c r="M98" s="21">
        <f t="shared" si="9"/>
        <v>0</v>
      </c>
      <c r="N98" s="21">
        <f t="shared" si="9"/>
        <v>14</v>
      </c>
      <c r="O98" s="21">
        <f t="shared" si="9"/>
        <v>35</v>
      </c>
      <c r="P98" s="21">
        <f t="shared" si="9"/>
        <v>58</v>
      </c>
      <c r="Q98" s="21">
        <f t="shared" si="9"/>
        <v>93</v>
      </c>
      <c r="R98" s="19">
        <f>COUNTIF(R91:R97,"E")</f>
        <v>3</v>
      </c>
      <c r="S98" s="19">
        <f>COUNTIF(S91:S97,"C")</f>
        <v>4</v>
      </c>
      <c r="T98" s="19">
        <f>COUNTIF(T91:T97,"VP")</f>
        <v>0</v>
      </c>
      <c r="U98" s="17"/>
    </row>
    <row r="99" spans="1:21" ht="17.25" customHeight="1">
      <c r="A99" s="102" t="s">
        <v>116</v>
      </c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4"/>
    </row>
    <row r="100" spans="1:21" ht="17.25" customHeight="1">
      <c r="A100" s="47" t="s">
        <v>92</v>
      </c>
      <c r="B100" s="128" t="s">
        <v>93</v>
      </c>
      <c r="C100" s="129"/>
      <c r="D100" s="129"/>
      <c r="E100" s="129"/>
      <c r="F100" s="129"/>
      <c r="G100" s="129"/>
      <c r="H100" s="129"/>
      <c r="I100" s="130"/>
      <c r="J100" s="12">
        <v>7</v>
      </c>
      <c r="K100" s="12">
        <v>2</v>
      </c>
      <c r="L100" s="12">
        <v>1</v>
      </c>
      <c r="M100" s="12">
        <v>0</v>
      </c>
      <c r="N100" s="12">
        <v>2</v>
      </c>
      <c r="O100" s="17">
        <f>K100+L100+M100+N100</f>
        <v>5</v>
      </c>
      <c r="P100" s="18">
        <f>Q100-O100</f>
        <v>10</v>
      </c>
      <c r="Q100" s="18">
        <f>ROUND(PRODUCT(J100,25)/12,0)</f>
        <v>15</v>
      </c>
      <c r="R100" s="22" t="s">
        <v>61</v>
      </c>
      <c r="S100" s="12"/>
      <c r="T100" s="23"/>
      <c r="U100" s="12" t="s">
        <v>42</v>
      </c>
    </row>
    <row r="101" spans="1:21" ht="17.25" customHeight="1">
      <c r="A101" s="47" t="s">
        <v>94</v>
      </c>
      <c r="B101" s="128" t="s">
        <v>95</v>
      </c>
      <c r="C101" s="129"/>
      <c r="D101" s="129"/>
      <c r="E101" s="129"/>
      <c r="F101" s="129"/>
      <c r="G101" s="129"/>
      <c r="H101" s="129"/>
      <c r="I101" s="130"/>
      <c r="J101" s="12">
        <v>6</v>
      </c>
      <c r="K101" s="12">
        <v>2</v>
      </c>
      <c r="L101" s="12">
        <v>1</v>
      </c>
      <c r="M101" s="12">
        <v>0</v>
      </c>
      <c r="N101" s="12">
        <v>2</v>
      </c>
      <c r="O101" s="17">
        <f>K101+L101+M101+N101</f>
        <v>5</v>
      </c>
      <c r="P101" s="18">
        <f>Q101-O101</f>
        <v>8</v>
      </c>
      <c r="Q101" s="18">
        <f>ROUND(PRODUCT(J101,25)/12,0)</f>
        <v>13</v>
      </c>
      <c r="R101" s="22" t="s">
        <v>61</v>
      </c>
      <c r="S101" s="12"/>
      <c r="T101" s="23"/>
      <c r="U101" s="12" t="s">
        <v>42</v>
      </c>
    </row>
    <row r="102" spans="1:21">
      <c r="A102" s="47" t="s">
        <v>96</v>
      </c>
      <c r="B102" s="128" t="s">
        <v>97</v>
      </c>
      <c r="C102" s="129"/>
      <c r="D102" s="129"/>
      <c r="E102" s="129"/>
      <c r="F102" s="129"/>
      <c r="G102" s="129"/>
      <c r="H102" s="129"/>
      <c r="I102" s="130"/>
      <c r="J102" s="12">
        <v>7</v>
      </c>
      <c r="K102" s="12">
        <v>2</v>
      </c>
      <c r="L102" s="12">
        <v>1</v>
      </c>
      <c r="M102" s="12">
        <v>0</v>
      </c>
      <c r="N102" s="12">
        <v>2</v>
      </c>
      <c r="O102" s="17">
        <f>K102+L102+M102+N102</f>
        <v>5</v>
      </c>
      <c r="P102" s="18">
        <f>Q102-O102</f>
        <v>10</v>
      </c>
      <c r="Q102" s="18">
        <f>ROUND(PRODUCT(J102,25)/12,0)</f>
        <v>15</v>
      </c>
      <c r="R102" s="22" t="s">
        <v>61</v>
      </c>
      <c r="S102" s="12"/>
      <c r="T102" s="23"/>
      <c r="U102" s="12" t="s">
        <v>42</v>
      </c>
    </row>
    <row r="103" spans="1:21">
      <c r="A103" s="19" t="s">
        <v>70</v>
      </c>
      <c r="B103" s="119"/>
      <c r="C103" s="119"/>
      <c r="D103" s="119"/>
      <c r="E103" s="119"/>
      <c r="F103" s="119"/>
      <c r="G103" s="119"/>
      <c r="H103" s="119"/>
      <c r="I103" s="119"/>
      <c r="J103" s="21">
        <f t="shared" ref="J103:Q103" si="10">SUM(J100:J102)</f>
        <v>20</v>
      </c>
      <c r="K103" s="21">
        <f t="shared" si="10"/>
        <v>6</v>
      </c>
      <c r="L103" s="21">
        <f t="shared" si="10"/>
        <v>3</v>
      </c>
      <c r="M103" s="21">
        <f t="shared" si="10"/>
        <v>0</v>
      </c>
      <c r="N103" s="21">
        <f t="shared" si="10"/>
        <v>6</v>
      </c>
      <c r="O103" s="21">
        <f t="shared" si="10"/>
        <v>15</v>
      </c>
      <c r="P103" s="21">
        <f t="shared" si="10"/>
        <v>28</v>
      </c>
      <c r="Q103" s="21">
        <f t="shared" si="10"/>
        <v>43</v>
      </c>
      <c r="R103" s="19">
        <f>COUNTIF(R100:R102,"E")</f>
        <v>3</v>
      </c>
      <c r="S103" s="19">
        <f>COUNTIF(S100:S102,"E")</f>
        <v>0</v>
      </c>
      <c r="T103" s="19">
        <f>COUNTIF(T100:T102,"E")</f>
        <v>0</v>
      </c>
      <c r="U103" s="20"/>
    </row>
    <row r="104" spans="1:21" ht="27" customHeight="1">
      <c r="A104" s="134" t="s">
        <v>111</v>
      </c>
      <c r="B104" s="135"/>
      <c r="C104" s="135"/>
      <c r="D104" s="135"/>
      <c r="E104" s="135"/>
      <c r="F104" s="135"/>
      <c r="G104" s="135"/>
      <c r="H104" s="135"/>
      <c r="I104" s="136"/>
      <c r="J104" s="21">
        <f t="shared" ref="J104:T104" si="11">SUM(J98,J103)</f>
        <v>71</v>
      </c>
      <c r="K104" s="21">
        <f t="shared" si="11"/>
        <v>20</v>
      </c>
      <c r="L104" s="21">
        <f t="shared" si="11"/>
        <v>10</v>
      </c>
      <c r="M104" s="21">
        <f t="shared" si="11"/>
        <v>0</v>
      </c>
      <c r="N104" s="21">
        <f t="shared" si="11"/>
        <v>20</v>
      </c>
      <c r="O104" s="21">
        <f t="shared" si="11"/>
        <v>50</v>
      </c>
      <c r="P104" s="21">
        <f t="shared" si="11"/>
        <v>86</v>
      </c>
      <c r="Q104" s="21">
        <f t="shared" si="11"/>
        <v>136</v>
      </c>
      <c r="R104" s="21">
        <f t="shared" si="11"/>
        <v>6</v>
      </c>
      <c r="S104" s="21">
        <f t="shared" si="11"/>
        <v>4</v>
      </c>
      <c r="T104" s="21">
        <f t="shared" si="11"/>
        <v>0</v>
      </c>
      <c r="U104" s="38">
        <f>J104/(J104+J121)</f>
        <v>0.67619047619047623</v>
      </c>
    </row>
    <row r="105" spans="1:21">
      <c r="A105" s="137" t="s">
        <v>112</v>
      </c>
      <c r="B105" s="138"/>
      <c r="C105" s="138"/>
      <c r="D105" s="138"/>
      <c r="E105" s="138"/>
      <c r="F105" s="138"/>
      <c r="G105" s="138"/>
      <c r="H105" s="138"/>
      <c r="I105" s="138"/>
      <c r="J105" s="139"/>
      <c r="K105" s="21">
        <f t="shared" ref="K105:Q105" si="12">K98*14+K103*12</f>
        <v>268</v>
      </c>
      <c r="L105" s="21">
        <f t="shared" si="12"/>
        <v>134</v>
      </c>
      <c r="M105" s="21">
        <f t="shared" si="12"/>
        <v>0</v>
      </c>
      <c r="N105" s="21">
        <f t="shared" si="12"/>
        <v>268</v>
      </c>
      <c r="O105" s="21">
        <f t="shared" si="12"/>
        <v>670</v>
      </c>
      <c r="P105" s="21">
        <f t="shared" si="12"/>
        <v>1148</v>
      </c>
      <c r="Q105" s="21">
        <f t="shared" si="12"/>
        <v>1818</v>
      </c>
      <c r="R105" s="143"/>
      <c r="S105" s="144"/>
      <c r="T105" s="144"/>
      <c r="U105" s="145"/>
    </row>
    <row r="106" spans="1:21">
      <c r="A106" s="140"/>
      <c r="B106" s="141"/>
      <c r="C106" s="141"/>
      <c r="D106" s="141"/>
      <c r="E106" s="141"/>
      <c r="F106" s="141"/>
      <c r="G106" s="141"/>
      <c r="H106" s="141"/>
      <c r="I106" s="141"/>
      <c r="J106" s="142"/>
      <c r="K106" s="149">
        <f>SUM(K105:N105)</f>
        <v>670</v>
      </c>
      <c r="L106" s="150"/>
      <c r="M106" s="150"/>
      <c r="N106" s="151"/>
      <c r="O106" s="152">
        <f>SUM(O105:P105)</f>
        <v>1818</v>
      </c>
      <c r="P106" s="153"/>
      <c r="Q106" s="154"/>
      <c r="R106" s="146"/>
      <c r="S106" s="147"/>
      <c r="T106" s="147"/>
      <c r="U106" s="148"/>
    </row>
    <row r="107" spans="1:21" ht="22.5" customHeight="1"/>
    <row r="108" spans="1:21" ht="23.25" customHeight="1">
      <c r="A108" s="119" t="s">
        <v>117</v>
      </c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</row>
    <row r="109" spans="1:21" ht="26.25" customHeight="1">
      <c r="A109" s="119" t="s">
        <v>48</v>
      </c>
      <c r="B109" s="119" t="s">
        <v>49</v>
      </c>
      <c r="C109" s="119"/>
      <c r="D109" s="119"/>
      <c r="E109" s="119"/>
      <c r="F109" s="119"/>
      <c r="G109" s="119"/>
      <c r="H109" s="119"/>
      <c r="I109" s="119"/>
      <c r="J109" s="101" t="s">
        <v>50</v>
      </c>
      <c r="K109" s="101" t="s">
        <v>51</v>
      </c>
      <c r="L109" s="101"/>
      <c r="M109" s="101"/>
      <c r="N109" s="101"/>
      <c r="O109" s="101" t="s">
        <v>52</v>
      </c>
      <c r="P109" s="101"/>
      <c r="Q109" s="101"/>
      <c r="R109" s="101" t="s">
        <v>53</v>
      </c>
      <c r="S109" s="101"/>
      <c r="T109" s="101"/>
      <c r="U109" s="155" t="s">
        <v>54</v>
      </c>
    </row>
    <row r="110" spans="1:21">
      <c r="A110" s="119"/>
      <c r="B110" s="119"/>
      <c r="C110" s="119"/>
      <c r="D110" s="119"/>
      <c r="E110" s="119"/>
      <c r="F110" s="119"/>
      <c r="G110" s="119"/>
      <c r="H110" s="119"/>
      <c r="I110" s="119"/>
      <c r="J110" s="101"/>
      <c r="K110" s="24" t="s">
        <v>55</v>
      </c>
      <c r="L110" s="24" t="s">
        <v>56</v>
      </c>
      <c r="M110" s="24" t="s">
        <v>57</v>
      </c>
      <c r="N110" s="24" t="s">
        <v>58</v>
      </c>
      <c r="O110" s="24" t="s">
        <v>59</v>
      </c>
      <c r="P110" s="24" t="s">
        <v>35</v>
      </c>
      <c r="Q110" s="24" t="s">
        <v>60</v>
      </c>
      <c r="R110" s="24" t="s">
        <v>61</v>
      </c>
      <c r="S110" s="24" t="s">
        <v>55</v>
      </c>
      <c r="T110" s="24" t="s">
        <v>62</v>
      </c>
      <c r="U110" s="155"/>
    </row>
    <row r="111" spans="1:21" ht="18.75" customHeight="1">
      <c r="A111" s="102" t="s">
        <v>115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4"/>
    </row>
    <row r="112" spans="1:21">
      <c r="A112" s="47" t="s">
        <v>76</v>
      </c>
      <c r="B112" s="128" t="s">
        <v>77</v>
      </c>
      <c r="C112" s="129"/>
      <c r="D112" s="129"/>
      <c r="E112" s="129"/>
      <c r="F112" s="129"/>
      <c r="G112" s="129"/>
      <c r="H112" s="129"/>
      <c r="I112" s="130"/>
      <c r="J112" s="12">
        <v>6</v>
      </c>
      <c r="K112" s="12">
        <v>2</v>
      </c>
      <c r="L112" s="12">
        <v>1</v>
      </c>
      <c r="M112" s="12">
        <v>0</v>
      </c>
      <c r="N112" s="12">
        <v>2</v>
      </c>
      <c r="O112" s="17">
        <f>K112+L112+M112+N112</f>
        <v>5</v>
      </c>
      <c r="P112" s="18">
        <f>Q112-O112</f>
        <v>6</v>
      </c>
      <c r="Q112" s="18">
        <f>ROUND(PRODUCT(J112,25)/14,0)</f>
        <v>11</v>
      </c>
      <c r="R112" s="22" t="s">
        <v>61</v>
      </c>
      <c r="S112" s="12"/>
      <c r="T112" s="23"/>
      <c r="U112" s="12" t="s">
        <v>44</v>
      </c>
    </row>
    <row r="113" spans="1:21">
      <c r="A113" s="47" t="s">
        <v>78</v>
      </c>
      <c r="B113" s="128" t="s">
        <v>79</v>
      </c>
      <c r="C113" s="129"/>
      <c r="D113" s="129"/>
      <c r="E113" s="129"/>
      <c r="F113" s="129"/>
      <c r="G113" s="129"/>
      <c r="H113" s="129"/>
      <c r="I113" s="130"/>
      <c r="J113" s="12">
        <v>6</v>
      </c>
      <c r="K113" s="12">
        <v>2</v>
      </c>
      <c r="L113" s="12">
        <v>1</v>
      </c>
      <c r="M113" s="12">
        <v>0</v>
      </c>
      <c r="N113" s="12">
        <v>0</v>
      </c>
      <c r="O113" s="17">
        <f>K113+L113+M113+N113</f>
        <v>3</v>
      </c>
      <c r="P113" s="18">
        <f>Q113-O113</f>
        <v>8</v>
      </c>
      <c r="Q113" s="18">
        <f>ROUND(PRODUCT(J113,25)/14,0)</f>
        <v>11</v>
      </c>
      <c r="R113" s="22" t="s">
        <v>61</v>
      </c>
      <c r="S113" s="12"/>
      <c r="T113" s="23"/>
      <c r="U113" s="12" t="s">
        <v>44</v>
      </c>
    </row>
    <row r="114" spans="1:21">
      <c r="A114" s="48" t="s">
        <v>80</v>
      </c>
      <c r="B114" s="131" t="s">
        <v>81</v>
      </c>
      <c r="C114" s="132"/>
      <c r="D114" s="132"/>
      <c r="E114" s="132"/>
      <c r="F114" s="132"/>
      <c r="G114" s="132"/>
      <c r="H114" s="132"/>
      <c r="I114" s="133"/>
      <c r="J114" s="49">
        <v>4</v>
      </c>
      <c r="K114" s="12">
        <v>0</v>
      </c>
      <c r="L114" s="12">
        <v>0</v>
      </c>
      <c r="M114" s="12">
        <v>1</v>
      </c>
      <c r="N114" s="12">
        <v>2</v>
      </c>
      <c r="O114" s="17">
        <f>K114+L114+M114+N114</f>
        <v>3</v>
      </c>
      <c r="P114" s="18">
        <f>Q114-O114</f>
        <v>8</v>
      </c>
      <c r="Q114" s="18">
        <f>ROUND(PRODUCT(J113,25)/14,0)</f>
        <v>11</v>
      </c>
      <c r="R114" s="22"/>
      <c r="S114" s="12"/>
      <c r="T114" s="23" t="s">
        <v>62</v>
      </c>
      <c r="U114" s="12" t="s">
        <v>44</v>
      </c>
    </row>
    <row r="115" spans="1:21">
      <c r="A115" s="47" t="s">
        <v>83</v>
      </c>
      <c r="B115" s="128" t="s">
        <v>84</v>
      </c>
      <c r="C115" s="129"/>
      <c r="D115" s="129"/>
      <c r="E115" s="129"/>
      <c r="F115" s="129"/>
      <c r="G115" s="129"/>
      <c r="H115" s="129"/>
      <c r="I115" s="130"/>
      <c r="J115" s="12">
        <v>8</v>
      </c>
      <c r="K115" s="12">
        <v>2</v>
      </c>
      <c r="L115" s="12">
        <v>0</v>
      </c>
      <c r="M115" s="12">
        <v>1</v>
      </c>
      <c r="N115" s="12">
        <v>2</v>
      </c>
      <c r="O115" s="17">
        <f>K115+L115+M115+N115</f>
        <v>5</v>
      </c>
      <c r="P115" s="18">
        <f>Q115-O115</f>
        <v>9</v>
      </c>
      <c r="Q115" s="18">
        <f>ROUND(PRODUCT(J115,25)/14,0)</f>
        <v>14</v>
      </c>
      <c r="R115" s="22"/>
      <c r="S115" s="12"/>
      <c r="T115" s="23" t="s">
        <v>62</v>
      </c>
      <c r="U115" s="12" t="s">
        <v>44</v>
      </c>
    </row>
    <row r="116" spans="1:21">
      <c r="A116" s="19" t="s">
        <v>70</v>
      </c>
      <c r="B116" s="156"/>
      <c r="C116" s="157"/>
      <c r="D116" s="157"/>
      <c r="E116" s="157"/>
      <c r="F116" s="157"/>
      <c r="G116" s="157"/>
      <c r="H116" s="157"/>
      <c r="I116" s="158"/>
      <c r="J116" s="21">
        <f t="shared" ref="J116:Q116" si="13">SUM(J112:J115)</f>
        <v>24</v>
      </c>
      <c r="K116" s="21">
        <f t="shared" si="13"/>
        <v>6</v>
      </c>
      <c r="L116" s="21">
        <f t="shared" si="13"/>
        <v>2</v>
      </c>
      <c r="M116" s="21">
        <f t="shared" si="13"/>
        <v>2</v>
      </c>
      <c r="N116" s="21">
        <f t="shared" si="13"/>
        <v>6</v>
      </c>
      <c r="O116" s="21">
        <f t="shared" si="13"/>
        <v>16</v>
      </c>
      <c r="P116" s="21">
        <f t="shared" si="13"/>
        <v>31</v>
      </c>
      <c r="Q116" s="21">
        <f t="shared" si="13"/>
        <v>47</v>
      </c>
      <c r="R116" s="19">
        <f>COUNTIF(R112:R115,"E")</f>
        <v>2</v>
      </c>
      <c r="S116" s="19">
        <f>COUNTIF(S112:S115,"C")</f>
        <v>0</v>
      </c>
      <c r="T116" s="19">
        <f>COUNTIF(T112:T115,"VP")</f>
        <v>2</v>
      </c>
      <c r="U116" s="17"/>
    </row>
    <row r="117" spans="1:21" ht="18" customHeight="1">
      <c r="A117" s="102" t="s">
        <v>118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4"/>
    </row>
    <row r="118" spans="1:21">
      <c r="A118" s="47" t="s">
        <v>98</v>
      </c>
      <c r="B118" s="128" t="s">
        <v>99</v>
      </c>
      <c r="C118" s="129"/>
      <c r="D118" s="129"/>
      <c r="E118" s="129"/>
      <c r="F118" s="129"/>
      <c r="G118" s="129"/>
      <c r="H118" s="129"/>
      <c r="I118" s="130"/>
      <c r="J118" s="12">
        <v>4</v>
      </c>
      <c r="K118" s="12">
        <v>0</v>
      </c>
      <c r="L118" s="12">
        <v>0</v>
      </c>
      <c r="M118" s="12">
        <v>1</v>
      </c>
      <c r="N118" s="12">
        <v>2</v>
      </c>
      <c r="O118" s="17">
        <f>K118+L118+M118+N118</f>
        <v>3</v>
      </c>
      <c r="P118" s="18">
        <f>Q118-O118</f>
        <v>5</v>
      </c>
      <c r="Q118" s="18">
        <f>ROUND(PRODUCT(J118,25)/12,0)</f>
        <v>8</v>
      </c>
      <c r="R118" s="22"/>
      <c r="S118" s="12"/>
      <c r="T118" s="23" t="s">
        <v>62</v>
      </c>
      <c r="U118" s="12" t="s">
        <v>44</v>
      </c>
    </row>
    <row r="119" spans="1:21">
      <c r="A119" s="47" t="s">
        <v>100</v>
      </c>
      <c r="B119" s="128" t="s">
        <v>101</v>
      </c>
      <c r="C119" s="129"/>
      <c r="D119" s="129"/>
      <c r="E119" s="129"/>
      <c r="F119" s="129"/>
      <c r="G119" s="129"/>
      <c r="H119" s="129"/>
      <c r="I119" s="130"/>
      <c r="J119" s="12">
        <v>6</v>
      </c>
      <c r="K119" s="12">
        <v>2</v>
      </c>
      <c r="L119" s="12">
        <v>1</v>
      </c>
      <c r="M119" s="12">
        <v>0</v>
      </c>
      <c r="N119" s="12">
        <v>2</v>
      </c>
      <c r="O119" s="17">
        <f>K119+L119+M119+N119</f>
        <v>5</v>
      </c>
      <c r="P119" s="18">
        <f>Q119-O119</f>
        <v>8</v>
      </c>
      <c r="Q119" s="18">
        <f>ROUND(PRODUCT(J119,25)/12,0)</f>
        <v>13</v>
      </c>
      <c r="R119" s="22"/>
      <c r="S119" s="12" t="s">
        <v>55</v>
      </c>
      <c r="T119" s="23"/>
      <c r="U119" s="12" t="s">
        <v>44</v>
      </c>
    </row>
    <row r="120" spans="1:21">
      <c r="A120" s="19" t="s">
        <v>70</v>
      </c>
      <c r="B120" s="119"/>
      <c r="C120" s="119"/>
      <c r="D120" s="119"/>
      <c r="E120" s="119"/>
      <c r="F120" s="119"/>
      <c r="G120" s="119"/>
      <c r="H120" s="119"/>
      <c r="I120" s="119"/>
      <c r="J120" s="21">
        <f t="shared" ref="J120:Q120" si="14">SUM(J118:J119)</f>
        <v>10</v>
      </c>
      <c r="K120" s="21">
        <f t="shared" si="14"/>
        <v>2</v>
      </c>
      <c r="L120" s="21">
        <f t="shared" si="14"/>
        <v>1</v>
      </c>
      <c r="M120" s="21">
        <f t="shared" si="14"/>
        <v>1</v>
      </c>
      <c r="N120" s="21">
        <f t="shared" si="14"/>
        <v>4</v>
      </c>
      <c r="O120" s="21">
        <f t="shared" si="14"/>
        <v>8</v>
      </c>
      <c r="P120" s="21">
        <f t="shared" si="14"/>
        <v>13</v>
      </c>
      <c r="Q120" s="21">
        <f t="shared" si="14"/>
        <v>21</v>
      </c>
      <c r="R120" s="19">
        <f>COUNTIF(R118:R119,"E")</f>
        <v>0</v>
      </c>
      <c r="S120" s="19">
        <f>COUNTIF(S118:S119,"C")</f>
        <v>1</v>
      </c>
      <c r="T120" s="19">
        <f>COUNTIF(T118:T119,"VP")</f>
        <v>1</v>
      </c>
      <c r="U120" s="20"/>
    </row>
    <row r="121" spans="1:21" ht="25.5" customHeight="1">
      <c r="A121" s="134" t="s">
        <v>111</v>
      </c>
      <c r="B121" s="135"/>
      <c r="C121" s="135"/>
      <c r="D121" s="135"/>
      <c r="E121" s="135"/>
      <c r="F121" s="135"/>
      <c r="G121" s="135"/>
      <c r="H121" s="135"/>
      <c r="I121" s="136"/>
      <c r="J121" s="21">
        <f t="shared" ref="J121:T121" si="15">SUM(J116,J120)</f>
        <v>34</v>
      </c>
      <c r="K121" s="21">
        <f t="shared" si="15"/>
        <v>8</v>
      </c>
      <c r="L121" s="21">
        <f t="shared" si="15"/>
        <v>3</v>
      </c>
      <c r="M121" s="21">
        <f t="shared" si="15"/>
        <v>3</v>
      </c>
      <c r="N121" s="21">
        <f t="shared" si="15"/>
        <v>10</v>
      </c>
      <c r="O121" s="21">
        <f t="shared" si="15"/>
        <v>24</v>
      </c>
      <c r="P121" s="21">
        <f t="shared" si="15"/>
        <v>44</v>
      </c>
      <c r="Q121" s="21">
        <f t="shared" si="15"/>
        <v>68</v>
      </c>
      <c r="R121" s="21">
        <f t="shared" si="15"/>
        <v>2</v>
      </c>
      <c r="S121" s="21">
        <f t="shared" si="15"/>
        <v>1</v>
      </c>
      <c r="T121" s="21">
        <f t="shared" si="15"/>
        <v>3</v>
      </c>
      <c r="U121" s="38">
        <f>1-U104</f>
        <v>0.32380952380952377</v>
      </c>
    </row>
    <row r="122" spans="1:21" ht="13.5" customHeight="1">
      <c r="A122" s="137" t="s">
        <v>112</v>
      </c>
      <c r="B122" s="138"/>
      <c r="C122" s="138"/>
      <c r="D122" s="138"/>
      <c r="E122" s="138"/>
      <c r="F122" s="138"/>
      <c r="G122" s="138"/>
      <c r="H122" s="138"/>
      <c r="I122" s="138"/>
      <c r="J122" s="139"/>
      <c r="K122" s="21">
        <f t="shared" ref="K122:Q122" si="16">K116*14+K120*12</f>
        <v>108</v>
      </c>
      <c r="L122" s="21">
        <f t="shared" si="16"/>
        <v>40</v>
      </c>
      <c r="M122" s="21">
        <f t="shared" si="16"/>
        <v>40</v>
      </c>
      <c r="N122" s="21">
        <f t="shared" si="16"/>
        <v>132</v>
      </c>
      <c r="O122" s="21">
        <f t="shared" si="16"/>
        <v>320</v>
      </c>
      <c r="P122" s="21">
        <f t="shared" si="16"/>
        <v>590</v>
      </c>
      <c r="Q122" s="21">
        <f t="shared" si="16"/>
        <v>910</v>
      </c>
      <c r="R122" s="143"/>
      <c r="S122" s="144"/>
      <c r="T122" s="144"/>
      <c r="U122" s="145"/>
    </row>
    <row r="123" spans="1:21" ht="16.5" customHeight="1">
      <c r="A123" s="140"/>
      <c r="B123" s="141"/>
      <c r="C123" s="141"/>
      <c r="D123" s="141"/>
      <c r="E123" s="141"/>
      <c r="F123" s="141"/>
      <c r="G123" s="141"/>
      <c r="H123" s="141"/>
      <c r="I123" s="141"/>
      <c r="J123" s="142"/>
      <c r="K123" s="149">
        <f>SUM(K122:N122)</f>
        <v>320</v>
      </c>
      <c r="L123" s="150"/>
      <c r="M123" s="150"/>
      <c r="N123" s="151"/>
      <c r="O123" s="152">
        <f>SUM(O122:P122)</f>
        <v>910</v>
      </c>
      <c r="P123" s="153"/>
      <c r="Q123" s="154"/>
      <c r="R123" s="146"/>
      <c r="S123" s="147"/>
      <c r="T123" s="147"/>
      <c r="U123" s="148"/>
    </row>
    <row r="124" spans="1:21" ht="8.25" customHeight="1"/>
    <row r="125" spans="1:21">
      <c r="B125" s="4"/>
      <c r="C125" s="4"/>
      <c r="D125" s="4"/>
      <c r="E125" s="4"/>
      <c r="F125" s="4"/>
      <c r="G125" s="4"/>
      <c r="N125" s="9"/>
      <c r="O125" s="9"/>
      <c r="P125" s="9"/>
      <c r="Q125" s="9"/>
      <c r="R125" s="9"/>
      <c r="S125" s="9"/>
      <c r="T125" s="9"/>
    </row>
    <row r="126" spans="1:21">
      <c r="B126" s="9"/>
      <c r="C126" s="9"/>
      <c r="D126" s="9"/>
      <c r="E126" s="9"/>
      <c r="F126" s="9"/>
      <c r="G126" s="9"/>
      <c r="H126" s="11"/>
      <c r="I126" s="11"/>
      <c r="J126" s="11"/>
      <c r="N126" s="9"/>
      <c r="O126" s="9"/>
      <c r="P126" s="9"/>
      <c r="Q126" s="9"/>
      <c r="R126" s="9"/>
      <c r="S126" s="9"/>
      <c r="T126" s="9"/>
    </row>
    <row r="129" spans="1:24">
      <c r="A129" s="115" t="s">
        <v>119</v>
      </c>
      <c r="B129" s="115"/>
      <c r="C129" s="115"/>
    </row>
    <row r="130" spans="1:24">
      <c r="A130" s="120" t="s">
        <v>48</v>
      </c>
      <c r="B130" s="122" t="s">
        <v>120</v>
      </c>
      <c r="C130" s="123"/>
      <c r="D130" s="123"/>
      <c r="E130" s="123"/>
      <c r="F130" s="123"/>
      <c r="G130" s="124"/>
      <c r="H130" s="122" t="s">
        <v>121</v>
      </c>
      <c r="I130" s="124"/>
      <c r="J130" s="94" t="s">
        <v>122</v>
      </c>
      <c r="K130" s="95"/>
      <c r="L130" s="95"/>
      <c r="M130" s="95"/>
      <c r="N130" s="95"/>
      <c r="O130" s="95"/>
      <c r="P130" s="96"/>
      <c r="Q130" s="122" t="s">
        <v>123</v>
      </c>
      <c r="R130" s="124"/>
      <c r="S130" s="94" t="s">
        <v>124</v>
      </c>
      <c r="T130" s="95"/>
      <c r="U130" s="96"/>
    </row>
    <row r="131" spans="1:24">
      <c r="A131" s="121"/>
      <c r="B131" s="125"/>
      <c r="C131" s="126"/>
      <c r="D131" s="126"/>
      <c r="E131" s="126"/>
      <c r="F131" s="126"/>
      <c r="G131" s="127"/>
      <c r="H131" s="125"/>
      <c r="I131" s="127"/>
      <c r="J131" s="94" t="s">
        <v>59</v>
      </c>
      <c r="K131" s="96"/>
      <c r="L131" s="94" t="s">
        <v>35</v>
      </c>
      <c r="M131" s="95"/>
      <c r="N131" s="96"/>
      <c r="O131" s="94" t="s">
        <v>60</v>
      </c>
      <c r="P131" s="96"/>
      <c r="Q131" s="125"/>
      <c r="R131" s="127"/>
      <c r="S131" s="24" t="s">
        <v>125</v>
      </c>
      <c r="T131" s="24" t="s">
        <v>126</v>
      </c>
      <c r="U131" s="24" t="s">
        <v>123</v>
      </c>
    </row>
    <row r="132" spans="1:24">
      <c r="A132" s="24">
        <v>1</v>
      </c>
      <c r="B132" s="94" t="s">
        <v>127</v>
      </c>
      <c r="C132" s="95"/>
      <c r="D132" s="95"/>
      <c r="E132" s="95"/>
      <c r="F132" s="95"/>
      <c r="G132" s="96"/>
      <c r="H132" s="98">
        <f>J132</f>
        <v>1000</v>
      </c>
      <c r="I132" s="98"/>
      <c r="J132" s="116">
        <f>SUM((O41+O51+O60)*14+(O70*12)-J133)</f>
        <v>1000</v>
      </c>
      <c r="K132" s="117"/>
      <c r="L132" s="116">
        <f>SUM((P41+P51+P60)*14+(P70*12)-L133)</f>
        <v>1820</v>
      </c>
      <c r="M132" s="118"/>
      <c r="N132" s="117"/>
      <c r="O132" s="114">
        <f>SUM(J132:N132)</f>
        <v>2820</v>
      </c>
      <c r="P132" s="110"/>
      <c r="Q132" s="111">
        <f>H132/H134</f>
        <v>0.88495575221238942</v>
      </c>
      <c r="R132" s="112"/>
      <c r="S132" s="17">
        <f>J41+J51-S133</f>
        <v>54</v>
      </c>
      <c r="T132" s="17">
        <f>J60+J70-T133</f>
        <v>54</v>
      </c>
      <c r="U132" s="33">
        <f>SUM(S132:T132)/SUM(S134:T134)</f>
        <v>0.9</v>
      </c>
    </row>
    <row r="133" spans="1:24">
      <c r="A133" s="24">
        <v>2</v>
      </c>
      <c r="B133" s="94" t="s">
        <v>128</v>
      </c>
      <c r="C133" s="95"/>
      <c r="D133" s="95"/>
      <c r="E133" s="95"/>
      <c r="F133" s="95"/>
      <c r="G133" s="96"/>
      <c r="H133" s="97">
        <f>J133</f>
        <v>130</v>
      </c>
      <c r="I133" s="98"/>
      <c r="J133" s="107">
        <f>O83</f>
        <v>130</v>
      </c>
      <c r="K133" s="108"/>
      <c r="L133" s="107">
        <f>P83</f>
        <v>156</v>
      </c>
      <c r="M133" s="78"/>
      <c r="N133" s="108"/>
      <c r="O133" s="109">
        <f>SUM(J133:N133)</f>
        <v>286</v>
      </c>
      <c r="P133" s="110"/>
      <c r="Q133" s="111">
        <f>H133/H134</f>
        <v>0.11504424778761062</v>
      </c>
      <c r="R133" s="112"/>
      <c r="S133" s="12">
        <v>6</v>
      </c>
      <c r="T133" s="12">
        <v>6</v>
      </c>
      <c r="U133" s="35">
        <f>SUM(S133:T133)/SUM(S134:T134)</f>
        <v>0.1</v>
      </c>
    </row>
    <row r="134" spans="1:24">
      <c r="A134" s="94" t="s">
        <v>70</v>
      </c>
      <c r="B134" s="95"/>
      <c r="C134" s="95"/>
      <c r="D134" s="95"/>
      <c r="E134" s="95"/>
      <c r="F134" s="95"/>
      <c r="G134" s="96"/>
      <c r="H134" s="101">
        <f>SUM(H132:I133)</f>
        <v>1130</v>
      </c>
      <c r="I134" s="101"/>
      <c r="J134" s="101">
        <f>SUM(J132:K133)</f>
        <v>1130</v>
      </c>
      <c r="K134" s="101"/>
      <c r="L134" s="102">
        <f>SUM(L132:N133)</f>
        <v>1976</v>
      </c>
      <c r="M134" s="103"/>
      <c r="N134" s="104"/>
      <c r="O134" s="102">
        <f>SUM(O132:P133)</f>
        <v>3106</v>
      </c>
      <c r="P134" s="104"/>
      <c r="Q134" s="105">
        <f>SUM(Q132:R133)</f>
        <v>1</v>
      </c>
      <c r="R134" s="106"/>
      <c r="S134" s="19">
        <f>SUM(S132:S133)</f>
        <v>60</v>
      </c>
      <c r="T134" s="19">
        <f>SUM(T132:T133)</f>
        <v>60</v>
      </c>
      <c r="U134" s="34">
        <f>SUM(U132:U133)</f>
        <v>1</v>
      </c>
    </row>
    <row r="136" spans="1:24" ht="21.75" customHeight="1">
      <c r="A136" s="99" t="s">
        <v>129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</row>
    <row r="138" spans="1:24" ht="12.75" customHeight="1">
      <c r="A138" s="89" t="s">
        <v>130</v>
      </c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91"/>
      <c r="W138" s="91"/>
      <c r="X138" s="91"/>
    </row>
    <row r="139" spans="1:24" ht="27.75" customHeight="1">
      <c r="A139" s="89" t="s">
        <v>48</v>
      </c>
      <c r="B139" s="89" t="s">
        <v>49</v>
      </c>
      <c r="C139" s="89"/>
      <c r="D139" s="89"/>
      <c r="E139" s="89"/>
      <c r="F139" s="89"/>
      <c r="G139" s="89"/>
      <c r="H139" s="89"/>
      <c r="I139" s="89"/>
      <c r="J139" s="90" t="s">
        <v>50</v>
      </c>
      <c r="K139" s="90" t="s">
        <v>51</v>
      </c>
      <c r="L139" s="90"/>
      <c r="M139" s="90"/>
      <c r="N139" s="90"/>
      <c r="O139" s="90" t="s">
        <v>52</v>
      </c>
      <c r="P139" s="100"/>
      <c r="Q139" s="100"/>
      <c r="R139" s="90" t="s">
        <v>53</v>
      </c>
      <c r="S139" s="90"/>
      <c r="T139" s="90"/>
      <c r="U139" s="113" t="s">
        <v>54</v>
      </c>
      <c r="V139" s="91"/>
      <c r="W139" s="91"/>
      <c r="X139" s="91"/>
    </row>
    <row r="140" spans="1:24">
      <c r="A140" s="89"/>
      <c r="B140" s="89"/>
      <c r="C140" s="89"/>
      <c r="D140" s="89"/>
      <c r="E140" s="89"/>
      <c r="F140" s="89"/>
      <c r="G140" s="89"/>
      <c r="H140" s="89"/>
      <c r="I140" s="89"/>
      <c r="J140" s="90"/>
      <c r="K140" s="6" t="s">
        <v>55</v>
      </c>
      <c r="L140" s="6" t="s">
        <v>56</v>
      </c>
      <c r="M140" s="6" t="s">
        <v>57</v>
      </c>
      <c r="N140" s="6" t="s">
        <v>58</v>
      </c>
      <c r="O140" s="6" t="s">
        <v>59</v>
      </c>
      <c r="P140" s="6" t="s">
        <v>35</v>
      </c>
      <c r="Q140" s="6" t="s">
        <v>60</v>
      </c>
      <c r="R140" s="6" t="s">
        <v>61</v>
      </c>
      <c r="S140" s="6" t="s">
        <v>55</v>
      </c>
      <c r="T140" s="6" t="s">
        <v>62</v>
      </c>
      <c r="U140" s="113"/>
      <c r="V140" s="91"/>
      <c r="W140" s="91"/>
      <c r="X140" s="91"/>
    </row>
    <row r="141" spans="1:24">
      <c r="A141" s="92" t="s">
        <v>131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1"/>
      <c r="W141" s="91"/>
      <c r="X141" s="91"/>
    </row>
    <row r="142" spans="1:24">
      <c r="A142" s="1" t="s">
        <v>132</v>
      </c>
      <c r="B142" s="93" t="s">
        <v>133</v>
      </c>
      <c r="C142" s="93"/>
      <c r="D142" s="93"/>
      <c r="E142" s="93"/>
      <c r="F142" s="93"/>
      <c r="G142" s="93"/>
      <c r="H142" s="93"/>
      <c r="I142" s="93"/>
      <c r="J142" s="27">
        <v>5</v>
      </c>
      <c r="K142" s="27">
        <v>2</v>
      </c>
      <c r="L142" s="27">
        <v>1</v>
      </c>
      <c r="M142" s="27">
        <v>0</v>
      </c>
      <c r="N142" s="27">
        <v>0</v>
      </c>
      <c r="O142" s="28">
        <f>K142+L142+M142+N142</f>
        <v>3</v>
      </c>
      <c r="P142" s="28">
        <f>Q142-O142</f>
        <v>6</v>
      </c>
      <c r="Q142" s="28">
        <f>ROUND(PRODUCT(J142,25)/14,0)</f>
        <v>9</v>
      </c>
      <c r="R142" s="27" t="s">
        <v>61</v>
      </c>
      <c r="S142" s="27"/>
      <c r="T142" s="29"/>
      <c r="U142" s="29" t="s">
        <v>42</v>
      </c>
      <c r="V142" s="91"/>
      <c r="W142" s="91"/>
      <c r="X142" s="91"/>
    </row>
    <row r="143" spans="1:24">
      <c r="A143" s="1" t="s">
        <v>134</v>
      </c>
      <c r="B143" s="93" t="s">
        <v>135</v>
      </c>
      <c r="C143" s="93"/>
      <c r="D143" s="93"/>
      <c r="E143" s="93"/>
      <c r="F143" s="93"/>
      <c r="G143" s="93"/>
      <c r="H143" s="93"/>
      <c r="I143" s="93"/>
      <c r="J143" s="27">
        <v>5</v>
      </c>
      <c r="K143" s="27">
        <v>2</v>
      </c>
      <c r="L143" s="27">
        <v>1</v>
      </c>
      <c r="M143" s="27">
        <v>0</v>
      </c>
      <c r="N143" s="27">
        <v>0</v>
      </c>
      <c r="O143" s="28">
        <f>K143+L143+M143+N143</f>
        <v>3</v>
      </c>
      <c r="P143" s="28">
        <f>Q143-O143</f>
        <v>6</v>
      </c>
      <c r="Q143" s="28">
        <f>ROUND(PRODUCT(J143,25)/14,0)</f>
        <v>9</v>
      </c>
      <c r="R143" s="27" t="s">
        <v>61</v>
      </c>
      <c r="S143" s="27"/>
      <c r="T143" s="29"/>
      <c r="U143" s="29" t="s">
        <v>42</v>
      </c>
      <c r="V143" s="91"/>
      <c r="W143" s="91"/>
      <c r="X143" s="91"/>
    </row>
    <row r="144" spans="1:24">
      <c r="A144" s="73" t="s">
        <v>136</v>
      </c>
      <c r="B144" s="74"/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5"/>
      <c r="V144" s="91"/>
      <c r="W144" s="91"/>
      <c r="X144" s="91"/>
    </row>
    <row r="145" spans="1:24" ht="36" customHeight="1">
      <c r="A145" s="1" t="s">
        <v>137</v>
      </c>
      <c r="B145" s="70" t="s">
        <v>138</v>
      </c>
      <c r="C145" s="71"/>
      <c r="D145" s="71"/>
      <c r="E145" s="71"/>
      <c r="F145" s="71"/>
      <c r="G145" s="71"/>
      <c r="H145" s="71"/>
      <c r="I145" s="72"/>
      <c r="J145" s="27">
        <v>5</v>
      </c>
      <c r="K145" s="27">
        <v>2</v>
      </c>
      <c r="L145" s="27">
        <v>1</v>
      </c>
      <c r="M145" s="27">
        <v>0</v>
      </c>
      <c r="N145" s="27">
        <v>0</v>
      </c>
      <c r="O145" s="28">
        <f>K145+L145+M145+N145</f>
        <v>3</v>
      </c>
      <c r="P145" s="28">
        <f>Q145-O145</f>
        <v>6</v>
      </c>
      <c r="Q145" s="28">
        <f>ROUND(PRODUCT(J145,25)/14,0)</f>
        <v>9</v>
      </c>
      <c r="R145" s="27" t="s">
        <v>61</v>
      </c>
      <c r="S145" s="27"/>
      <c r="T145" s="29"/>
      <c r="U145" s="29" t="s">
        <v>139</v>
      </c>
      <c r="V145" s="91"/>
      <c r="W145" s="91"/>
      <c r="X145" s="91"/>
    </row>
    <row r="146" spans="1:24" ht="15" customHeight="1">
      <c r="A146" s="1" t="s">
        <v>140</v>
      </c>
      <c r="B146" s="70" t="s">
        <v>141</v>
      </c>
      <c r="C146" s="71"/>
      <c r="D146" s="71"/>
      <c r="E146" s="71"/>
      <c r="F146" s="71"/>
      <c r="G146" s="71"/>
      <c r="H146" s="71"/>
      <c r="I146" s="72"/>
      <c r="J146" s="27">
        <v>5</v>
      </c>
      <c r="K146" s="27">
        <v>1</v>
      </c>
      <c r="L146" s="27">
        <v>2</v>
      </c>
      <c r="M146" s="27">
        <v>0</v>
      </c>
      <c r="N146" s="27">
        <v>0</v>
      </c>
      <c r="O146" s="28">
        <f>K146+L146+M146+N146</f>
        <v>3</v>
      </c>
      <c r="P146" s="28">
        <f>Q146-O146</f>
        <v>6</v>
      </c>
      <c r="Q146" s="28">
        <f>ROUND(PRODUCT(J146,25)/14,0)</f>
        <v>9</v>
      </c>
      <c r="R146" s="27" t="s">
        <v>61</v>
      </c>
      <c r="S146" s="27"/>
      <c r="T146" s="29"/>
      <c r="U146" s="29" t="s">
        <v>142</v>
      </c>
      <c r="V146" s="91"/>
      <c r="W146" s="91"/>
      <c r="X146" s="91"/>
    </row>
    <row r="147" spans="1:24">
      <c r="A147" s="73" t="s">
        <v>143</v>
      </c>
      <c r="B147" s="74"/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5"/>
      <c r="V147" s="91"/>
      <c r="W147" s="91"/>
      <c r="X147" s="91"/>
    </row>
    <row r="148" spans="1:24" ht="40.5" customHeight="1">
      <c r="A148" s="1" t="s">
        <v>144</v>
      </c>
      <c r="B148" s="70" t="s">
        <v>145</v>
      </c>
      <c r="C148" s="71"/>
      <c r="D148" s="71"/>
      <c r="E148" s="71"/>
      <c r="F148" s="71"/>
      <c r="G148" s="71"/>
      <c r="H148" s="71"/>
      <c r="I148" s="72"/>
      <c r="J148" s="27">
        <v>5</v>
      </c>
      <c r="K148" s="27">
        <v>0</v>
      </c>
      <c r="L148" s="27">
        <v>0</v>
      </c>
      <c r="M148" s="27">
        <v>3</v>
      </c>
      <c r="N148" s="27">
        <v>0</v>
      </c>
      <c r="O148" s="28">
        <f>K148+L148+M148+N148</f>
        <v>3</v>
      </c>
      <c r="P148" s="28">
        <f>Q148-O148</f>
        <v>6</v>
      </c>
      <c r="Q148" s="28">
        <f>ROUND(PRODUCT(J148,25)/14,0)</f>
        <v>9</v>
      </c>
      <c r="R148" s="27"/>
      <c r="S148" s="27" t="s">
        <v>55</v>
      </c>
      <c r="T148" s="29"/>
      <c r="U148" s="29" t="s">
        <v>139</v>
      </c>
      <c r="V148" s="91"/>
      <c r="W148" s="91"/>
      <c r="X148" s="91"/>
    </row>
    <row r="149" spans="1:24" ht="18" customHeight="1">
      <c r="A149" s="1" t="s">
        <v>146</v>
      </c>
      <c r="B149" s="70" t="s">
        <v>147</v>
      </c>
      <c r="C149" s="71"/>
      <c r="D149" s="71"/>
      <c r="E149" s="71"/>
      <c r="F149" s="71"/>
      <c r="G149" s="71"/>
      <c r="H149" s="71"/>
      <c r="I149" s="72"/>
      <c r="J149" s="27">
        <v>5</v>
      </c>
      <c r="K149" s="27">
        <v>1</v>
      </c>
      <c r="L149" s="27">
        <v>2</v>
      </c>
      <c r="M149" s="27">
        <v>0</v>
      </c>
      <c r="N149" s="27">
        <v>0</v>
      </c>
      <c r="O149" s="28">
        <f>K149+L149+M149+N149</f>
        <v>3</v>
      </c>
      <c r="P149" s="28">
        <f>Q149-O149</f>
        <v>6</v>
      </c>
      <c r="Q149" s="28">
        <f>ROUND(PRODUCT(J149,25)/14,0)</f>
        <v>9</v>
      </c>
      <c r="R149" s="27" t="s">
        <v>61</v>
      </c>
      <c r="S149" s="27"/>
      <c r="T149" s="29"/>
      <c r="U149" s="29" t="s">
        <v>142</v>
      </c>
      <c r="V149" s="91"/>
      <c r="W149" s="91"/>
      <c r="X149" s="91"/>
    </row>
    <row r="150" spans="1:24">
      <c r="A150" s="77" t="s">
        <v>148</v>
      </c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9"/>
      <c r="V150" s="91"/>
      <c r="W150" s="91"/>
      <c r="X150" s="91"/>
    </row>
    <row r="151" spans="1:24" ht="18.75" customHeight="1">
      <c r="A151" s="1"/>
      <c r="B151" s="70" t="s">
        <v>149</v>
      </c>
      <c r="C151" s="71"/>
      <c r="D151" s="71"/>
      <c r="E151" s="71"/>
      <c r="F151" s="71"/>
      <c r="G151" s="71"/>
      <c r="H151" s="71"/>
      <c r="I151" s="72"/>
      <c r="J151" s="27">
        <v>5</v>
      </c>
      <c r="K151" s="27"/>
      <c r="L151" s="27"/>
      <c r="M151" s="27"/>
      <c r="N151" s="27"/>
      <c r="O151" s="28"/>
      <c r="P151" s="28"/>
      <c r="Q151" s="28"/>
      <c r="R151" s="27"/>
      <c r="S151" s="27"/>
      <c r="T151" s="29"/>
      <c r="U151" s="17"/>
      <c r="V151" s="91"/>
      <c r="W151" s="91"/>
      <c r="X151" s="91"/>
    </row>
    <row r="152" spans="1:24" ht="20.25" customHeight="1">
      <c r="A152" s="80" t="s">
        <v>150</v>
      </c>
      <c r="B152" s="81"/>
      <c r="C152" s="81"/>
      <c r="D152" s="81"/>
      <c r="E152" s="81"/>
      <c r="F152" s="81"/>
      <c r="G152" s="81"/>
      <c r="H152" s="81"/>
      <c r="I152" s="82"/>
      <c r="J152" s="30">
        <f t="shared" ref="J152:Q152" si="17">SUM(J142:J143,J145:J146,J148:J149,J151)</f>
        <v>35</v>
      </c>
      <c r="K152" s="30">
        <f t="shared" si="17"/>
        <v>8</v>
      </c>
      <c r="L152" s="30">
        <f t="shared" si="17"/>
        <v>7</v>
      </c>
      <c r="M152" s="30">
        <f t="shared" si="17"/>
        <v>3</v>
      </c>
      <c r="N152" s="30">
        <f t="shared" si="17"/>
        <v>0</v>
      </c>
      <c r="O152" s="30">
        <f t="shared" si="17"/>
        <v>18</v>
      </c>
      <c r="P152" s="30">
        <f t="shared" si="17"/>
        <v>36</v>
      </c>
      <c r="Q152" s="30">
        <f t="shared" si="17"/>
        <v>54</v>
      </c>
      <c r="R152" s="30">
        <f>COUNTIF(R142:R143,"E")+COUNTIF(R145:R146,"E")+COUNTIF(R148:R149,"E")+COUNTIF(R151,"E")</f>
        <v>5</v>
      </c>
      <c r="S152" s="30">
        <f>COUNTIF(S142:S143,"C")+COUNTIF(S145:S146,"C")+COUNTIF(S148:S149,"C")+COUNTIF(S151,"C")</f>
        <v>1</v>
      </c>
      <c r="T152" s="30">
        <f>COUNTIF(T142:T143,"VP")+COUNTIF(T145:T146,"VP")+COUNTIF(T148:T149,"VP")+COUNTIF(T151,"VP")</f>
        <v>0</v>
      </c>
      <c r="U152" s="31"/>
      <c r="V152" s="91"/>
      <c r="W152" s="91"/>
      <c r="X152" s="91"/>
    </row>
    <row r="153" spans="1:24" ht="20.25" customHeight="1">
      <c r="A153" s="83" t="s">
        <v>112</v>
      </c>
      <c r="B153" s="84"/>
      <c r="C153" s="84"/>
      <c r="D153" s="84"/>
      <c r="E153" s="84"/>
      <c r="F153" s="84"/>
      <c r="G153" s="84"/>
      <c r="H153" s="84"/>
      <c r="I153" s="84"/>
      <c r="J153" s="85"/>
      <c r="K153" s="30">
        <f t="shared" ref="K153:Q153" si="18">SUM(K142:K143,K145:K146,K148:K149)*14</f>
        <v>112</v>
      </c>
      <c r="L153" s="30">
        <f t="shared" si="18"/>
        <v>98</v>
      </c>
      <c r="M153" s="30">
        <f t="shared" si="18"/>
        <v>42</v>
      </c>
      <c r="N153" s="30">
        <f t="shared" si="18"/>
        <v>0</v>
      </c>
      <c r="O153" s="30">
        <f t="shared" si="18"/>
        <v>252</v>
      </c>
      <c r="P153" s="30">
        <f t="shared" si="18"/>
        <v>504</v>
      </c>
      <c r="Q153" s="30">
        <f t="shared" si="18"/>
        <v>756</v>
      </c>
      <c r="R153" s="61"/>
      <c r="S153" s="62"/>
      <c r="T153" s="62"/>
      <c r="U153" s="63"/>
      <c r="V153" s="91"/>
      <c r="W153" s="91"/>
      <c r="X153" s="91"/>
    </row>
    <row r="154" spans="1:24" ht="20.25" customHeight="1">
      <c r="A154" s="86"/>
      <c r="B154" s="87"/>
      <c r="C154" s="87"/>
      <c r="D154" s="87"/>
      <c r="E154" s="87"/>
      <c r="F154" s="87"/>
      <c r="G154" s="87"/>
      <c r="H154" s="87"/>
      <c r="I154" s="87"/>
      <c r="J154" s="88"/>
      <c r="K154" s="67">
        <f>SUM(K153:N153)</f>
        <v>252</v>
      </c>
      <c r="L154" s="68"/>
      <c r="M154" s="68"/>
      <c r="N154" s="69"/>
      <c r="O154" s="67">
        <f>SUM(O153:P153)</f>
        <v>756</v>
      </c>
      <c r="P154" s="68"/>
      <c r="Q154" s="69"/>
      <c r="R154" s="64"/>
      <c r="S154" s="65"/>
      <c r="T154" s="65"/>
      <c r="U154" s="66"/>
      <c r="V154" s="91"/>
      <c r="W154" s="91"/>
      <c r="X154" s="91"/>
    </row>
    <row r="155" spans="1:24">
      <c r="V155" s="91"/>
      <c r="W155" s="91"/>
      <c r="X155" s="91"/>
    </row>
    <row r="156" spans="1:24">
      <c r="A156" s="76" t="s">
        <v>151</v>
      </c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91"/>
      <c r="W156" s="91"/>
      <c r="X156" s="91"/>
    </row>
    <row r="157" spans="1:24">
      <c r="A157" s="76" t="s">
        <v>152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91"/>
      <c r="W157" s="91"/>
      <c r="X157" s="91"/>
    </row>
    <row r="158" spans="1:24">
      <c r="A158" s="76" t="s">
        <v>153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91"/>
      <c r="W158" s="91"/>
      <c r="X158" s="91"/>
    </row>
    <row r="159" spans="1:24">
      <c r="V159" s="91"/>
      <c r="W159" s="91"/>
      <c r="X159" s="91"/>
    </row>
    <row r="160" spans="1:24">
      <c r="V160" s="91"/>
      <c r="W160" s="91"/>
      <c r="X160" s="91"/>
    </row>
    <row r="161" spans="22:24">
      <c r="V161" s="91"/>
      <c r="W161" s="91"/>
      <c r="X161" s="91"/>
    </row>
    <row r="162" spans="22:24">
      <c r="V162" s="91"/>
      <c r="W162" s="91"/>
      <c r="X162" s="91"/>
    </row>
    <row r="163" spans="22:24">
      <c r="V163" s="91"/>
      <c r="W163" s="91"/>
      <c r="X163" s="91"/>
    </row>
  </sheetData>
  <dataConsolidate/>
  <mergeCells count="231">
    <mergeCell ref="A1:K1"/>
    <mergeCell ref="M1:T1"/>
    <mergeCell ref="A2:K2"/>
    <mergeCell ref="A3:K3"/>
    <mergeCell ref="M3:N3"/>
    <mergeCell ref="O3:Q3"/>
    <mergeCell ref="R3:T3"/>
    <mergeCell ref="M4:N4"/>
    <mergeCell ref="O4:Q4"/>
    <mergeCell ref="R4:T4"/>
    <mergeCell ref="A4:K5"/>
    <mergeCell ref="M5:N5"/>
    <mergeCell ref="O5:Q5"/>
    <mergeCell ref="R5:T5"/>
    <mergeCell ref="A7:K7"/>
    <mergeCell ref="A8:K8"/>
    <mergeCell ref="M8:T11"/>
    <mergeCell ref="A9:K9"/>
    <mergeCell ref="A6:K6"/>
    <mergeCell ref="M6:N6"/>
    <mergeCell ref="O6:Q6"/>
    <mergeCell ref="R6:T6"/>
    <mergeCell ref="A10:K10"/>
    <mergeCell ref="A11:K11"/>
    <mergeCell ref="A12:K12"/>
    <mergeCell ref="A13:K13"/>
    <mergeCell ref="M13:T13"/>
    <mergeCell ref="A14:K14"/>
    <mergeCell ref="M14:T14"/>
    <mergeCell ref="M15:T15"/>
    <mergeCell ref="H26:H27"/>
    <mergeCell ref="A17:K17"/>
    <mergeCell ref="M17:T17"/>
    <mergeCell ref="A18:K18"/>
    <mergeCell ref="M18:T18"/>
    <mergeCell ref="A19:K19"/>
    <mergeCell ref="M19:T19"/>
    <mergeCell ref="M16:T16"/>
    <mergeCell ref="A15:K15"/>
    <mergeCell ref="A16:K16"/>
    <mergeCell ref="U35:U36"/>
    <mergeCell ref="A20:K23"/>
    <mergeCell ref="M21:T23"/>
    <mergeCell ref="A25:G25"/>
    <mergeCell ref="M25:T31"/>
    <mergeCell ref="B26:C26"/>
    <mergeCell ref="D26:F26"/>
    <mergeCell ref="I26:K26"/>
    <mergeCell ref="G26:G27"/>
    <mergeCell ref="B41:I41"/>
    <mergeCell ref="A32:U32"/>
    <mergeCell ref="A34:U34"/>
    <mergeCell ref="K35:N35"/>
    <mergeCell ref="O35:Q35"/>
    <mergeCell ref="R35:T35"/>
    <mergeCell ref="A35:A36"/>
    <mergeCell ref="B35:I36"/>
    <mergeCell ref="R44:T44"/>
    <mergeCell ref="A44:A45"/>
    <mergeCell ref="B44:I45"/>
    <mergeCell ref="J44:J45"/>
    <mergeCell ref="J35:J36"/>
    <mergeCell ref="B37:I37"/>
    <mergeCell ref="B38:I38"/>
    <mergeCell ref="B39:I39"/>
    <mergeCell ref="B40:I40"/>
    <mergeCell ref="A43:U43"/>
    <mergeCell ref="U44:U45"/>
    <mergeCell ref="U54:U55"/>
    <mergeCell ref="B46:I46"/>
    <mergeCell ref="B47:I47"/>
    <mergeCell ref="B48:I48"/>
    <mergeCell ref="B49:I49"/>
    <mergeCell ref="B50:I50"/>
    <mergeCell ref="B51:I51"/>
    <mergeCell ref="K44:N44"/>
    <mergeCell ref="O44:Q44"/>
    <mergeCell ref="B60:I60"/>
    <mergeCell ref="A53:U53"/>
    <mergeCell ref="K54:N54"/>
    <mergeCell ref="O54:Q54"/>
    <mergeCell ref="R54:T54"/>
    <mergeCell ref="A54:A55"/>
    <mergeCell ref="B54:I55"/>
    <mergeCell ref="J54:J55"/>
    <mergeCell ref="B56:I56"/>
    <mergeCell ref="B57:I57"/>
    <mergeCell ref="B58:I58"/>
    <mergeCell ref="B59:I59"/>
    <mergeCell ref="B69:I69"/>
    <mergeCell ref="B70:I70"/>
    <mergeCell ref="A62:U62"/>
    <mergeCell ref="K63:N63"/>
    <mergeCell ref="O63:Q63"/>
    <mergeCell ref="R63:T63"/>
    <mergeCell ref="A63:A64"/>
    <mergeCell ref="B63:I64"/>
    <mergeCell ref="J63:J64"/>
    <mergeCell ref="U63:U64"/>
    <mergeCell ref="B65:I65"/>
    <mergeCell ref="B66:I66"/>
    <mergeCell ref="B67:I67"/>
    <mergeCell ref="B68:I68"/>
    <mergeCell ref="A72:U72"/>
    <mergeCell ref="K73:N73"/>
    <mergeCell ref="O73:Q73"/>
    <mergeCell ref="R73:T73"/>
    <mergeCell ref="A73:A74"/>
    <mergeCell ref="B73:I74"/>
    <mergeCell ref="J73:J74"/>
    <mergeCell ref="U73:U74"/>
    <mergeCell ref="A86:U86"/>
    <mergeCell ref="A75:U75"/>
    <mergeCell ref="B76:I76"/>
    <mergeCell ref="B77:I77"/>
    <mergeCell ref="A78:U78"/>
    <mergeCell ref="B79:I79"/>
    <mergeCell ref="B81:I81"/>
    <mergeCell ref="A82:I82"/>
    <mergeCell ref="A83:J84"/>
    <mergeCell ref="R83:U84"/>
    <mergeCell ref="K84:N84"/>
    <mergeCell ref="O84:Q84"/>
    <mergeCell ref="B94:I94"/>
    <mergeCell ref="B95:I95"/>
    <mergeCell ref="A87:U87"/>
    <mergeCell ref="K88:N88"/>
    <mergeCell ref="O88:Q88"/>
    <mergeCell ref="R88:T88"/>
    <mergeCell ref="A88:A89"/>
    <mergeCell ref="B88:I89"/>
    <mergeCell ref="J88:J89"/>
    <mergeCell ref="U88:U89"/>
    <mergeCell ref="A90:U90"/>
    <mergeCell ref="B91:I91"/>
    <mergeCell ref="B92:I92"/>
    <mergeCell ref="B93:I93"/>
    <mergeCell ref="R105:U106"/>
    <mergeCell ref="K106:N106"/>
    <mergeCell ref="O106:Q106"/>
    <mergeCell ref="B96:I96"/>
    <mergeCell ref="B97:I97"/>
    <mergeCell ref="B98:I98"/>
    <mergeCell ref="A99:U99"/>
    <mergeCell ref="B100:I100"/>
    <mergeCell ref="B101:I101"/>
    <mergeCell ref="B102:I102"/>
    <mergeCell ref="B103:I103"/>
    <mergeCell ref="A104:I104"/>
    <mergeCell ref="A105:J106"/>
    <mergeCell ref="B115:I115"/>
    <mergeCell ref="B116:I116"/>
    <mergeCell ref="A108:U108"/>
    <mergeCell ref="K109:N109"/>
    <mergeCell ref="O109:Q109"/>
    <mergeCell ref="R109:T109"/>
    <mergeCell ref="A109:A110"/>
    <mergeCell ref="B109:I110"/>
    <mergeCell ref="J109:J110"/>
    <mergeCell ref="U109:U110"/>
    <mergeCell ref="A111:U111"/>
    <mergeCell ref="B112:I112"/>
    <mergeCell ref="B113:I113"/>
    <mergeCell ref="B114:I114"/>
    <mergeCell ref="A121:I121"/>
    <mergeCell ref="A122:J123"/>
    <mergeCell ref="R122:U123"/>
    <mergeCell ref="K123:N123"/>
    <mergeCell ref="O123:Q123"/>
    <mergeCell ref="A117:U117"/>
    <mergeCell ref="B118:I118"/>
    <mergeCell ref="B119:I119"/>
    <mergeCell ref="B120:I120"/>
    <mergeCell ref="S130:U130"/>
    <mergeCell ref="A130:A131"/>
    <mergeCell ref="B130:G131"/>
    <mergeCell ref="H130:I131"/>
    <mergeCell ref="Q130:R131"/>
    <mergeCell ref="J131:K131"/>
    <mergeCell ref="L131:N131"/>
    <mergeCell ref="O131:P131"/>
    <mergeCell ref="A129:C129"/>
    <mergeCell ref="J130:P130"/>
    <mergeCell ref="B132:G132"/>
    <mergeCell ref="H132:I132"/>
    <mergeCell ref="J132:K132"/>
    <mergeCell ref="L132:N132"/>
    <mergeCell ref="J133:K133"/>
    <mergeCell ref="L133:N133"/>
    <mergeCell ref="O133:P133"/>
    <mergeCell ref="Q133:R133"/>
    <mergeCell ref="U139:U140"/>
    <mergeCell ref="O132:P132"/>
    <mergeCell ref="Q132:R132"/>
    <mergeCell ref="A134:G134"/>
    <mergeCell ref="H134:I134"/>
    <mergeCell ref="J134:K134"/>
    <mergeCell ref="L134:N134"/>
    <mergeCell ref="O134:P134"/>
    <mergeCell ref="Q134:R134"/>
    <mergeCell ref="B133:G133"/>
    <mergeCell ref="H133:I133"/>
    <mergeCell ref="B148:I148"/>
    <mergeCell ref="A136:U136"/>
    <mergeCell ref="A138:U138"/>
    <mergeCell ref="V138:X139"/>
    <mergeCell ref="K139:N139"/>
    <mergeCell ref="O139:Q139"/>
    <mergeCell ref="R139:T139"/>
    <mergeCell ref="A139:A140"/>
    <mergeCell ref="B139:I140"/>
    <mergeCell ref="J139:J140"/>
    <mergeCell ref="O154:Q154"/>
    <mergeCell ref="V140:X163"/>
    <mergeCell ref="A141:U141"/>
    <mergeCell ref="B142:I142"/>
    <mergeCell ref="B143:I143"/>
    <mergeCell ref="A144:U144"/>
    <mergeCell ref="B145:I145"/>
    <mergeCell ref="A158:U158"/>
    <mergeCell ref="B149:I149"/>
    <mergeCell ref="A150:U150"/>
    <mergeCell ref="B151:I151"/>
    <mergeCell ref="A152:I152"/>
    <mergeCell ref="A153:J154"/>
    <mergeCell ref="R153:U154"/>
    <mergeCell ref="K154:N154"/>
    <mergeCell ref="B146:I146"/>
    <mergeCell ref="A147:U147"/>
    <mergeCell ref="A156:U156"/>
    <mergeCell ref="A157:U157"/>
  </mergeCells>
  <phoneticPr fontId="22" type="noConversion"/>
  <conditionalFormatting sqref="U3:U6">
    <cfRule type="cellIs" dxfId="2" priority="1" stopIfTrue="1" operator="equal">
      <formula>"Trebuie alocate cel puțin 20 de ore pe săptămână"</formula>
    </cfRule>
  </conditionalFormatting>
  <conditionalFormatting sqref="U29">
    <cfRule type="cellIs" dxfId="1" priority="2" stopIfTrue="1" operator="equal">
      <formula>"Corect"</formula>
    </cfRule>
  </conditionalFormatting>
  <conditionalFormatting sqref="U28">
    <cfRule type="cellIs" dxfId="0" priority="3" stopIfTrue="1" operator="equal">
      <formula>"Correct"</formula>
    </cfRule>
  </conditionalFormatting>
  <dataValidations count="5">
    <dataValidation type="list" allowBlank="1" showInputMessage="1" showErrorMessage="1" sqref="S145:S146 S118:S119 S112:S115 S91:S97 S100:S102 S79:S81 S56:S59 S37:S40 S46:S50 S65:S69 S76:S77 S148:S149 S142:S143 S151">
      <formula1>$S$36</formula1>
    </dataValidation>
    <dataValidation type="list" allowBlank="1" showInputMessage="1" showErrorMessage="1" sqref="R145:R146 R118:R119 R112:R115 R91:R97 R100:R102 R79:R81 R56:R59 R37:R40 R46:R50 R65:R69 R76:R77 R148:R149 R142:R143 R151">
      <formula1>$R$36</formula1>
    </dataValidation>
    <dataValidation type="list" allowBlank="1" showInputMessage="1" showErrorMessage="1" sqref="T145:T146 T118:T119 T112:T115 T91:T97 T100:T102 T56:T59 T79:T81 T37:T40 T46:T50 T65:T69 T76:T77 T148:T149 T142:T143 T151">
      <formula1>$T$36</formula1>
    </dataValidation>
    <dataValidation type="list" allowBlank="1" showInputMessage="1" showErrorMessage="1" sqref="U91:U97 U118:U119 U100:U102 U56:U59 U37:U40 U46:U50 U65:U69 U76:U77 U79:U81 U112:U115">
      <formula1>$P$33:$T$33</formula1>
    </dataValidation>
    <dataValidation type="list" allowBlank="1" showInputMessage="1" showErrorMessage="1" sqref="U116 U98">
      <formula1>$Q$33:$T$33</formula1>
    </dataValidation>
  </dataValidations>
  <pageMargins left="0.69861111111111107" right="0.69861111111111107" top="0.75" bottom="0.75" header="0.3" footer="0.3"/>
  <pageSetup paperSize="9" orientation="landscape" blackAndWhite="1" r:id="rId1"/>
  <headerFooter alignWithMargins="0">
    <oddHeader>&amp;R&amp;P</oddHeader>
    <oddFooter xml:space="preserve">&amp;LRECTOR,
Acad.Prof.univ.dr. Ioan Aurel POP&amp;CDECAN,
Prof.dr. Adrian Olimpiu PETRUȘEL&amp;RDIRECTOR DE DEPARTAMENT, 
Conf.dr. ANDRÁS Szilárd   </oddFooter>
  </headerFooter>
  <rowBreaks count="2" manualBreakCount="2">
    <brk id="30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5"/>
  <sheetData/>
  <dataConsolidate/>
  <phoneticPr fontId="22" type="noConversion"/>
  <pageMargins left="0.69861111111111107" right="0.69861111111111107" top="0.75" bottom="0.75" header="0.3" footer="0.3"/>
  <pageSetup orientation="portrait" horizontalDpi="30066" verticalDpi="2647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5"/>
  <sheetData/>
  <dataConsolidate/>
  <phoneticPr fontId="22" type="noConversion"/>
  <pageMargins left="0.69861111111111107" right="0.69861111111111107" top="0.75" bottom="0.75" header="0.3" footer="0.3"/>
  <pageSetup orientation="portrait" horizontalDpi="30066" verticalDpi="2647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2017-04-11T19:13:01Z</dcterms:created>
  <dcterms:modified xsi:type="dcterms:W3CDTF">2017-04-11T19:24:56Z</dcterms:modified>
</cp:coreProperties>
</file>