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backupFile="1" defaultThemeVersion="124226"/>
  <bookViews>
    <workbookView xWindow="240" yWindow="20" windowWidth="1942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7" i="1"/>
  <c r="P37"/>
  <c r="P41"/>
  <c r="Q37"/>
  <c r="O38"/>
  <c r="Q38"/>
  <c r="P38"/>
  <c r="O39"/>
  <c r="Q39"/>
  <c r="P39"/>
  <c r="O40"/>
  <c r="Q40"/>
  <c r="P40"/>
  <c r="J41"/>
  <c r="K41"/>
  <c r="L41"/>
  <c r="M41"/>
  <c r="N41"/>
  <c r="R41"/>
  <c r="S41"/>
  <c r="T41"/>
  <c r="U41"/>
  <c r="O46"/>
  <c r="O50"/>
  <c r="R4"/>
  <c r="Q46"/>
  <c r="P46"/>
  <c r="O47"/>
  <c r="P47"/>
  <c r="Q47"/>
  <c r="O48"/>
  <c r="Q48"/>
  <c r="P48"/>
  <c r="O49"/>
  <c r="Q49"/>
  <c r="P49"/>
  <c r="J50"/>
  <c r="K50"/>
  <c r="L50"/>
  <c r="M50"/>
  <c r="N50"/>
  <c r="R50"/>
  <c r="S50"/>
  <c r="T50"/>
  <c r="U50"/>
  <c r="O55"/>
  <c r="Q55"/>
  <c r="P55"/>
  <c r="O56"/>
  <c r="O59"/>
  <c r="O5"/>
  <c r="Q56"/>
  <c r="P56"/>
  <c r="O57"/>
  <c r="Q57"/>
  <c r="P57"/>
  <c r="O58"/>
  <c r="Q58"/>
  <c r="P58"/>
  <c r="J59"/>
  <c r="K59"/>
  <c r="L59"/>
  <c r="M59"/>
  <c r="N59"/>
  <c r="Q59"/>
  <c r="R59"/>
  <c r="S59"/>
  <c r="T59"/>
  <c r="U59"/>
  <c r="O64"/>
  <c r="P64"/>
  <c r="Q64"/>
  <c r="O65"/>
  <c r="P65"/>
  <c r="Q65"/>
  <c r="O66"/>
  <c r="Q66"/>
  <c r="P66"/>
  <c r="O67"/>
  <c r="P67"/>
  <c r="Q67"/>
  <c r="O68"/>
  <c r="Q68"/>
  <c r="Q69"/>
  <c r="J69"/>
  <c r="K69"/>
  <c r="L69"/>
  <c r="M69"/>
  <c r="N69"/>
  <c r="R69"/>
  <c r="S69"/>
  <c r="T69"/>
  <c r="U69"/>
  <c r="O75"/>
  <c r="P75"/>
  <c r="Q75"/>
  <c r="Q78"/>
  <c r="O76"/>
  <c r="P76"/>
  <c r="Q76"/>
  <c r="J77"/>
  <c r="K77"/>
  <c r="L77"/>
  <c r="M77"/>
  <c r="N77"/>
  <c r="R77"/>
  <c r="S77"/>
  <c r="T77"/>
  <c r="K78"/>
  <c r="L78"/>
  <c r="K79"/>
  <c r="M78"/>
  <c r="N78"/>
  <c r="O86"/>
  <c r="O91"/>
  <c r="Q86"/>
  <c r="P86"/>
  <c r="O87"/>
  <c r="P87"/>
  <c r="Q87"/>
  <c r="O88"/>
  <c r="Q88"/>
  <c r="Q91"/>
  <c r="Q98"/>
  <c r="O89"/>
  <c r="Q89"/>
  <c r="P89"/>
  <c r="O90"/>
  <c r="Q90"/>
  <c r="P90"/>
  <c r="J91"/>
  <c r="K91"/>
  <c r="K98"/>
  <c r="L91"/>
  <c r="M91"/>
  <c r="M98"/>
  <c r="N91"/>
  <c r="R91"/>
  <c r="S91"/>
  <c r="T91"/>
  <c r="T97"/>
  <c r="O93"/>
  <c r="O96"/>
  <c r="Q93"/>
  <c r="O94"/>
  <c r="P94"/>
  <c r="Q94"/>
  <c r="O95"/>
  <c r="Q95"/>
  <c r="Q96"/>
  <c r="J96"/>
  <c r="K96"/>
  <c r="L96"/>
  <c r="L97"/>
  <c r="M96"/>
  <c r="N96"/>
  <c r="R96"/>
  <c r="R97"/>
  <c r="S96"/>
  <c r="S97"/>
  <c r="T96"/>
  <c r="J97"/>
  <c r="N97"/>
  <c r="N98"/>
  <c r="O105"/>
  <c r="Q105"/>
  <c r="P105"/>
  <c r="O106"/>
  <c r="P106"/>
  <c r="Q106"/>
  <c r="O107"/>
  <c r="P107"/>
  <c r="Q107"/>
  <c r="O108"/>
  <c r="Q108"/>
  <c r="Q112"/>
  <c r="O109"/>
  <c r="Q109"/>
  <c r="P109"/>
  <c r="O110"/>
  <c r="Q110"/>
  <c r="P110"/>
  <c r="O111"/>
  <c r="P111"/>
  <c r="Q111"/>
  <c r="J112"/>
  <c r="K112"/>
  <c r="K117"/>
  <c r="L112"/>
  <c r="L118"/>
  <c r="M112"/>
  <c r="N112"/>
  <c r="N117"/>
  <c r="R112"/>
  <c r="S112"/>
  <c r="T112"/>
  <c r="T117"/>
  <c r="O114"/>
  <c r="O116"/>
  <c r="Q114"/>
  <c r="P114"/>
  <c r="P116"/>
  <c r="O115"/>
  <c r="Q115"/>
  <c r="P115"/>
  <c r="J116"/>
  <c r="J117"/>
  <c r="U97"/>
  <c r="U117"/>
  <c r="K116"/>
  <c r="L116"/>
  <c r="M116"/>
  <c r="M117"/>
  <c r="N116"/>
  <c r="Q116"/>
  <c r="R116"/>
  <c r="S116"/>
  <c r="S117"/>
  <c r="T116"/>
  <c r="R117"/>
  <c r="S128"/>
  <c r="S130"/>
  <c r="T128"/>
  <c r="T130"/>
  <c r="O138"/>
  <c r="O149"/>
  <c r="Q138"/>
  <c r="P138"/>
  <c r="O139"/>
  <c r="P139"/>
  <c r="Q139"/>
  <c r="O141"/>
  <c r="Q141"/>
  <c r="Q148"/>
  <c r="O142"/>
  <c r="Q142"/>
  <c r="P142"/>
  <c r="O144"/>
  <c r="Q144"/>
  <c r="P144"/>
  <c r="O145"/>
  <c r="P145"/>
  <c r="Q145"/>
  <c r="J148"/>
  <c r="K148"/>
  <c r="L148"/>
  <c r="M148"/>
  <c r="N148"/>
  <c r="R148"/>
  <c r="S148"/>
  <c r="T148"/>
  <c r="K149"/>
  <c r="L149"/>
  <c r="K150"/>
  <c r="M149"/>
  <c r="N149"/>
  <c r="Q149"/>
  <c r="P88"/>
  <c r="Q77"/>
  <c r="Q50"/>
  <c r="P148"/>
  <c r="P149"/>
  <c r="O150"/>
  <c r="U129"/>
  <c r="U128"/>
  <c r="U130"/>
  <c r="P69"/>
  <c r="P91"/>
  <c r="P59"/>
  <c r="P77"/>
  <c r="P78"/>
  <c r="L129"/>
  <c r="Q117"/>
  <c r="Q118"/>
  <c r="O98"/>
  <c r="O97"/>
  <c r="P112"/>
  <c r="P50"/>
  <c r="L128"/>
  <c r="L130"/>
  <c r="O69"/>
  <c r="R5"/>
  <c r="P141"/>
  <c r="N118"/>
  <c r="O112"/>
  <c r="O77"/>
  <c r="P68"/>
  <c r="Q41"/>
  <c r="P93"/>
  <c r="P96"/>
  <c r="K118"/>
  <c r="L117"/>
  <c r="L98"/>
  <c r="K99"/>
  <c r="O78"/>
  <c r="K97"/>
  <c r="O148"/>
  <c r="Q97"/>
  <c r="M118"/>
  <c r="P108"/>
  <c r="P95"/>
  <c r="M97"/>
  <c r="O41"/>
  <c r="J128"/>
  <c r="O4"/>
  <c r="P98"/>
  <c r="P97"/>
  <c r="O99"/>
  <c r="K119"/>
  <c r="P117"/>
  <c r="P118"/>
  <c r="O79"/>
  <c r="J129"/>
  <c r="O118"/>
  <c r="O117"/>
  <c r="H129"/>
  <c r="O129"/>
  <c r="O119"/>
  <c r="J130"/>
  <c r="H128"/>
  <c r="O128"/>
  <c r="O130"/>
  <c r="Q129"/>
  <c r="H130"/>
  <c r="Q128"/>
  <c r="Q130"/>
</calcChain>
</file>

<file path=xl/sharedStrings.xml><?xml version="1.0" encoding="utf-8"?>
<sst xmlns="http://schemas.openxmlformats.org/spreadsheetml/2006/main" count="407" uniqueCount="149">
  <si>
    <t xml:space="preserve">            </t>
  </si>
  <si>
    <t xml:space="preserve">III. NUMĂRUL ORELOR PE SĂPTĂMANĂ </t>
  </si>
  <si>
    <t xml:space="preserve">UNIVERSITATEA BABEŞ-BOLYAI CLUJ-NAPOCA
</t>
  </si>
  <si>
    <t>Semestrul I</t>
  </si>
  <si>
    <t>Semestrul II</t>
  </si>
  <si>
    <t>FACULTATEA DE MATEMATICĂ ŞI INFORMATICĂ</t>
  </si>
  <si>
    <t>Anul I</t>
  </si>
  <si>
    <t>Anul II</t>
  </si>
  <si>
    <t>Domeniul: Matematică</t>
  </si>
  <si>
    <t>Specializarea/Programul de studiu: Matematică computațională</t>
  </si>
  <si>
    <r>
      <t xml:space="preserve">Limba de predare: </t>
    </r>
    <r>
      <rPr>
        <b/>
        <sz val="10"/>
        <color indexed="8"/>
        <rFont val="Times New Roman"/>
      </rPr>
      <t>Maghiară</t>
    </r>
  </si>
  <si>
    <r>
      <rPr>
        <b/>
        <sz val="10"/>
        <color indexed="8"/>
        <rFont val="Times New Roman"/>
      </rPr>
      <t xml:space="preserve">IV.EXAMENUL DE DISERTAȚIE:
</t>
    </r>
    <r>
      <rPr>
        <sz val="10"/>
        <color indexed="8"/>
        <rFont val="Times New Roman"/>
      </rPr>
      <t xml:space="preserve"> - perioada iunie-iulie (1 săptămână)
 - Proba: Prezentarea şi susţinerea lucrării de disertație
      - 10 credite
</t>
    </r>
  </si>
  <si>
    <t xml:space="preserve">Titlul absolventului: MASTER'S DEGREE </t>
  </si>
  <si>
    <r>
      <t xml:space="preserve">Durata studiilor: </t>
    </r>
    <r>
      <rPr>
        <b/>
        <sz val="10"/>
        <color indexed="8"/>
        <rFont val="Times New Roman"/>
      </rPr>
      <t>4 semestre</t>
    </r>
  </si>
  <si>
    <r>
      <t xml:space="preserve">Forma de învăţământ: </t>
    </r>
    <r>
      <rPr>
        <b/>
        <sz val="10"/>
        <color indexed="8"/>
        <rFont val="Times New Roman"/>
      </rPr>
      <t>cu frecvenţă</t>
    </r>
  </si>
  <si>
    <t>I. CERINŢE PENTRU OBŢINEREA DIPLOMEI DE MASTER</t>
  </si>
  <si>
    <t>V. MODUL DE ALEGERE A DISCIPLINELOR OPŢIONALE</t>
  </si>
  <si>
    <t>120 de credite din care:</t>
  </si>
  <si>
    <t>Sem. 3: Se alege  o disciplină din pachetul: MMX4401</t>
  </si>
  <si>
    <r>
      <rPr>
        <b/>
        <sz val="10"/>
        <color indexed="8"/>
        <rFont val="Times New Roman"/>
      </rPr>
      <t xml:space="preserve">    113</t>
    </r>
    <r>
      <rPr>
        <sz val="10"/>
        <color indexed="8"/>
        <rFont val="Times New Roman"/>
      </rPr>
      <t xml:space="preserve"> credite la disciplinele obligatorii;</t>
    </r>
  </si>
  <si>
    <t xml:space="preserve">   7 credite la disciplinele opţionale;</t>
  </si>
  <si>
    <t>Şi:</t>
  </si>
  <si>
    <r>
      <rPr>
        <b/>
        <sz val="10"/>
        <color indexed="8"/>
        <rFont val="Times New Roman"/>
      </rPr>
      <t>10</t>
    </r>
    <r>
      <rPr>
        <sz val="10"/>
        <color indexed="8"/>
        <rFont val="Times New Roman"/>
      </rPr>
      <t xml:space="preserve"> credite la examenul de susținere a disertației</t>
    </r>
  </si>
  <si>
    <t>Pentru a ocupa posturi didactice în învăţământul liceal, postliceal şi universitar, absolvenţii trebuie să posede Certificat de absolvire a Programului de studii psihopedagogice, Nivelul II, a Departamentului pentru pregătirea personalului didactic. Disciplinelor Departamentului li se repartizează 30 de credite (+ 5 credite aferente examenului de absolvire)</t>
  </si>
  <si>
    <t>În contul a cel mult 1 discipline opţionale generale, studentul are dreptul să aleagă 1 discipline de la alte specializări ale facultăţilor din Universitatea „Babeş-Bolyai”.</t>
  </si>
  <si>
    <t>II. DESFĂŞURAREA STUDIILOR (în număr de săptămani)</t>
  </si>
  <si>
    <t>VI.  UNIVERSITĂŢI EUROPENE DE REFERINŢĂ:
Planul de învăţământ urmează în proporţie de 60% planurile de învăţământ ale Universităţii din Antwerpen şi Universităţii din Copenhaga</t>
  </si>
  <si>
    <t>Activităţi didactice</t>
  </si>
  <si>
    <t>Sesiune de examene</t>
  </si>
  <si>
    <t>L.P comasate</t>
  </si>
  <si>
    <t>Stagii de practică</t>
  </si>
  <si>
    <t>Vacanţă</t>
  </si>
  <si>
    <t>Sem I</t>
  </si>
  <si>
    <t>Sem II</t>
  </si>
  <si>
    <t>I</t>
  </si>
  <si>
    <t>V</t>
  </si>
  <si>
    <t>R</t>
  </si>
  <si>
    <t xml:space="preserve">iarna </t>
  </si>
  <si>
    <t>prim</t>
  </si>
  <si>
    <t>vara</t>
  </si>
  <si>
    <t>VII. TABELUL DISCIPLINELOR</t>
  </si>
  <si>
    <t>DF</t>
  </si>
  <si>
    <t>DPD</t>
  </si>
  <si>
    <t>DS</t>
  </si>
  <si>
    <t>DC</t>
  </si>
  <si>
    <t>DCOU</t>
  </si>
  <si>
    <t>ANUL I, SEMESTRUL 1</t>
  </si>
  <si>
    <t>COD</t>
  </si>
  <si>
    <t>DENUMIREA DISCIPLINELOR</t>
  </si>
  <si>
    <t>Credite ECTS</t>
  </si>
  <si>
    <t>Ore fizice săptămânale</t>
  </si>
  <si>
    <t>Ore alocate studiului</t>
  </si>
  <si>
    <t>Forme de evaluare</t>
  </si>
  <si>
    <t>Felul disciplinei</t>
  </si>
  <si>
    <t>C</t>
  </si>
  <si>
    <t>S</t>
  </si>
  <si>
    <t>L</t>
  </si>
  <si>
    <t>P</t>
  </si>
  <si>
    <t>F</t>
  </si>
  <si>
    <t>T</t>
  </si>
  <si>
    <t>E</t>
  </si>
  <si>
    <t>VP</t>
  </si>
  <si>
    <t>MMM8033</t>
  </si>
  <si>
    <t>Modelarea stocastică a datelor</t>
  </si>
  <si>
    <t>MMM3049</t>
  </si>
  <si>
    <t>Criptografie</t>
  </si>
  <si>
    <t>MME3005</t>
  </si>
  <si>
    <t>Analiză funcţională aplicată (lb. de predare engleză)</t>
  </si>
  <si>
    <t>MMM3028</t>
  </si>
  <si>
    <t>Ecuaţii diferenţiale şi aplicaţii</t>
  </si>
  <si>
    <t>TOTAL</t>
  </si>
  <si>
    <t>ANUL I, SEMESTRUL 2</t>
  </si>
  <si>
    <t>MMM8067</t>
  </si>
  <si>
    <t>Capitole speciale în modelarea geometrică</t>
  </si>
  <si>
    <t>MMM3038</t>
  </si>
  <si>
    <t>Teorie Morse şi aplicaţii</t>
  </si>
  <si>
    <t>MMM8034</t>
  </si>
  <si>
    <t>Tehnici bazate pe componente aplicate în optimizare</t>
  </si>
  <si>
    <t>MMM3040</t>
  </si>
  <si>
    <t>Metodologia cercetării științifice</t>
  </si>
  <si>
    <t>ANUL II, SEMESTRUL 3</t>
  </si>
  <si>
    <t>MMM3085</t>
  </si>
  <si>
    <t>Analiza fenomenelor stocastice</t>
  </si>
  <si>
    <t>MMM3086</t>
  </si>
  <si>
    <t>Geometrie algoritmică</t>
  </si>
  <si>
    <t>MME3062</t>
  </si>
  <si>
    <t>Teoria jocurilor (lb. de predare engleză)</t>
  </si>
  <si>
    <t>MMX4401</t>
  </si>
  <si>
    <t>Curs opţional</t>
  </si>
  <si>
    <t>ANUL II, SEMESTRUL 4</t>
  </si>
  <si>
    <t>MMM3082</t>
  </si>
  <si>
    <t>Mecanică computaţională</t>
  </si>
  <si>
    <t>MMM3093</t>
  </si>
  <si>
    <t>Metode aproximative în matematica aplicata</t>
  </si>
  <si>
    <t>MMM3084</t>
  </si>
  <si>
    <t>Grupuri şi simetrii</t>
  </si>
  <si>
    <t>MMM9008</t>
  </si>
  <si>
    <t>Proiect de cercetare în matematica computaţională</t>
  </si>
  <si>
    <t>MMM3402</t>
  </si>
  <si>
    <t>Elaborarea lucrării de disertație</t>
  </si>
  <si>
    <t>DISCIPLINE OPȚIONALE</t>
  </si>
  <si>
    <t>CURS OPȚIONAL 1 - MMX4401 - (An II, Semestrul 3)</t>
  </si>
  <si>
    <t>MMM3091</t>
  </si>
  <si>
    <t>Metodologia rezolvării problemelor de matematică</t>
  </si>
  <si>
    <t>MMM3087</t>
  </si>
  <si>
    <t>Mecanică cerească</t>
  </si>
  <si>
    <t>TOTAL CREDITE / ORE PE SĂPTĂMÂNĂ / EVALUĂRI / PROCENT DIN TOTAL DISCIPLINE</t>
  </si>
  <si>
    <t xml:space="preserve">TOTAL ORE FIZICE / TOTAL ORE ALOCATE STUDIULUI </t>
  </si>
  <si>
    <t>Anexă la Planul de Învățământ specializarea / programul de studiu:  Analiza datelor şi modelare</t>
  </si>
  <si>
    <t>DISCIPLINE DE PREGĂTIRE FUNDAMENTALĂ (DF)</t>
  </si>
  <si>
    <t>Semestrele 1 - 3 (14 săptămâni)</t>
  </si>
  <si>
    <t>Semestrul 4 (12 săptămâni)</t>
  </si>
  <si>
    <t>DISCIPLINE DE SPECIALITATE (DS)</t>
  </si>
  <si>
    <t>Semestrul  4 (12 săptămâni)</t>
  </si>
  <si>
    <t>BILANȚ GENERAL</t>
  </si>
  <si>
    <t>DISCIPLINE</t>
  </si>
  <si>
    <t>ORE FIZICE</t>
  </si>
  <si>
    <t>ORE ALOCATE STUDIULUI</t>
  </si>
  <si>
    <t>%</t>
  </si>
  <si>
    <t>NR. DE CREDITE</t>
  </si>
  <si>
    <t>AN I</t>
  </si>
  <si>
    <t>AN II</t>
  </si>
  <si>
    <t>OBLIGATORII</t>
  </si>
  <si>
    <t>OPȚIONALE</t>
  </si>
  <si>
    <t>MODUL PEDAGOCIC - Nivelul II: 30 de credite ECTS  + 5 credite ECTS aferente examenului de absolvire</t>
  </si>
  <si>
    <t xml:space="preserve">PROGRAM DE STUDII PSIHOPEDAGOGICE </t>
  </si>
  <si>
    <t>An I, Semestrul 1</t>
  </si>
  <si>
    <t>XND 1101</t>
  </si>
  <si>
    <t>Psihopedagogia adolescenţilor, tinerilor şi adulţilor</t>
  </si>
  <si>
    <t>XND 1102</t>
  </si>
  <si>
    <t>Proiectarea şi managementul programelor educaţionale</t>
  </si>
  <si>
    <t>An I, Semestrul 2</t>
  </si>
  <si>
    <t>XND 1203</t>
  </si>
  <si>
    <t>Didactica domeniului şi dezvoltăriI în didactica specialităţii (învăţământ liceal, postliceal, universitar)</t>
  </si>
  <si>
    <t>DP</t>
  </si>
  <si>
    <t>XND 1204</t>
  </si>
  <si>
    <t>Disciplină opțională 1</t>
  </si>
  <si>
    <t>DO</t>
  </si>
  <si>
    <t>An II, Semestrul 3</t>
  </si>
  <si>
    <t>XND 2305</t>
  </si>
  <si>
    <t xml:space="preserve">Practică pedagogică (în învăţământul liceal, postliceal şi universitar)
</t>
  </si>
  <si>
    <t>XND 2306</t>
  </si>
  <si>
    <t>Disciplină opțională 2</t>
  </si>
  <si>
    <t>An II, Semestrul 4</t>
  </si>
  <si>
    <t>Examen de absolvire: Nivelul II</t>
  </si>
  <si>
    <t xml:space="preserve">TOTAL CREDITE / ORE PE SĂPTĂMÂNĂ / EVALUĂRI 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</si>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</sst>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</font>
    <font>
      <sz val="11"/>
      <color indexed="8"/>
      <name val="Calibri"/>
    </font>
    <font>
      <sz val="10"/>
      <color indexed="8"/>
      <name val="Times New Roman"/>
    </font>
    <font>
      <b/>
      <sz val="10"/>
      <color indexed="8"/>
      <name val="Times New Roman"/>
    </font>
    <font>
      <sz val="10"/>
      <color indexed="9"/>
      <name val="Times New Roman"/>
    </font>
    <font>
      <b/>
      <sz val="11"/>
      <color indexed="8"/>
      <name val="Times New Roman"/>
    </font>
    <font>
      <sz val="10"/>
      <color indexed="10"/>
      <name val="Times New Roman"/>
    </font>
    <font>
      <sz val="14"/>
      <color indexed="8"/>
      <name val="Times New Roman"/>
    </font>
    <font>
      <b/>
      <sz val="9"/>
      <color indexed="8"/>
      <name val="Times New Roman"/>
    </font>
    <font>
      <sz val="14"/>
      <color indexed="8"/>
      <name val="Calibri"/>
    </font>
    <font>
      <sz val="11"/>
      <color indexed="8"/>
      <name val="Calibri"/>
    </font>
    <font>
      <sz val="11"/>
      <color indexed="9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i/>
      <sz val="11"/>
      <color indexed="23"/>
      <name val="Calibri"/>
    </font>
    <font>
      <sz val="11"/>
      <color indexed="10"/>
      <name val="Calibri"/>
    </font>
    <font>
      <sz val="11"/>
      <color indexed="17"/>
      <name val="Calibri"/>
    </font>
    <font>
      <sz val="11"/>
      <color indexed="52"/>
      <name val="Calibri"/>
    </font>
    <font>
      <b/>
      <sz val="11"/>
      <color indexed="63"/>
      <name val="Calibri"/>
    </font>
    <font>
      <sz val="11"/>
      <color indexed="60"/>
      <name val="Calibri"/>
    </font>
    <font>
      <b/>
      <sz val="11"/>
      <color indexed="8"/>
      <name val="Calibri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10" fillId="2" borderId="0"/>
    <xf numFmtId="0" fontId="10" fillId="3" borderId="0"/>
    <xf numFmtId="0" fontId="10" fillId="4" borderId="0"/>
    <xf numFmtId="0" fontId="10" fillId="5" borderId="0"/>
    <xf numFmtId="0" fontId="10" fillId="6" borderId="0"/>
    <xf numFmtId="0" fontId="10" fillId="7" borderId="0"/>
    <xf numFmtId="0" fontId="10" fillId="2" borderId="0"/>
    <xf numFmtId="0" fontId="10" fillId="3" borderId="0"/>
    <xf numFmtId="0" fontId="10" fillId="4" borderId="0"/>
    <xf numFmtId="0" fontId="10" fillId="5" borderId="0"/>
    <xf numFmtId="0" fontId="10" fillId="6" borderId="0"/>
    <xf numFmtId="0" fontId="10" fillId="7" borderId="0"/>
    <xf numFmtId="0" fontId="10" fillId="8" borderId="0"/>
    <xf numFmtId="0" fontId="10" fillId="9" borderId="0"/>
    <xf numFmtId="0" fontId="10" fillId="10" borderId="0"/>
    <xf numFmtId="0" fontId="10" fillId="5" borderId="0"/>
    <xf numFmtId="0" fontId="10" fillId="8" borderId="0"/>
    <xf numFmtId="0" fontId="10" fillId="11" borderId="0"/>
    <xf numFmtId="0" fontId="10" fillId="8" borderId="0"/>
    <xf numFmtId="0" fontId="10" fillId="9" borderId="0"/>
    <xf numFmtId="0" fontId="10" fillId="10" borderId="0"/>
    <xf numFmtId="0" fontId="10" fillId="5" borderId="0"/>
    <xf numFmtId="0" fontId="10" fillId="8" borderId="0"/>
    <xf numFmtId="0" fontId="10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12" fillId="3" borderId="0"/>
    <xf numFmtId="0" fontId="13" fillId="7" borderId="1"/>
    <xf numFmtId="0" fontId="14" fillId="20" borderId="1"/>
    <xf numFmtId="0" fontId="15" fillId="21" borderId="2"/>
    <xf numFmtId="0" fontId="16" fillId="0" borderId="0"/>
    <xf numFmtId="0" fontId="17" fillId="0" borderId="3"/>
    <xf numFmtId="0" fontId="18" fillId="0" borderId="4"/>
    <xf numFmtId="0" fontId="19" fillId="0" borderId="5"/>
    <xf numFmtId="0" fontId="19" fillId="0" borderId="0"/>
    <xf numFmtId="0" fontId="15" fillId="21" borderId="2"/>
    <xf numFmtId="0" fontId="20" fillId="0" borderId="0"/>
    <xf numFmtId="0" fontId="21" fillId="0" borderId="0"/>
    <xf numFmtId="0" fontId="22" fillId="4" borderId="0"/>
    <xf numFmtId="0" fontId="17" fillId="0" borderId="3"/>
    <xf numFmtId="0" fontId="18" fillId="0" borderId="4"/>
    <xf numFmtId="0" fontId="19" fillId="0" borderId="5"/>
    <xf numFmtId="0" fontId="19" fillId="0" borderId="0"/>
    <xf numFmtId="0" fontId="23" fillId="0" borderId="6"/>
    <xf numFmtId="0" fontId="13" fillId="7" borderId="1"/>
    <xf numFmtId="0" fontId="10" fillId="22" borderId="7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4" borderId="0"/>
    <xf numFmtId="0" fontId="24" fillId="20" borderId="8"/>
    <xf numFmtId="0" fontId="23" fillId="0" borderId="6"/>
    <xf numFmtId="0" fontId="20" fillId="0" borderId="0"/>
    <xf numFmtId="0" fontId="25" fillId="23" borderId="0"/>
    <xf numFmtId="0" fontId="10" fillId="22" borderId="7"/>
    <xf numFmtId="0" fontId="26" fillId="0" borderId="9"/>
    <xf numFmtId="0" fontId="24" fillId="20" borderId="8"/>
    <xf numFmtId="0" fontId="12" fillId="3" borderId="0"/>
    <xf numFmtId="0" fontId="25" fillId="23" borderId="0"/>
    <xf numFmtId="0" fontId="14" fillId="20" borderId="1"/>
    <xf numFmtId="0" fontId="16" fillId="0" borderId="0"/>
    <xf numFmtId="0" fontId="26" fillId="0" borderId="9"/>
    <xf numFmtId="0" fontId="21" fillId="0" borderId="0"/>
  </cellStyleXfs>
  <cellXfs count="201">
    <xf numFmtId="0" fontId="10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4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/>
    <xf numFmtId="1" fontId="3" fillId="0" borderId="11" xfId="0" applyNumberFormat="1" applyFont="1" applyBorder="1" applyAlignment="1">
      <alignment horizontal="center" vertical="center"/>
    </xf>
    <xf numFmtId="2" fontId="2" fillId="24" borderId="11" xfId="0" applyNumberFormat="1" applyFont="1" applyFill="1" applyBorder="1" applyAlignment="1" applyProtection="1">
      <alignment horizontal="center" vertical="center"/>
      <protection locked="0"/>
    </xf>
    <xf numFmtId="0" fontId="2" fillId="24" borderId="11" xfId="0" applyFont="1" applyFill="1" applyBorder="1" applyAlignment="1" applyProtection="1">
      <alignment horizontal="center" vertical="center" wrapText="1"/>
      <protection locked="0"/>
    </xf>
    <xf numFmtId="1" fontId="2" fillId="24" borderId="11" xfId="0" applyNumberFormat="1" applyFont="1" applyFill="1" applyBorder="1" applyAlignment="1" applyProtection="1">
      <alignment horizontal="center" vertical="center"/>
      <protection locked="0"/>
    </xf>
    <xf numFmtId="1" fontId="2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2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Protection="1">
      <protection locked="0"/>
    </xf>
    <xf numFmtId="1" fontId="2" fillId="25" borderId="11" xfId="0" applyNumberFormat="1" applyFont="1" applyFill="1" applyBorder="1" applyAlignment="1" applyProtection="1">
      <alignment horizontal="center" vertical="center"/>
      <protection locked="0"/>
    </xf>
    <xf numFmtId="1" fontId="2" fillId="25" borderId="11" xfId="0" applyNumberFormat="1" applyFont="1" applyFill="1" applyBorder="1" applyAlignment="1">
      <alignment horizontal="center" vertical="center"/>
    </xf>
    <xf numFmtId="1" fontId="2" fillId="25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25" borderId="11" xfId="0" applyNumberFormat="1" applyFont="1" applyFill="1" applyBorder="1" applyAlignment="1" applyProtection="1">
      <alignment horizontal="left" vertical="center"/>
      <protection locked="0"/>
    </xf>
    <xf numFmtId="1" fontId="3" fillId="25" borderId="11" xfId="0" applyNumberFormat="1" applyFont="1" applyFill="1" applyBorder="1" applyAlignment="1">
      <alignment horizontal="center" vertical="center"/>
    </xf>
    <xf numFmtId="0" fontId="3" fillId="25" borderId="12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9" fontId="2" fillId="0" borderId="11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 applyProtection="1">
      <alignment horizontal="center" vertical="center"/>
      <protection locked="0"/>
    </xf>
    <xf numFmtId="49" fontId="2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0" fontId="3" fillId="24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4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1" fontId="2" fillId="23" borderId="11" xfId="0" applyNumberFormat="1" applyFont="1" applyFill="1" applyBorder="1" applyAlignment="1" applyProtection="1">
      <alignment horizontal="left" vertical="center"/>
      <protection locked="0"/>
    </xf>
    <xf numFmtId="0" fontId="2" fillId="24" borderId="11" xfId="0" applyFont="1" applyFill="1" applyBorder="1" applyAlignment="1" applyProtection="1">
      <alignment horizontal="left" vertical="center"/>
      <protection locked="0"/>
    </xf>
    <xf numFmtId="1" fontId="2" fillId="24" borderId="11" xfId="0" applyNumberFormat="1" applyFont="1" applyFill="1" applyBorder="1" applyAlignment="1" applyProtection="1">
      <alignment horizontal="left" vertical="center"/>
      <protection locked="0"/>
    </xf>
    <xf numFmtId="2" fontId="2" fillId="25" borderId="22" xfId="0" applyNumberFormat="1" applyFont="1" applyFill="1" applyBorder="1" applyAlignment="1">
      <alignment horizontal="center" vertical="center"/>
    </xf>
    <xf numFmtId="2" fontId="2" fillId="25" borderId="13" xfId="0" applyNumberFormat="1" applyFont="1" applyFill="1" applyBorder="1" applyAlignment="1">
      <alignment horizontal="center" vertical="center"/>
    </xf>
    <xf numFmtId="2" fontId="2" fillId="25" borderId="23" xfId="0" applyNumberFormat="1" applyFont="1" applyFill="1" applyBorder="1" applyAlignment="1">
      <alignment horizontal="center" vertical="center"/>
    </xf>
    <xf numFmtId="2" fontId="2" fillId="25" borderId="20" xfId="0" applyNumberFormat="1" applyFont="1" applyFill="1" applyBorder="1" applyAlignment="1">
      <alignment horizontal="center" vertical="center"/>
    </xf>
    <xf numFmtId="2" fontId="2" fillId="25" borderId="19" xfId="0" applyNumberFormat="1" applyFont="1" applyFill="1" applyBorder="1" applyAlignment="1">
      <alignment horizontal="center" vertical="center"/>
    </xf>
    <xf numFmtId="2" fontId="2" fillId="25" borderId="21" xfId="0" applyNumberFormat="1" applyFont="1" applyFill="1" applyBorder="1" applyAlignment="1">
      <alignment horizontal="center" vertical="center"/>
    </xf>
    <xf numFmtId="1" fontId="3" fillId="25" borderId="10" xfId="0" applyNumberFormat="1" applyFont="1" applyFill="1" applyBorder="1" applyAlignment="1">
      <alignment horizontal="center" vertical="center"/>
    </xf>
    <xf numFmtId="1" fontId="3" fillId="25" borderId="16" xfId="0" applyNumberFormat="1" applyFont="1" applyFill="1" applyBorder="1" applyAlignment="1">
      <alignment horizontal="center" vertical="center"/>
    </xf>
    <xf numFmtId="1" fontId="3" fillId="25" borderId="15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 applyProtection="1">
      <alignment horizontal="left" vertical="center" wrapText="1"/>
      <protection locked="0"/>
    </xf>
    <xf numFmtId="1" fontId="2" fillId="25" borderId="16" xfId="0" applyNumberFormat="1" applyFont="1" applyFill="1" applyBorder="1" applyAlignment="1" applyProtection="1">
      <alignment horizontal="left" vertical="center"/>
      <protection locked="0"/>
    </xf>
    <xf numFmtId="1" fontId="2" fillId="25" borderId="15" xfId="0" applyNumberFormat="1" applyFont="1" applyFill="1" applyBorder="1" applyAlignment="1" applyProtection="1">
      <alignment horizontal="left" vertical="center"/>
      <protection locked="0"/>
    </xf>
    <xf numFmtId="1" fontId="3" fillId="25" borderId="10" xfId="0" applyNumberFormat="1" applyFont="1" applyFill="1" applyBorder="1" applyAlignment="1" applyProtection="1">
      <alignment horizontal="center" vertical="center"/>
      <protection locked="0"/>
    </xf>
    <xf numFmtId="1" fontId="3" fillId="25" borderId="16" xfId="0" applyNumberFormat="1" applyFont="1" applyFill="1" applyBorder="1" applyAlignment="1" applyProtection="1">
      <alignment horizontal="center" vertical="center"/>
      <protection locked="0"/>
    </xf>
    <xf numFmtId="1" fontId="3" fillId="25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0" fontId="3" fillId="25" borderId="10" xfId="0" applyFont="1" applyFill="1" applyBorder="1" applyAlignment="1">
      <alignment horizontal="left" vertical="center" wrapText="1"/>
    </xf>
    <xf numFmtId="0" fontId="3" fillId="25" borderId="16" xfId="0" applyFont="1" applyFill="1" applyBorder="1" applyAlignment="1">
      <alignment horizontal="left" vertical="center" wrapText="1"/>
    </xf>
    <xf numFmtId="0" fontId="3" fillId="25" borderId="15" xfId="0" applyFont="1" applyFill="1" applyBorder="1" applyAlignment="1">
      <alignment horizontal="left" vertical="center" wrapText="1"/>
    </xf>
    <xf numFmtId="0" fontId="3" fillId="25" borderId="22" xfId="0" applyFont="1" applyFill="1" applyBorder="1" applyAlignment="1">
      <alignment horizontal="left" vertical="center" wrapText="1"/>
    </xf>
    <xf numFmtId="0" fontId="3" fillId="25" borderId="13" xfId="0" applyFont="1" applyFill="1" applyBorder="1" applyAlignment="1">
      <alignment horizontal="left" vertical="center" wrapText="1"/>
    </xf>
    <xf numFmtId="0" fontId="3" fillId="25" borderId="23" xfId="0" applyFont="1" applyFill="1" applyBorder="1" applyAlignment="1">
      <alignment horizontal="left" vertical="center" wrapText="1"/>
    </xf>
    <xf numFmtId="0" fontId="3" fillId="25" borderId="20" xfId="0" applyFont="1" applyFill="1" applyBorder="1" applyAlignment="1">
      <alignment horizontal="left" vertical="center" wrapText="1"/>
    </xf>
    <xf numFmtId="0" fontId="3" fillId="25" borderId="19" xfId="0" applyFont="1" applyFill="1" applyBorder="1" applyAlignment="1">
      <alignment horizontal="left" vertical="center" wrapText="1"/>
    </xf>
    <xf numFmtId="0" fontId="3" fillId="25" borderId="21" xfId="0" applyFont="1" applyFill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25" borderId="11" xfId="0" applyFont="1" applyFill="1" applyBorder="1" applyAlignment="1" applyProtection="1">
      <alignment horizontal="center" vertical="center"/>
      <protection locked="0"/>
    </xf>
    <xf numFmtId="1" fontId="2" fillId="25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2" fillId="24" borderId="10" xfId="0" applyFont="1" applyFill="1" applyBorder="1" applyAlignment="1" applyProtection="1">
      <alignment horizontal="left" vertical="center"/>
      <protection locked="0"/>
    </xf>
    <xf numFmtId="0" fontId="2" fillId="24" borderId="16" xfId="0" applyFont="1" applyFill="1" applyBorder="1" applyAlignment="1" applyProtection="1">
      <alignment horizontal="left" vertical="center"/>
      <protection locked="0"/>
    </xf>
    <xf numFmtId="0" fontId="2" fillId="24" borderId="15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" fontId="2" fillId="23" borderId="10" xfId="0" applyNumberFormat="1" applyFont="1" applyFill="1" applyBorder="1" applyAlignment="1" applyProtection="1">
      <alignment horizontal="left" vertical="center"/>
      <protection locked="0"/>
    </xf>
    <xf numFmtId="1" fontId="2" fillId="23" borderId="16" xfId="0" applyNumberFormat="1" applyFont="1" applyFill="1" applyBorder="1" applyAlignment="1" applyProtection="1">
      <alignment horizontal="left" vertical="center"/>
      <protection locked="0"/>
    </xf>
    <xf numFmtId="1" fontId="2" fillId="23" borderId="15" xfId="0" applyNumberFormat="1" applyFont="1" applyFill="1" applyBorder="1" applyAlignment="1" applyProtection="1">
      <alignment horizontal="left" vertical="center"/>
      <protection locked="0"/>
    </xf>
    <xf numFmtId="1" fontId="2" fillId="24" borderId="10" xfId="0" applyNumberFormat="1" applyFont="1" applyFill="1" applyBorder="1" applyAlignment="1" applyProtection="1">
      <alignment horizontal="left" vertical="center"/>
      <protection locked="0"/>
    </xf>
    <xf numFmtId="1" fontId="2" fillId="24" borderId="16" xfId="0" applyNumberFormat="1" applyFont="1" applyFill="1" applyBorder="1" applyAlignment="1" applyProtection="1">
      <alignment horizontal="left" vertical="center"/>
      <protection locked="0"/>
    </xf>
    <xf numFmtId="1" fontId="2" fillId="24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19" xfId="0" applyFont="1" applyBorder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2" fillId="24" borderId="10" xfId="0" applyFont="1" applyFill="1" applyBorder="1" applyAlignment="1" applyProtection="1">
      <alignment horizontal="center" vertical="center" wrapText="1"/>
      <protection locked="0"/>
    </xf>
    <xf numFmtId="0" fontId="2" fillId="24" borderId="16" xfId="0" applyFont="1" applyFill="1" applyBorder="1" applyAlignment="1" applyProtection="1">
      <alignment horizontal="center" vertical="center" wrapText="1"/>
      <protection locked="0"/>
    </xf>
    <xf numFmtId="0" fontId="2" fillId="24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</cellXfs>
  <cellStyles count="83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te" xfId="74" builtinId="10" customBuiltin="1"/>
    <cellStyle name="Összesen" xfId="75"/>
    <cellStyle name="Output" xfId="76" builtinId="21" customBuiltin="1"/>
    <cellStyle name="Rossz" xfId="77"/>
    <cellStyle name="Semleges" xfId="78"/>
    <cellStyle name="Számítás" xfId="79"/>
    <cellStyle name="Title" xfId="80" builtinId="15" customBuiltin="1"/>
    <cellStyle name="Total" xfId="81" builtinId="25" customBuiltin="1"/>
    <cellStyle name="Warning Text" xfId="82" builtinId="11" customBuiltin="1"/>
  </cellStyles>
  <dxfs count="3">
    <dxf>
      <fill>
        <patternFill patternType="solid">
          <fgColor indexed="8"/>
          <bgColor indexed="13"/>
        </patternFill>
      </fill>
    </dxf>
    <dxf>
      <fill>
        <patternFill patternType="solid">
          <fgColor indexed="8"/>
          <bgColor indexed="13"/>
        </patternFill>
      </fill>
    </dxf>
    <dxf>
      <fill>
        <patternFill patternType="solid">
          <fgColor indexed="8"/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9"/>
  <sheetViews>
    <sheetView tabSelected="1" topLeftCell="A61" zoomScaleNormal="100" workbookViewId="0">
      <selection sqref="A1:K1"/>
    </sheetView>
  </sheetViews>
  <sheetFormatPr defaultColWidth="9.1796875" defaultRowHeight="13"/>
  <cols>
    <col min="1" max="1" width="10" style="1" customWidth="1"/>
    <col min="2" max="2" width="5.453125" style="1" customWidth="1"/>
    <col min="3" max="3" width="5.7265625" style="1" customWidth="1"/>
    <col min="4" max="4" width="3.7265625" style="1" customWidth="1"/>
    <col min="5" max="5" width="3.81640625" style="1" customWidth="1"/>
    <col min="6" max="6" width="3.7265625" style="1" customWidth="1"/>
    <col min="7" max="7" width="7.81640625" style="1" customWidth="1"/>
    <col min="8" max="8" width="7.26953125" style="1" customWidth="1"/>
    <col min="9" max="9" width="5.81640625" style="1" customWidth="1"/>
    <col min="10" max="10" width="7.26953125" style="1" customWidth="1"/>
    <col min="11" max="11" width="5.7265625" style="1" customWidth="1"/>
    <col min="12" max="12" width="6.1796875" style="1" customWidth="1"/>
    <col min="13" max="13" width="7.1796875" style="1" customWidth="1"/>
    <col min="14" max="14" width="6.1796875" style="1" customWidth="1"/>
    <col min="15" max="15" width="5.453125" style="1" customWidth="1"/>
    <col min="16" max="17" width="6" style="1" customWidth="1"/>
    <col min="18" max="18" width="6.1796875" style="1" customWidth="1"/>
    <col min="19" max="19" width="6" style="1" customWidth="1"/>
    <col min="20" max="20" width="6.1796875" style="1" customWidth="1"/>
    <col min="21" max="21" width="9.26953125" style="1" customWidth="1"/>
    <col min="22" max="16384" width="9.1796875" style="1"/>
  </cols>
  <sheetData>
    <row r="1" spans="1:21" ht="15.7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M1" s="197" t="s">
        <v>1</v>
      </c>
      <c r="N1" s="197"/>
      <c r="O1" s="197"/>
      <c r="P1" s="197"/>
      <c r="Q1" s="197"/>
      <c r="R1" s="197"/>
      <c r="S1" s="197"/>
      <c r="T1" s="197"/>
    </row>
    <row r="2" spans="1:21" ht="6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21" ht="39" customHeight="1">
      <c r="A3" s="198" t="s">
        <v>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M3" s="199"/>
      <c r="N3" s="200"/>
      <c r="O3" s="181" t="s">
        <v>3</v>
      </c>
      <c r="P3" s="183"/>
      <c r="Q3" s="182"/>
      <c r="R3" s="181" t="s">
        <v>4</v>
      </c>
      <c r="S3" s="183"/>
      <c r="T3" s="182"/>
      <c r="U3" s="44"/>
    </row>
    <row r="4" spans="1:21" ht="17.25" customHeight="1">
      <c r="A4" s="196" t="s">
        <v>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M4" s="191" t="s">
        <v>6</v>
      </c>
      <c r="N4" s="192"/>
      <c r="O4" s="193">
        <f>O41</f>
        <v>20</v>
      </c>
      <c r="P4" s="194"/>
      <c r="Q4" s="195"/>
      <c r="R4" s="193">
        <f>O50</f>
        <v>20</v>
      </c>
      <c r="S4" s="194"/>
      <c r="T4" s="195"/>
      <c r="U4" s="44"/>
    </row>
    <row r="5" spans="1:21" ht="16.5" customHeight="1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M5" s="191" t="s">
        <v>7</v>
      </c>
      <c r="N5" s="192"/>
      <c r="O5" s="193">
        <f>O59</f>
        <v>20</v>
      </c>
      <c r="P5" s="194"/>
      <c r="Q5" s="195"/>
      <c r="R5" s="193">
        <f>O69</f>
        <v>22</v>
      </c>
      <c r="S5" s="194"/>
      <c r="T5" s="195"/>
      <c r="U5" s="44"/>
    </row>
    <row r="6" spans="1:21" ht="15" customHeight="1">
      <c r="A6" s="188" t="s">
        <v>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M6" s="189"/>
      <c r="N6" s="189"/>
      <c r="O6" s="190"/>
      <c r="P6" s="190"/>
      <c r="Q6" s="190"/>
      <c r="R6" s="190"/>
      <c r="S6" s="190"/>
      <c r="T6" s="190"/>
      <c r="U6" s="45"/>
    </row>
    <row r="7" spans="1:21" ht="18" customHeight="1">
      <c r="A7" s="178" t="s">
        <v>9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</row>
    <row r="8" spans="1:21" ht="18.75" customHeight="1">
      <c r="A8" s="177" t="s">
        <v>10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M8" s="178" t="s">
        <v>11</v>
      </c>
      <c r="N8" s="178"/>
      <c r="O8" s="178"/>
      <c r="P8" s="178"/>
      <c r="Q8" s="178"/>
      <c r="R8" s="178"/>
      <c r="S8" s="178"/>
      <c r="T8" s="178"/>
    </row>
    <row r="9" spans="1:21" ht="15" customHeight="1">
      <c r="A9" s="177" t="s">
        <v>12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M9" s="178"/>
      <c r="N9" s="178"/>
      <c r="O9" s="178"/>
      <c r="P9" s="178"/>
      <c r="Q9" s="178"/>
      <c r="R9" s="178"/>
      <c r="S9" s="178"/>
      <c r="T9" s="178"/>
      <c r="U9" s="46"/>
    </row>
    <row r="10" spans="1:21" ht="16.5" customHeight="1">
      <c r="A10" s="177" t="s">
        <v>13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M10" s="178"/>
      <c r="N10" s="178"/>
      <c r="O10" s="178"/>
      <c r="P10" s="178"/>
      <c r="Q10" s="178"/>
      <c r="R10" s="178"/>
      <c r="S10" s="178"/>
      <c r="T10" s="178"/>
      <c r="U10" s="47"/>
    </row>
    <row r="11" spans="1:21" ht="12.75" customHeight="1">
      <c r="A11" s="177" t="s">
        <v>14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M11" s="178"/>
      <c r="N11" s="178"/>
      <c r="O11" s="178"/>
      <c r="P11" s="178"/>
      <c r="Q11" s="178"/>
      <c r="R11" s="178"/>
      <c r="S11" s="178"/>
      <c r="T11" s="178"/>
      <c r="U11" s="47"/>
    </row>
    <row r="12" spans="1:21" ht="10.5" customHeight="1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M12" s="2"/>
      <c r="N12" s="2"/>
      <c r="O12" s="2"/>
      <c r="P12" s="2"/>
      <c r="Q12" s="2"/>
      <c r="R12" s="2"/>
      <c r="U12" s="47"/>
    </row>
    <row r="13" spans="1:21">
      <c r="A13" s="185" t="s">
        <v>15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M13" s="186" t="s">
        <v>16</v>
      </c>
      <c r="N13" s="186"/>
      <c r="O13" s="186"/>
      <c r="P13" s="186"/>
      <c r="Q13" s="186"/>
      <c r="R13" s="186"/>
      <c r="S13" s="186"/>
      <c r="T13" s="186"/>
    </row>
    <row r="14" spans="1:21" ht="12.75" customHeight="1">
      <c r="A14" s="187" t="s">
        <v>17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M14" s="178" t="s">
        <v>18</v>
      </c>
      <c r="N14" s="178"/>
      <c r="O14" s="178"/>
      <c r="P14" s="178"/>
      <c r="Q14" s="178"/>
      <c r="R14" s="178"/>
      <c r="S14" s="178"/>
      <c r="T14" s="178"/>
    </row>
    <row r="15" spans="1:21" ht="12.75" customHeight="1">
      <c r="A15" s="177" t="s">
        <v>19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M15" s="178"/>
      <c r="N15" s="178"/>
      <c r="O15" s="178"/>
      <c r="P15" s="178"/>
      <c r="Q15" s="178"/>
      <c r="R15" s="178"/>
      <c r="S15" s="178"/>
      <c r="T15" s="178"/>
      <c r="U15" s="48"/>
    </row>
    <row r="16" spans="1:21" ht="12.75" customHeight="1">
      <c r="A16" s="177" t="s">
        <v>20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M16" s="178"/>
      <c r="N16" s="178"/>
      <c r="O16" s="178"/>
      <c r="P16" s="178"/>
      <c r="Q16" s="178"/>
      <c r="R16" s="178"/>
      <c r="S16" s="178"/>
      <c r="T16" s="178"/>
      <c r="U16" s="48"/>
    </row>
    <row r="17" spans="1:21" ht="12.75" customHeight="1">
      <c r="A17" s="177" t="s">
        <v>21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M17" s="178"/>
      <c r="N17" s="178"/>
      <c r="O17" s="178"/>
      <c r="P17" s="178"/>
      <c r="Q17" s="178"/>
      <c r="R17" s="178"/>
      <c r="S17" s="178"/>
      <c r="T17" s="178"/>
      <c r="U17" s="48"/>
    </row>
    <row r="18" spans="1:21" ht="14.25" customHeight="1">
      <c r="A18" s="184" t="s">
        <v>22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M18" s="178"/>
      <c r="N18" s="178"/>
      <c r="O18" s="178"/>
      <c r="P18" s="178"/>
      <c r="Q18" s="178"/>
      <c r="R18" s="178"/>
      <c r="S18" s="178"/>
      <c r="T18" s="178"/>
    </row>
    <row r="19" spans="1:21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M19" s="178"/>
      <c r="N19" s="178"/>
      <c r="O19" s="178"/>
      <c r="P19" s="178"/>
      <c r="Q19" s="178"/>
      <c r="R19" s="178"/>
      <c r="S19" s="178"/>
      <c r="T19" s="178"/>
    </row>
    <row r="20" spans="1:21" ht="7.5" customHeight="1">
      <c r="A20" s="178" t="s">
        <v>23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M20" s="2"/>
      <c r="N20" s="2"/>
      <c r="O20" s="2"/>
      <c r="P20" s="2"/>
      <c r="Q20" s="2"/>
      <c r="R20" s="2"/>
      <c r="U20" s="49"/>
    </row>
    <row r="21" spans="1:21" ht="15" customHeight="1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M21" s="83" t="s">
        <v>24</v>
      </c>
      <c r="N21" s="83"/>
      <c r="O21" s="83"/>
      <c r="P21" s="83"/>
      <c r="Q21" s="83"/>
      <c r="R21" s="83"/>
      <c r="S21" s="83"/>
      <c r="T21" s="83"/>
      <c r="U21" s="43"/>
    </row>
    <row r="22" spans="1:21" ht="15" customHeight="1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M22" s="83"/>
      <c r="N22" s="83"/>
      <c r="O22" s="83"/>
      <c r="P22" s="83"/>
      <c r="Q22" s="83"/>
      <c r="R22" s="83"/>
      <c r="S22" s="83"/>
      <c r="T22" s="83"/>
      <c r="U22" s="43"/>
    </row>
    <row r="23" spans="1:21" ht="13.5" customHeight="1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M23" s="83"/>
      <c r="N23" s="83"/>
      <c r="O23" s="83"/>
      <c r="P23" s="83"/>
      <c r="Q23" s="83"/>
      <c r="R23" s="83"/>
      <c r="S23" s="83"/>
      <c r="T23" s="83"/>
      <c r="U23" s="43"/>
    </row>
    <row r="24" spans="1:21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1">
      <c r="A25" s="179" t="s">
        <v>25</v>
      </c>
      <c r="B25" s="179"/>
      <c r="C25" s="179"/>
      <c r="D25" s="179"/>
      <c r="E25" s="179"/>
      <c r="F25" s="179"/>
      <c r="G25" s="179"/>
      <c r="M25" s="180" t="s">
        <v>26</v>
      </c>
      <c r="N25" s="180"/>
      <c r="O25" s="180"/>
      <c r="P25" s="180"/>
      <c r="Q25" s="180"/>
      <c r="R25" s="180"/>
      <c r="S25" s="180"/>
      <c r="T25" s="180"/>
    </row>
    <row r="26" spans="1:21" ht="26.25" customHeight="1">
      <c r="A26" s="4"/>
      <c r="B26" s="181" t="s">
        <v>27</v>
      </c>
      <c r="C26" s="182"/>
      <c r="D26" s="181" t="s">
        <v>28</v>
      </c>
      <c r="E26" s="183"/>
      <c r="F26" s="182"/>
      <c r="G26" s="167" t="s">
        <v>29</v>
      </c>
      <c r="H26" s="167" t="s">
        <v>30</v>
      </c>
      <c r="I26" s="181" t="s">
        <v>31</v>
      </c>
      <c r="J26" s="183"/>
      <c r="K26" s="182"/>
      <c r="M26" s="180"/>
      <c r="N26" s="180"/>
      <c r="O26" s="180"/>
      <c r="P26" s="180"/>
      <c r="Q26" s="180"/>
      <c r="R26" s="180"/>
      <c r="S26" s="180"/>
      <c r="T26" s="180"/>
    </row>
    <row r="27" spans="1:21" ht="14.25" customHeight="1">
      <c r="A27" s="4"/>
      <c r="B27" s="40" t="s">
        <v>32</v>
      </c>
      <c r="C27" s="40" t="s">
        <v>33</v>
      </c>
      <c r="D27" s="40" t="s">
        <v>34</v>
      </c>
      <c r="E27" s="40" t="s">
        <v>35</v>
      </c>
      <c r="F27" s="40" t="s">
        <v>36</v>
      </c>
      <c r="G27" s="168"/>
      <c r="H27" s="168"/>
      <c r="I27" s="5" t="s">
        <v>37</v>
      </c>
      <c r="J27" s="5" t="s">
        <v>38</v>
      </c>
      <c r="K27" s="5" t="s">
        <v>39</v>
      </c>
      <c r="M27" s="180"/>
      <c r="N27" s="180"/>
      <c r="O27" s="180"/>
      <c r="P27" s="180"/>
      <c r="Q27" s="180"/>
      <c r="R27" s="180"/>
      <c r="S27" s="180"/>
      <c r="T27" s="180"/>
    </row>
    <row r="28" spans="1:21" ht="17.25" customHeight="1">
      <c r="A28" s="6" t="s">
        <v>6</v>
      </c>
      <c r="B28" s="7">
        <v>14</v>
      </c>
      <c r="C28" s="7">
        <v>14</v>
      </c>
      <c r="D28" s="22">
        <v>3</v>
      </c>
      <c r="E28" s="22">
        <v>3</v>
      </c>
      <c r="F28" s="22">
        <v>2</v>
      </c>
      <c r="G28" s="22"/>
      <c r="H28" s="39"/>
      <c r="I28" s="22">
        <v>3</v>
      </c>
      <c r="J28" s="22">
        <v>1</v>
      </c>
      <c r="K28" s="22">
        <v>12</v>
      </c>
      <c r="M28" s="180"/>
      <c r="N28" s="180"/>
      <c r="O28" s="180"/>
      <c r="P28" s="180"/>
      <c r="Q28" s="180"/>
      <c r="R28" s="180"/>
      <c r="S28" s="180"/>
      <c r="T28" s="180"/>
      <c r="U28" s="42"/>
    </row>
    <row r="29" spans="1:21" ht="15" customHeight="1">
      <c r="A29" s="6" t="s">
        <v>7</v>
      </c>
      <c r="B29" s="7">
        <v>14</v>
      </c>
      <c r="C29" s="7">
        <v>12</v>
      </c>
      <c r="D29" s="22">
        <v>3</v>
      </c>
      <c r="E29" s="22">
        <v>3</v>
      </c>
      <c r="F29" s="22">
        <v>2</v>
      </c>
      <c r="G29" s="22">
        <v>2</v>
      </c>
      <c r="H29" s="22"/>
      <c r="I29" s="22">
        <v>3</v>
      </c>
      <c r="J29" s="22">
        <v>1</v>
      </c>
      <c r="K29" s="22">
        <v>12</v>
      </c>
      <c r="M29" s="180"/>
      <c r="N29" s="180"/>
      <c r="O29" s="180"/>
      <c r="P29" s="180"/>
      <c r="Q29" s="180"/>
      <c r="R29" s="180"/>
      <c r="S29" s="180"/>
      <c r="T29" s="180"/>
      <c r="U29" s="42"/>
    </row>
    <row r="30" spans="1:21" ht="15.75" customHeight="1">
      <c r="A30" s="28"/>
      <c r="B30" s="27"/>
      <c r="C30" s="27"/>
      <c r="D30" s="27"/>
      <c r="E30" s="27"/>
      <c r="F30" s="27"/>
      <c r="G30" s="27"/>
      <c r="H30" s="27"/>
      <c r="I30" s="27"/>
      <c r="J30" s="27"/>
      <c r="K30" s="27"/>
      <c r="M30" s="180"/>
      <c r="N30" s="180"/>
      <c r="O30" s="180"/>
      <c r="P30" s="180"/>
      <c r="Q30" s="180"/>
      <c r="R30" s="180"/>
      <c r="S30" s="180"/>
      <c r="T30" s="180"/>
    </row>
    <row r="31" spans="1:21" ht="15" customHeight="1">
      <c r="M31" s="180"/>
      <c r="N31" s="180"/>
      <c r="O31" s="180"/>
      <c r="P31" s="180"/>
      <c r="Q31" s="180"/>
      <c r="R31" s="180"/>
      <c r="S31" s="180"/>
      <c r="T31" s="180"/>
    </row>
    <row r="32" spans="1:21" ht="32.25" customHeight="1">
      <c r="A32" s="176" t="s">
        <v>40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</row>
    <row r="33" spans="1:21" ht="8.25" hidden="1" customHeight="1">
      <c r="O33" s="9"/>
      <c r="P33" s="10" t="s">
        <v>41</v>
      </c>
      <c r="Q33" s="10" t="s">
        <v>42</v>
      </c>
      <c r="R33" s="10" t="s">
        <v>43</v>
      </c>
      <c r="S33" s="10" t="s">
        <v>44</v>
      </c>
      <c r="T33" s="10" t="s">
        <v>45</v>
      </c>
      <c r="U33" s="10"/>
    </row>
    <row r="34" spans="1:21" ht="17.25" customHeight="1">
      <c r="A34" s="81" t="s">
        <v>46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ht="25.5" customHeight="1">
      <c r="A35" s="160" t="s">
        <v>47</v>
      </c>
      <c r="B35" s="162" t="s">
        <v>48</v>
      </c>
      <c r="C35" s="163"/>
      <c r="D35" s="163"/>
      <c r="E35" s="163"/>
      <c r="F35" s="163"/>
      <c r="G35" s="163"/>
      <c r="H35" s="163"/>
      <c r="I35" s="164"/>
      <c r="J35" s="167" t="s">
        <v>49</v>
      </c>
      <c r="K35" s="171" t="s">
        <v>50</v>
      </c>
      <c r="L35" s="172"/>
      <c r="M35" s="172"/>
      <c r="N35" s="173"/>
      <c r="O35" s="171" t="s">
        <v>51</v>
      </c>
      <c r="P35" s="174"/>
      <c r="Q35" s="175"/>
      <c r="R35" s="171" t="s">
        <v>52</v>
      </c>
      <c r="S35" s="172"/>
      <c r="T35" s="173"/>
      <c r="U35" s="169" t="s">
        <v>53</v>
      </c>
    </row>
    <row r="36" spans="1:21" ht="13.5" customHeight="1">
      <c r="A36" s="161"/>
      <c r="B36" s="165"/>
      <c r="C36" s="149"/>
      <c r="D36" s="149"/>
      <c r="E36" s="149"/>
      <c r="F36" s="149"/>
      <c r="G36" s="149"/>
      <c r="H36" s="149"/>
      <c r="I36" s="166"/>
      <c r="J36" s="168"/>
      <c r="K36" s="5" t="s">
        <v>54</v>
      </c>
      <c r="L36" s="5" t="s">
        <v>55</v>
      </c>
      <c r="M36" s="5" t="s">
        <v>56</v>
      </c>
      <c r="N36" s="5" t="s">
        <v>57</v>
      </c>
      <c r="O36" s="5" t="s">
        <v>58</v>
      </c>
      <c r="P36" s="5" t="s">
        <v>34</v>
      </c>
      <c r="Q36" s="5" t="s">
        <v>59</v>
      </c>
      <c r="R36" s="5" t="s">
        <v>60</v>
      </c>
      <c r="S36" s="5" t="s">
        <v>54</v>
      </c>
      <c r="T36" s="5" t="s">
        <v>61</v>
      </c>
      <c r="U36" s="170"/>
    </row>
    <row r="37" spans="1:21">
      <c r="A37" s="51" t="s">
        <v>62</v>
      </c>
      <c r="B37" s="141" t="s">
        <v>63</v>
      </c>
      <c r="C37" s="142"/>
      <c r="D37" s="142"/>
      <c r="E37" s="142"/>
      <c r="F37" s="142"/>
      <c r="G37" s="142"/>
      <c r="H37" s="142"/>
      <c r="I37" s="143"/>
      <c r="J37" s="11">
        <v>7</v>
      </c>
      <c r="K37" s="11">
        <v>2</v>
      </c>
      <c r="L37" s="11">
        <v>1</v>
      </c>
      <c r="M37" s="11">
        <v>0</v>
      </c>
      <c r="N37" s="11">
        <v>2</v>
      </c>
      <c r="O37" s="16">
        <f>K37+L37+M37+N37</f>
        <v>5</v>
      </c>
      <c r="P37" s="17">
        <f>Q37-O37</f>
        <v>8</v>
      </c>
      <c r="Q37" s="17">
        <f>ROUND(PRODUCT(J37,25)/14,0)</f>
        <v>13</v>
      </c>
      <c r="R37" s="21" t="s">
        <v>60</v>
      </c>
      <c r="S37" s="11"/>
      <c r="T37" s="22"/>
      <c r="U37" s="11" t="s">
        <v>41</v>
      </c>
    </row>
    <row r="38" spans="1:21">
      <c r="A38" s="51" t="s">
        <v>64</v>
      </c>
      <c r="B38" s="141" t="s">
        <v>65</v>
      </c>
      <c r="C38" s="142"/>
      <c r="D38" s="142"/>
      <c r="E38" s="142"/>
      <c r="F38" s="142"/>
      <c r="G38" s="142"/>
      <c r="H38" s="142"/>
      <c r="I38" s="143"/>
      <c r="J38" s="11">
        <v>8</v>
      </c>
      <c r="K38" s="11">
        <v>2</v>
      </c>
      <c r="L38" s="11">
        <v>1</v>
      </c>
      <c r="M38" s="11">
        <v>0</v>
      </c>
      <c r="N38" s="11">
        <v>2</v>
      </c>
      <c r="O38" s="16">
        <f>K38+L38+M38+N38</f>
        <v>5</v>
      </c>
      <c r="P38" s="17">
        <f>Q38-O38</f>
        <v>9</v>
      </c>
      <c r="Q38" s="17">
        <f>ROUND(PRODUCT(J38,25)/14,0)</f>
        <v>14</v>
      </c>
      <c r="R38" s="21" t="s">
        <v>60</v>
      </c>
      <c r="S38" s="11"/>
      <c r="T38" s="22"/>
      <c r="U38" s="11" t="s">
        <v>41</v>
      </c>
    </row>
    <row r="39" spans="1:21">
      <c r="A39" s="51" t="s">
        <v>66</v>
      </c>
      <c r="B39" s="141" t="s">
        <v>67</v>
      </c>
      <c r="C39" s="142"/>
      <c r="D39" s="142"/>
      <c r="E39" s="142"/>
      <c r="F39" s="142"/>
      <c r="G39" s="142"/>
      <c r="H39" s="142"/>
      <c r="I39" s="143"/>
      <c r="J39" s="11">
        <v>8</v>
      </c>
      <c r="K39" s="11">
        <v>2</v>
      </c>
      <c r="L39" s="11">
        <v>1</v>
      </c>
      <c r="M39" s="11">
        <v>0</v>
      </c>
      <c r="N39" s="11">
        <v>2</v>
      </c>
      <c r="O39" s="16">
        <f>K39+L39+M39+N39</f>
        <v>5</v>
      </c>
      <c r="P39" s="17">
        <f>Q39-O39</f>
        <v>9</v>
      </c>
      <c r="Q39" s="17">
        <f>ROUND(PRODUCT(J39,25)/14,0)</f>
        <v>14</v>
      </c>
      <c r="R39" s="21" t="s">
        <v>60</v>
      </c>
      <c r="S39" s="11"/>
      <c r="T39" s="22"/>
      <c r="U39" s="11" t="s">
        <v>41</v>
      </c>
    </row>
    <row r="40" spans="1:21">
      <c r="A40" s="51" t="s">
        <v>68</v>
      </c>
      <c r="B40" s="141" t="s">
        <v>69</v>
      </c>
      <c r="C40" s="142"/>
      <c r="D40" s="142"/>
      <c r="E40" s="142"/>
      <c r="F40" s="142"/>
      <c r="G40" s="142"/>
      <c r="H40" s="142"/>
      <c r="I40" s="143"/>
      <c r="J40" s="11">
        <v>7</v>
      </c>
      <c r="K40" s="11">
        <v>2</v>
      </c>
      <c r="L40" s="11">
        <v>1</v>
      </c>
      <c r="M40" s="11">
        <v>0</v>
      </c>
      <c r="N40" s="11">
        <v>2</v>
      </c>
      <c r="O40" s="16">
        <f>K40+L40+M40+N40</f>
        <v>5</v>
      </c>
      <c r="P40" s="17">
        <f>Q40-O40</f>
        <v>8</v>
      </c>
      <c r="Q40" s="17">
        <f>ROUND(PRODUCT(J40,25)/14,0)</f>
        <v>13</v>
      </c>
      <c r="R40" s="21"/>
      <c r="S40" s="11" t="s">
        <v>54</v>
      </c>
      <c r="T40" s="22"/>
      <c r="U40" s="11" t="s">
        <v>41</v>
      </c>
    </row>
    <row r="41" spans="1:21">
      <c r="A41" s="18" t="s">
        <v>70</v>
      </c>
      <c r="B41" s="94"/>
      <c r="C41" s="95"/>
      <c r="D41" s="95"/>
      <c r="E41" s="95"/>
      <c r="F41" s="95"/>
      <c r="G41" s="95"/>
      <c r="H41" s="95"/>
      <c r="I41" s="96"/>
      <c r="J41" s="18">
        <f t="shared" ref="J41:Q41" si="0">SUM(J37:J40)</f>
        <v>30</v>
      </c>
      <c r="K41" s="18">
        <f t="shared" si="0"/>
        <v>8</v>
      </c>
      <c r="L41" s="18">
        <f t="shared" si="0"/>
        <v>4</v>
      </c>
      <c r="M41" s="18">
        <f t="shared" si="0"/>
        <v>0</v>
      </c>
      <c r="N41" s="18">
        <f t="shared" si="0"/>
        <v>8</v>
      </c>
      <c r="O41" s="18">
        <f t="shared" si="0"/>
        <v>20</v>
      </c>
      <c r="P41" s="18">
        <f t="shared" si="0"/>
        <v>34</v>
      </c>
      <c r="Q41" s="18">
        <f t="shared" si="0"/>
        <v>54</v>
      </c>
      <c r="R41" s="18">
        <f>COUNTIF(R37:R40,"E")</f>
        <v>3</v>
      </c>
      <c r="S41" s="18">
        <f>COUNTIF(S37:S40,"C")</f>
        <v>1</v>
      </c>
      <c r="T41" s="18">
        <f>COUNTIF(T37:T40,"VP")</f>
        <v>0</v>
      </c>
      <c r="U41" s="35">
        <f>COUNTA(U37:U40)</f>
        <v>4</v>
      </c>
    </row>
    <row r="42" spans="1:21" ht="30" customHeight="1"/>
    <row r="43" spans="1:21" ht="16.5" customHeight="1">
      <c r="A43" s="81" t="s">
        <v>71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1" ht="26.25" customHeight="1">
      <c r="A44" s="160" t="s">
        <v>47</v>
      </c>
      <c r="B44" s="162" t="s">
        <v>48</v>
      </c>
      <c r="C44" s="163"/>
      <c r="D44" s="163"/>
      <c r="E44" s="163"/>
      <c r="F44" s="163"/>
      <c r="G44" s="163"/>
      <c r="H44" s="163"/>
      <c r="I44" s="164"/>
      <c r="J44" s="167" t="s">
        <v>49</v>
      </c>
      <c r="K44" s="171" t="s">
        <v>50</v>
      </c>
      <c r="L44" s="172"/>
      <c r="M44" s="172"/>
      <c r="N44" s="173"/>
      <c r="O44" s="171" t="s">
        <v>51</v>
      </c>
      <c r="P44" s="174"/>
      <c r="Q44" s="175"/>
      <c r="R44" s="171" t="s">
        <v>52</v>
      </c>
      <c r="S44" s="172"/>
      <c r="T44" s="173"/>
      <c r="U44" s="169" t="s">
        <v>53</v>
      </c>
    </row>
    <row r="45" spans="1:21" ht="12.75" customHeight="1">
      <c r="A45" s="161"/>
      <c r="B45" s="165"/>
      <c r="C45" s="149"/>
      <c r="D45" s="149"/>
      <c r="E45" s="149"/>
      <c r="F45" s="149"/>
      <c r="G45" s="149"/>
      <c r="H45" s="149"/>
      <c r="I45" s="166"/>
      <c r="J45" s="168"/>
      <c r="K45" s="5" t="s">
        <v>54</v>
      </c>
      <c r="L45" s="5" t="s">
        <v>55</v>
      </c>
      <c r="M45" s="5" t="s">
        <v>56</v>
      </c>
      <c r="N45" s="5" t="s">
        <v>57</v>
      </c>
      <c r="O45" s="5" t="s">
        <v>58</v>
      </c>
      <c r="P45" s="5" t="s">
        <v>34</v>
      </c>
      <c r="Q45" s="5" t="s">
        <v>59</v>
      </c>
      <c r="R45" s="5" t="s">
        <v>60</v>
      </c>
      <c r="S45" s="5" t="s">
        <v>54</v>
      </c>
      <c r="T45" s="5" t="s">
        <v>61</v>
      </c>
      <c r="U45" s="170"/>
    </row>
    <row r="46" spans="1:21">
      <c r="A46" s="51" t="s">
        <v>72</v>
      </c>
      <c r="B46" s="141" t="s">
        <v>73</v>
      </c>
      <c r="C46" s="142"/>
      <c r="D46" s="142"/>
      <c r="E46" s="142"/>
      <c r="F46" s="142"/>
      <c r="G46" s="142"/>
      <c r="H46" s="142"/>
      <c r="I46" s="143"/>
      <c r="J46" s="11">
        <v>8</v>
      </c>
      <c r="K46" s="11">
        <v>2</v>
      </c>
      <c r="L46" s="11">
        <v>1</v>
      </c>
      <c r="M46" s="11">
        <v>0</v>
      </c>
      <c r="N46" s="11">
        <v>2</v>
      </c>
      <c r="O46" s="16">
        <f>K46+L46+M46+N46</f>
        <v>5</v>
      </c>
      <c r="P46" s="17">
        <f>Q46-O46</f>
        <v>9</v>
      </c>
      <c r="Q46" s="17">
        <f>ROUND(PRODUCT(J46,25)/14,0)</f>
        <v>14</v>
      </c>
      <c r="R46" s="21" t="s">
        <v>60</v>
      </c>
      <c r="S46" s="11"/>
      <c r="T46" s="22"/>
      <c r="U46" s="11" t="s">
        <v>43</v>
      </c>
    </row>
    <row r="47" spans="1:21">
      <c r="A47" s="51" t="s">
        <v>74</v>
      </c>
      <c r="B47" s="141" t="s">
        <v>75</v>
      </c>
      <c r="C47" s="142"/>
      <c r="D47" s="142"/>
      <c r="E47" s="142"/>
      <c r="F47" s="142"/>
      <c r="G47" s="142"/>
      <c r="H47" s="142"/>
      <c r="I47" s="143"/>
      <c r="J47" s="11">
        <v>8</v>
      </c>
      <c r="K47" s="11">
        <v>2</v>
      </c>
      <c r="L47" s="11">
        <v>1</v>
      </c>
      <c r="M47" s="11">
        <v>0</v>
      </c>
      <c r="N47" s="11">
        <v>2</v>
      </c>
      <c r="O47" s="16">
        <f>K47+L47+M47+N47</f>
        <v>5</v>
      </c>
      <c r="P47" s="17">
        <f>Q47-O47</f>
        <v>9</v>
      </c>
      <c r="Q47" s="17">
        <f>ROUND(PRODUCT(J47,25)/14,0)</f>
        <v>14</v>
      </c>
      <c r="R47" s="21" t="s">
        <v>60</v>
      </c>
      <c r="S47" s="11"/>
      <c r="T47" s="22"/>
      <c r="U47" s="11" t="s">
        <v>43</v>
      </c>
    </row>
    <row r="48" spans="1:21">
      <c r="A48" s="51" t="s">
        <v>76</v>
      </c>
      <c r="B48" s="141" t="s">
        <v>77</v>
      </c>
      <c r="C48" s="142"/>
      <c r="D48" s="142"/>
      <c r="E48" s="142"/>
      <c r="F48" s="142"/>
      <c r="G48" s="142"/>
      <c r="H48" s="142"/>
      <c r="I48" s="143"/>
      <c r="J48" s="11">
        <v>8</v>
      </c>
      <c r="K48" s="11">
        <v>2</v>
      </c>
      <c r="L48" s="11">
        <v>1</v>
      </c>
      <c r="M48" s="11">
        <v>0</v>
      </c>
      <c r="N48" s="11">
        <v>2</v>
      </c>
      <c r="O48" s="16">
        <f>K48+L48+M48+N48</f>
        <v>5</v>
      </c>
      <c r="P48" s="17">
        <f>Q48-O48</f>
        <v>9</v>
      </c>
      <c r="Q48" s="17">
        <f>ROUND(PRODUCT(J48,25)/14,0)</f>
        <v>14</v>
      </c>
      <c r="R48" s="21" t="s">
        <v>60</v>
      </c>
      <c r="S48" s="11"/>
      <c r="T48" s="22"/>
      <c r="U48" s="11" t="s">
        <v>43</v>
      </c>
    </row>
    <row r="49" spans="1:21">
      <c r="A49" s="51" t="s">
        <v>78</v>
      </c>
      <c r="B49" s="141" t="s">
        <v>79</v>
      </c>
      <c r="C49" s="142"/>
      <c r="D49" s="142"/>
      <c r="E49" s="142"/>
      <c r="F49" s="142"/>
      <c r="G49" s="142"/>
      <c r="H49" s="142"/>
      <c r="I49" s="143"/>
      <c r="J49" s="11">
        <v>6</v>
      </c>
      <c r="K49" s="11">
        <v>2</v>
      </c>
      <c r="L49" s="11">
        <v>1</v>
      </c>
      <c r="M49" s="11">
        <v>0</v>
      </c>
      <c r="N49" s="11">
        <v>2</v>
      </c>
      <c r="O49" s="16">
        <f>K49+L49+M49+N49</f>
        <v>5</v>
      </c>
      <c r="P49" s="17">
        <f>Q49-O49</f>
        <v>6</v>
      </c>
      <c r="Q49" s="17">
        <f>ROUND(PRODUCT(J49,25)/14,0)</f>
        <v>11</v>
      </c>
      <c r="R49" s="21"/>
      <c r="S49" s="11" t="s">
        <v>54</v>
      </c>
      <c r="T49" s="22"/>
      <c r="U49" s="11" t="s">
        <v>41</v>
      </c>
    </row>
    <row r="50" spans="1:21">
      <c r="A50" s="18" t="s">
        <v>70</v>
      </c>
      <c r="B50" s="94"/>
      <c r="C50" s="95"/>
      <c r="D50" s="95"/>
      <c r="E50" s="95"/>
      <c r="F50" s="95"/>
      <c r="G50" s="95"/>
      <c r="H50" s="95"/>
      <c r="I50" s="96"/>
      <c r="J50" s="18">
        <f t="shared" ref="J50:Q50" si="1">SUM(J46:J49)</f>
        <v>30</v>
      </c>
      <c r="K50" s="18">
        <f t="shared" si="1"/>
        <v>8</v>
      </c>
      <c r="L50" s="18">
        <f t="shared" si="1"/>
        <v>4</v>
      </c>
      <c r="M50" s="18">
        <f t="shared" si="1"/>
        <v>0</v>
      </c>
      <c r="N50" s="18">
        <f t="shared" si="1"/>
        <v>8</v>
      </c>
      <c r="O50" s="18">
        <f t="shared" si="1"/>
        <v>20</v>
      </c>
      <c r="P50" s="18">
        <f t="shared" si="1"/>
        <v>33</v>
      </c>
      <c r="Q50" s="18">
        <f t="shared" si="1"/>
        <v>53</v>
      </c>
      <c r="R50" s="18">
        <f>COUNTIF(R46:R49,"E")</f>
        <v>3</v>
      </c>
      <c r="S50" s="18">
        <f>COUNTIF(S46:S49,"C")</f>
        <v>1</v>
      </c>
      <c r="T50" s="18">
        <f>COUNTIF(T46:T49,"VP")</f>
        <v>0</v>
      </c>
      <c r="U50" s="35">
        <f>COUNTA(U46:U49)</f>
        <v>4</v>
      </c>
    </row>
    <row r="51" spans="1:21" ht="19.5" customHeight="1"/>
    <row r="52" spans="1:21" ht="18" customHeight="1">
      <c r="A52" s="81" t="s">
        <v>80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1:21" ht="25.5" customHeight="1">
      <c r="A53" s="160" t="s">
        <v>47</v>
      </c>
      <c r="B53" s="162" t="s">
        <v>48</v>
      </c>
      <c r="C53" s="163"/>
      <c r="D53" s="163"/>
      <c r="E53" s="163"/>
      <c r="F53" s="163"/>
      <c r="G53" s="163"/>
      <c r="H53" s="163"/>
      <c r="I53" s="164"/>
      <c r="J53" s="167" t="s">
        <v>49</v>
      </c>
      <c r="K53" s="171" t="s">
        <v>50</v>
      </c>
      <c r="L53" s="172"/>
      <c r="M53" s="172"/>
      <c r="N53" s="173"/>
      <c r="O53" s="171" t="s">
        <v>51</v>
      </c>
      <c r="P53" s="174"/>
      <c r="Q53" s="175"/>
      <c r="R53" s="171" t="s">
        <v>52</v>
      </c>
      <c r="S53" s="172"/>
      <c r="T53" s="173"/>
      <c r="U53" s="169" t="s">
        <v>53</v>
      </c>
    </row>
    <row r="54" spans="1:21" ht="16.5" customHeight="1">
      <c r="A54" s="161"/>
      <c r="B54" s="165"/>
      <c r="C54" s="149"/>
      <c r="D54" s="149"/>
      <c r="E54" s="149"/>
      <c r="F54" s="149"/>
      <c r="G54" s="149"/>
      <c r="H54" s="149"/>
      <c r="I54" s="166"/>
      <c r="J54" s="168"/>
      <c r="K54" s="5" t="s">
        <v>54</v>
      </c>
      <c r="L54" s="5" t="s">
        <v>55</v>
      </c>
      <c r="M54" s="5" t="s">
        <v>56</v>
      </c>
      <c r="N54" s="5" t="s">
        <v>57</v>
      </c>
      <c r="O54" s="5" t="s">
        <v>58</v>
      </c>
      <c r="P54" s="5" t="s">
        <v>34</v>
      </c>
      <c r="Q54" s="5" t="s">
        <v>59</v>
      </c>
      <c r="R54" s="5" t="s">
        <v>60</v>
      </c>
      <c r="S54" s="5" t="s">
        <v>54</v>
      </c>
      <c r="T54" s="5" t="s">
        <v>61</v>
      </c>
      <c r="U54" s="170"/>
    </row>
    <row r="55" spans="1:21">
      <c r="A55" s="51" t="s">
        <v>81</v>
      </c>
      <c r="B55" s="141" t="s">
        <v>82</v>
      </c>
      <c r="C55" s="142"/>
      <c r="D55" s="142"/>
      <c r="E55" s="142"/>
      <c r="F55" s="142"/>
      <c r="G55" s="142"/>
      <c r="H55" s="142"/>
      <c r="I55" s="143"/>
      <c r="J55" s="11">
        <v>7</v>
      </c>
      <c r="K55" s="11">
        <v>2</v>
      </c>
      <c r="L55" s="11">
        <v>1</v>
      </c>
      <c r="M55" s="11">
        <v>0</v>
      </c>
      <c r="N55" s="11">
        <v>2</v>
      </c>
      <c r="O55" s="16">
        <f>K55+L55+M55+N55</f>
        <v>5</v>
      </c>
      <c r="P55" s="17">
        <f>Q55-O55</f>
        <v>8</v>
      </c>
      <c r="Q55" s="17">
        <f>ROUND(PRODUCT(J55,25)/14,0)</f>
        <v>13</v>
      </c>
      <c r="R55" s="21" t="s">
        <v>60</v>
      </c>
      <c r="S55" s="11"/>
      <c r="T55" s="22"/>
      <c r="U55" s="11" t="s">
        <v>43</v>
      </c>
    </row>
    <row r="56" spans="1:21">
      <c r="A56" s="51" t="s">
        <v>83</v>
      </c>
      <c r="B56" s="141" t="s">
        <v>84</v>
      </c>
      <c r="C56" s="142"/>
      <c r="D56" s="142"/>
      <c r="E56" s="142"/>
      <c r="F56" s="142"/>
      <c r="G56" s="142"/>
      <c r="H56" s="142"/>
      <c r="I56" s="143"/>
      <c r="J56" s="11">
        <v>8</v>
      </c>
      <c r="K56" s="11">
        <v>2</v>
      </c>
      <c r="L56" s="11">
        <v>1</v>
      </c>
      <c r="M56" s="11">
        <v>0</v>
      </c>
      <c r="N56" s="11">
        <v>2</v>
      </c>
      <c r="O56" s="16">
        <f>K56+L56+M56+N56</f>
        <v>5</v>
      </c>
      <c r="P56" s="17">
        <f>Q56-O56</f>
        <v>9</v>
      </c>
      <c r="Q56" s="17">
        <f>ROUND(PRODUCT(J56,25)/14,0)</f>
        <v>14</v>
      </c>
      <c r="R56" s="21" t="s">
        <v>60</v>
      </c>
      <c r="S56" s="11"/>
      <c r="T56" s="22"/>
      <c r="U56" s="11" t="s">
        <v>43</v>
      </c>
    </row>
    <row r="57" spans="1:21">
      <c r="A57" s="51" t="s">
        <v>85</v>
      </c>
      <c r="B57" s="141" t="s">
        <v>86</v>
      </c>
      <c r="C57" s="142"/>
      <c r="D57" s="142"/>
      <c r="E57" s="142"/>
      <c r="F57" s="142"/>
      <c r="G57" s="142"/>
      <c r="H57" s="142"/>
      <c r="I57" s="143"/>
      <c r="J57" s="11">
        <v>8</v>
      </c>
      <c r="K57" s="11">
        <v>2</v>
      </c>
      <c r="L57" s="11">
        <v>1</v>
      </c>
      <c r="M57" s="11">
        <v>0</v>
      </c>
      <c r="N57" s="11">
        <v>2</v>
      </c>
      <c r="O57" s="16">
        <f>K57+L57+M57+N57</f>
        <v>5</v>
      </c>
      <c r="P57" s="17">
        <f>Q57-O57</f>
        <v>9</v>
      </c>
      <c r="Q57" s="17">
        <f>ROUND(PRODUCT(J57,25)/14,0)</f>
        <v>14</v>
      </c>
      <c r="R57" s="21" t="s">
        <v>60</v>
      </c>
      <c r="S57" s="11"/>
      <c r="T57" s="22"/>
      <c r="U57" s="11" t="s">
        <v>43</v>
      </c>
    </row>
    <row r="58" spans="1:21">
      <c r="A58" s="51" t="s">
        <v>87</v>
      </c>
      <c r="B58" s="141" t="s">
        <v>88</v>
      </c>
      <c r="C58" s="142"/>
      <c r="D58" s="142"/>
      <c r="E58" s="142"/>
      <c r="F58" s="142"/>
      <c r="G58" s="142"/>
      <c r="H58" s="142"/>
      <c r="I58" s="143"/>
      <c r="J58" s="11">
        <v>7</v>
      </c>
      <c r="K58" s="11">
        <v>2</v>
      </c>
      <c r="L58" s="11">
        <v>1</v>
      </c>
      <c r="M58" s="11">
        <v>0</v>
      </c>
      <c r="N58" s="11">
        <v>2</v>
      </c>
      <c r="O58" s="16">
        <f>K58+L58+M58+N58</f>
        <v>5</v>
      </c>
      <c r="P58" s="17">
        <f>Q58-O58</f>
        <v>8</v>
      </c>
      <c r="Q58" s="17">
        <f>ROUND(PRODUCT(J58,25)/14,0)</f>
        <v>13</v>
      </c>
      <c r="R58" s="21"/>
      <c r="S58" s="11" t="s">
        <v>54</v>
      </c>
      <c r="T58" s="22"/>
      <c r="U58" s="11" t="s">
        <v>43</v>
      </c>
    </row>
    <row r="59" spans="1:21">
      <c r="A59" s="18" t="s">
        <v>70</v>
      </c>
      <c r="B59" s="94"/>
      <c r="C59" s="95"/>
      <c r="D59" s="95"/>
      <c r="E59" s="95"/>
      <c r="F59" s="95"/>
      <c r="G59" s="95"/>
      <c r="H59" s="95"/>
      <c r="I59" s="96"/>
      <c r="J59" s="18">
        <f t="shared" ref="J59:Q59" si="2">SUM(J55:J58)</f>
        <v>30</v>
      </c>
      <c r="K59" s="18">
        <f t="shared" si="2"/>
        <v>8</v>
      </c>
      <c r="L59" s="18">
        <f t="shared" si="2"/>
        <v>4</v>
      </c>
      <c r="M59" s="18">
        <f t="shared" si="2"/>
        <v>0</v>
      </c>
      <c r="N59" s="18">
        <f t="shared" si="2"/>
        <v>8</v>
      </c>
      <c r="O59" s="18">
        <f t="shared" si="2"/>
        <v>20</v>
      </c>
      <c r="P59" s="18">
        <f t="shared" si="2"/>
        <v>34</v>
      </c>
      <c r="Q59" s="18">
        <f t="shared" si="2"/>
        <v>54</v>
      </c>
      <c r="R59" s="18">
        <f>COUNTIF(R55:R58,"E")</f>
        <v>3</v>
      </c>
      <c r="S59" s="18">
        <f>COUNTIF(S55:S58,"C")</f>
        <v>1</v>
      </c>
      <c r="T59" s="18">
        <f>COUNTIF(T55:T58,"VP")</f>
        <v>0</v>
      </c>
      <c r="U59" s="35">
        <f>COUNTA(U55:U58)</f>
        <v>4</v>
      </c>
    </row>
    <row r="60" spans="1:21" ht="30" customHeight="1"/>
    <row r="61" spans="1:21" ht="18.75" customHeight="1">
      <c r="A61" s="81" t="s">
        <v>89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1:21" ht="24.75" customHeight="1">
      <c r="A62" s="160" t="s">
        <v>47</v>
      </c>
      <c r="B62" s="162" t="s">
        <v>48</v>
      </c>
      <c r="C62" s="163"/>
      <c r="D62" s="163"/>
      <c r="E62" s="163"/>
      <c r="F62" s="163"/>
      <c r="G62" s="163"/>
      <c r="H62" s="163"/>
      <c r="I62" s="164"/>
      <c r="J62" s="167" t="s">
        <v>49</v>
      </c>
      <c r="K62" s="171" t="s">
        <v>50</v>
      </c>
      <c r="L62" s="172"/>
      <c r="M62" s="172"/>
      <c r="N62" s="173"/>
      <c r="O62" s="171" t="s">
        <v>51</v>
      </c>
      <c r="P62" s="174"/>
      <c r="Q62" s="175"/>
      <c r="R62" s="171" t="s">
        <v>52</v>
      </c>
      <c r="S62" s="172"/>
      <c r="T62" s="173"/>
      <c r="U62" s="169" t="s">
        <v>53</v>
      </c>
    </row>
    <row r="63" spans="1:21">
      <c r="A63" s="161"/>
      <c r="B63" s="165"/>
      <c r="C63" s="149"/>
      <c r="D63" s="149"/>
      <c r="E63" s="149"/>
      <c r="F63" s="149"/>
      <c r="G63" s="149"/>
      <c r="H63" s="149"/>
      <c r="I63" s="166"/>
      <c r="J63" s="168"/>
      <c r="K63" s="5" t="s">
        <v>54</v>
      </c>
      <c r="L63" s="5" t="s">
        <v>55</v>
      </c>
      <c r="M63" s="5" t="s">
        <v>56</v>
      </c>
      <c r="N63" s="5" t="s">
        <v>57</v>
      </c>
      <c r="O63" s="5" t="s">
        <v>58</v>
      </c>
      <c r="P63" s="5" t="s">
        <v>34</v>
      </c>
      <c r="Q63" s="5" t="s">
        <v>59</v>
      </c>
      <c r="R63" s="5" t="s">
        <v>60</v>
      </c>
      <c r="S63" s="5" t="s">
        <v>54</v>
      </c>
      <c r="T63" s="5" t="s">
        <v>61</v>
      </c>
      <c r="U63" s="170"/>
    </row>
    <row r="64" spans="1:21">
      <c r="A64" s="51" t="s">
        <v>90</v>
      </c>
      <c r="B64" s="141" t="s">
        <v>91</v>
      </c>
      <c r="C64" s="142"/>
      <c r="D64" s="142"/>
      <c r="E64" s="142"/>
      <c r="F64" s="142"/>
      <c r="G64" s="142"/>
      <c r="H64" s="142"/>
      <c r="I64" s="143"/>
      <c r="J64" s="11">
        <v>8</v>
      </c>
      <c r="K64" s="11">
        <v>2</v>
      </c>
      <c r="L64" s="11">
        <v>1</v>
      </c>
      <c r="M64" s="11">
        <v>0</v>
      </c>
      <c r="N64" s="11">
        <v>2</v>
      </c>
      <c r="O64" s="16">
        <f>K64+L64+M64+N64</f>
        <v>5</v>
      </c>
      <c r="P64" s="17">
        <f>Q64-O64</f>
        <v>12</v>
      </c>
      <c r="Q64" s="17">
        <f>ROUND(PRODUCT(J64,25)/12,0)</f>
        <v>17</v>
      </c>
      <c r="R64" s="21" t="s">
        <v>60</v>
      </c>
      <c r="S64" s="11"/>
      <c r="T64" s="22"/>
      <c r="U64" s="11" t="s">
        <v>41</v>
      </c>
    </row>
    <row r="65" spans="1:21">
      <c r="A65" s="51" t="s">
        <v>92</v>
      </c>
      <c r="B65" s="141" t="s">
        <v>93</v>
      </c>
      <c r="C65" s="142"/>
      <c r="D65" s="142"/>
      <c r="E65" s="142"/>
      <c r="F65" s="142"/>
      <c r="G65" s="142"/>
      <c r="H65" s="142"/>
      <c r="I65" s="143"/>
      <c r="J65" s="11">
        <v>8</v>
      </c>
      <c r="K65" s="11">
        <v>2</v>
      </c>
      <c r="L65" s="11">
        <v>1</v>
      </c>
      <c r="M65" s="11">
        <v>0</v>
      </c>
      <c r="N65" s="11">
        <v>2</v>
      </c>
      <c r="O65" s="16">
        <f>K65+L65+M65+N65</f>
        <v>5</v>
      </c>
      <c r="P65" s="17">
        <f>Q65-O65</f>
        <v>12</v>
      </c>
      <c r="Q65" s="17">
        <f>ROUND(PRODUCT(J65,25)/12,0)</f>
        <v>17</v>
      </c>
      <c r="R65" s="21" t="s">
        <v>60</v>
      </c>
      <c r="S65" s="11"/>
      <c r="T65" s="22"/>
      <c r="U65" s="11" t="s">
        <v>41</v>
      </c>
    </row>
    <row r="66" spans="1:21">
      <c r="A66" s="51" t="s">
        <v>94</v>
      </c>
      <c r="B66" s="141" t="s">
        <v>95</v>
      </c>
      <c r="C66" s="142"/>
      <c r="D66" s="142"/>
      <c r="E66" s="142"/>
      <c r="F66" s="142"/>
      <c r="G66" s="142"/>
      <c r="H66" s="142"/>
      <c r="I66" s="143"/>
      <c r="J66" s="11">
        <v>8</v>
      </c>
      <c r="K66" s="11">
        <v>2</v>
      </c>
      <c r="L66" s="11">
        <v>1</v>
      </c>
      <c r="M66" s="11">
        <v>0</v>
      </c>
      <c r="N66" s="11">
        <v>2</v>
      </c>
      <c r="O66" s="16">
        <f>K66+L66+M66+N66</f>
        <v>5</v>
      </c>
      <c r="P66" s="17">
        <f>Q66-O66</f>
        <v>12</v>
      </c>
      <c r="Q66" s="17">
        <f>ROUND(PRODUCT(J66,25)/12,0)</f>
        <v>17</v>
      </c>
      <c r="R66" s="21" t="s">
        <v>60</v>
      </c>
      <c r="S66" s="11"/>
      <c r="T66" s="22"/>
      <c r="U66" s="11" t="s">
        <v>41</v>
      </c>
    </row>
    <row r="67" spans="1:21">
      <c r="A67" s="51" t="s">
        <v>96</v>
      </c>
      <c r="B67" s="141" t="s">
        <v>97</v>
      </c>
      <c r="C67" s="142"/>
      <c r="D67" s="142"/>
      <c r="E67" s="142"/>
      <c r="F67" s="142"/>
      <c r="G67" s="142"/>
      <c r="H67" s="142"/>
      <c r="I67" s="143"/>
      <c r="J67" s="11">
        <v>3</v>
      </c>
      <c r="K67" s="11">
        <v>0</v>
      </c>
      <c r="L67" s="11">
        <v>0</v>
      </c>
      <c r="M67" s="11">
        <v>3</v>
      </c>
      <c r="N67" s="11">
        <v>2</v>
      </c>
      <c r="O67" s="16">
        <f>K67+L67+M67+N67</f>
        <v>5</v>
      </c>
      <c r="P67" s="17">
        <f>Q67-O67</f>
        <v>1</v>
      </c>
      <c r="Q67" s="17">
        <f>ROUND(PRODUCT(J67,25)/12,0)</f>
        <v>6</v>
      </c>
      <c r="R67" s="21"/>
      <c r="S67" s="11"/>
      <c r="T67" s="22" t="s">
        <v>61</v>
      </c>
      <c r="U67" s="11" t="s">
        <v>43</v>
      </c>
    </row>
    <row r="68" spans="1:21">
      <c r="A68" s="51" t="s">
        <v>98</v>
      </c>
      <c r="B68" s="141" t="s">
        <v>99</v>
      </c>
      <c r="C68" s="142"/>
      <c r="D68" s="142"/>
      <c r="E68" s="142"/>
      <c r="F68" s="142"/>
      <c r="G68" s="142"/>
      <c r="H68" s="142"/>
      <c r="I68" s="143"/>
      <c r="J68" s="11">
        <v>3</v>
      </c>
      <c r="K68" s="11">
        <v>0</v>
      </c>
      <c r="L68" s="11">
        <v>0</v>
      </c>
      <c r="M68" s="11">
        <v>0</v>
      </c>
      <c r="N68" s="11">
        <v>2</v>
      </c>
      <c r="O68" s="16">
        <f>K68+L68+M68+N68</f>
        <v>2</v>
      </c>
      <c r="P68" s="17">
        <f>Q68-O68</f>
        <v>4</v>
      </c>
      <c r="Q68" s="17">
        <f>ROUND(PRODUCT(J68,25)/12,0)</f>
        <v>6</v>
      </c>
      <c r="R68" s="21"/>
      <c r="S68" s="11"/>
      <c r="T68" s="22" t="s">
        <v>61</v>
      </c>
      <c r="U68" s="11" t="s">
        <v>43</v>
      </c>
    </row>
    <row r="69" spans="1:21">
      <c r="A69" s="18" t="s">
        <v>70</v>
      </c>
      <c r="B69" s="94"/>
      <c r="C69" s="95"/>
      <c r="D69" s="95"/>
      <c r="E69" s="95"/>
      <c r="F69" s="95"/>
      <c r="G69" s="95"/>
      <c r="H69" s="95"/>
      <c r="I69" s="96"/>
      <c r="J69" s="18">
        <f t="shared" ref="J69:Q69" si="3">SUM(J64:J68)</f>
        <v>30</v>
      </c>
      <c r="K69" s="18">
        <f t="shared" si="3"/>
        <v>6</v>
      </c>
      <c r="L69" s="18">
        <f t="shared" si="3"/>
        <v>3</v>
      </c>
      <c r="M69" s="18">
        <f t="shared" si="3"/>
        <v>3</v>
      </c>
      <c r="N69" s="18">
        <f t="shared" si="3"/>
        <v>10</v>
      </c>
      <c r="O69" s="18">
        <f t="shared" si="3"/>
        <v>22</v>
      </c>
      <c r="P69" s="18">
        <f t="shared" si="3"/>
        <v>41</v>
      </c>
      <c r="Q69" s="18">
        <f t="shared" si="3"/>
        <v>63</v>
      </c>
      <c r="R69" s="18">
        <f>COUNTIF(R64:R68,"E")</f>
        <v>3</v>
      </c>
      <c r="S69" s="18">
        <f>COUNTIF(S64:S68,"C")</f>
        <v>0</v>
      </c>
      <c r="T69" s="18">
        <f>COUNTIF(T64:T68,"VP")</f>
        <v>2</v>
      </c>
      <c r="U69" s="35">
        <f>COUNTA(U64:U68)</f>
        <v>5</v>
      </c>
    </row>
    <row r="70" spans="1:21" ht="21.75" customHeight="1"/>
    <row r="71" spans="1:21" ht="19.5" customHeight="1">
      <c r="A71" s="159" t="s">
        <v>100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</row>
    <row r="72" spans="1:21" ht="27.75" customHeight="1">
      <c r="A72" s="160" t="s">
        <v>47</v>
      </c>
      <c r="B72" s="162" t="s">
        <v>48</v>
      </c>
      <c r="C72" s="163"/>
      <c r="D72" s="163"/>
      <c r="E72" s="163"/>
      <c r="F72" s="163"/>
      <c r="G72" s="163"/>
      <c r="H72" s="163"/>
      <c r="I72" s="164"/>
      <c r="J72" s="167" t="s">
        <v>49</v>
      </c>
      <c r="K72" s="82" t="s">
        <v>50</v>
      </c>
      <c r="L72" s="82"/>
      <c r="M72" s="82"/>
      <c r="N72" s="82"/>
      <c r="O72" s="82" t="s">
        <v>51</v>
      </c>
      <c r="P72" s="92"/>
      <c r="Q72" s="92"/>
      <c r="R72" s="82" t="s">
        <v>52</v>
      </c>
      <c r="S72" s="82"/>
      <c r="T72" s="82"/>
      <c r="U72" s="105" t="s">
        <v>53</v>
      </c>
    </row>
    <row r="73" spans="1:21" ht="12.75" customHeight="1">
      <c r="A73" s="161"/>
      <c r="B73" s="165"/>
      <c r="C73" s="149"/>
      <c r="D73" s="149"/>
      <c r="E73" s="149"/>
      <c r="F73" s="149"/>
      <c r="G73" s="149"/>
      <c r="H73" s="149"/>
      <c r="I73" s="166"/>
      <c r="J73" s="168"/>
      <c r="K73" s="5" t="s">
        <v>54</v>
      </c>
      <c r="L73" s="5" t="s">
        <v>55</v>
      </c>
      <c r="M73" s="5" t="s">
        <v>56</v>
      </c>
      <c r="N73" s="5" t="s">
        <v>57</v>
      </c>
      <c r="O73" s="5" t="s">
        <v>58</v>
      </c>
      <c r="P73" s="5" t="s">
        <v>34</v>
      </c>
      <c r="Q73" s="5" t="s">
        <v>59</v>
      </c>
      <c r="R73" s="5" t="s">
        <v>60</v>
      </c>
      <c r="S73" s="5" t="s">
        <v>54</v>
      </c>
      <c r="T73" s="5" t="s">
        <v>61</v>
      </c>
      <c r="U73" s="105"/>
    </row>
    <row r="74" spans="1:21">
      <c r="A74" s="150" t="s">
        <v>101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/>
    </row>
    <row r="75" spans="1:21">
      <c r="A75" s="50" t="s">
        <v>102</v>
      </c>
      <c r="B75" s="153" t="s">
        <v>103</v>
      </c>
      <c r="C75" s="154"/>
      <c r="D75" s="154"/>
      <c r="E75" s="154"/>
      <c r="F75" s="154"/>
      <c r="G75" s="154"/>
      <c r="H75" s="154"/>
      <c r="I75" s="155"/>
      <c r="J75" s="11">
        <v>7</v>
      </c>
      <c r="K75" s="11">
        <v>2</v>
      </c>
      <c r="L75" s="11">
        <v>1</v>
      </c>
      <c r="M75" s="11">
        <v>0</v>
      </c>
      <c r="N75" s="11">
        <v>2</v>
      </c>
      <c r="O75" s="16">
        <f>K75+L75+M75+N75</f>
        <v>5</v>
      </c>
      <c r="P75" s="17">
        <f>Q75-O75</f>
        <v>8</v>
      </c>
      <c r="Q75" s="17">
        <f>ROUND(PRODUCT(J75,25)/14,0)</f>
        <v>13</v>
      </c>
      <c r="R75" s="23"/>
      <c r="S75" s="23" t="s">
        <v>54</v>
      </c>
      <c r="T75" s="24"/>
      <c r="U75" s="11" t="s">
        <v>43</v>
      </c>
    </row>
    <row r="76" spans="1:21">
      <c r="A76" s="52" t="s">
        <v>104</v>
      </c>
      <c r="B76" s="156" t="s">
        <v>105</v>
      </c>
      <c r="C76" s="157"/>
      <c r="D76" s="157"/>
      <c r="E76" s="157"/>
      <c r="F76" s="157"/>
      <c r="G76" s="157"/>
      <c r="H76" s="157"/>
      <c r="I76" s="158"/>
      <c r="J76" s="23">
        <v>7</v>
      </c>
      <c r="K76" s="23">
        <v>2</v>
      </c>
      <c r="L76" s="23">
        <v>1</v>
      </c>
      <c r="M76" s="23">
        <v>0</v>
      </c>
      <c r="N76" s="23">
        <v>2</v>
      </c>
      <c r="O76" s="16">
        <f>K76+L76+M76+N76</f>
        <v>5</v>
      </c>
      <c r="P76" s="17">
        <f>Q76-O76</f>
        <v>8</v>
      </c>
      <c r="Q76" s="17">
        <f>ROUND(PRODUCT(J76,25)/14,0)</f>
        <v>13</v>
      </c>
      <c r="R76" s="23"/>
      <c r="S76" s="23" t="s">
        <v>54</v>
      </c>
      <c r="T76" s="24"/>
      <c r="U76" s="11" t="s">
        <v>43</v>
      </c>
    </row>
    <row r="77" spans="1:21" ht="24.75" customHeight="1">
      <c r="A77" s="112" t="s">
        <v>106</v>
      </c>
      <c r="B77" s="113"/>
      <c r="C77" s="113"/>
      <c r="D77" s="113"/>
      <c r="E77" s="113"/>
      <c r="F77" s="113"/>
      <c r="G77" s="113"/>
      <c r="H77" s="113"/>
      <c r="I77" s="114"/>
      <c r="J77" s="20">
        <f t="shared" ref="J77:Q77" si="4">SUM(J75)</f>
        <v>7</v>
      </c>
      <c r="K77" s="20">
        <f t="shared" si="4"/>
        <v>2</v>
      </c>
      <c r="L77" s="20">
        <f t="shared" si="4"/>
        <v>1</v>
      </c>
      <c r="M77" s="20">
        <f t="shared" si="4"/>
        <v>0</v>
      </c>
      <c r="N77" s="20">
        <f t="shared" si="4"/>
        <v>2</v>
      </c>
      <c r="O77" s="20">
        <f t="shared" si="4"/>
        <v>5</v>
      </c>
      <c r="P77" s="20">
        <f t="shared" si="4"/>
        <v>8</v>
      </c>
      <c r="Q77" s="20">
        <f t="shared" si="4"/>
        <v>13</v>
      </c>
      <c r="R77" s="20">
        <f>COUNTIF(R75,"E")</f>
        <v>0</v>
      </c>
      <c r="S77" s="20">
        <f>COUNTIF(S75,"C")</f>
        <v>1</v>
      </c>
      <c r="T77" s="20">
        <f>COUNTIF(T75,"VP")</f>
        <v>0</v>
      </c>
      <c r="U77" s="25"/>
    </row>
    <row r="78" spans="1:21" ht="13.5" customHeight="1">
      <c r="A78" s="115" t="s">
        <v>107</v>
      </c>
      <c r="B78" s="116"/>
      <c r="C78" s="116"/>
      <c r="D78" s="116"/>
      <c r="E78" s="116"/>
      <c r="F78" s="116"/>
      <c r="G78" s="116"/>
      <c r="H78" s="116"/>
      <c r="I78" s="116"/>
      <c r="J78" s="117"/>
      <c r="K78" s="20">
        <f t="shared" ref="K78:Q78" si="5">SUM(K75)*14</f>
        <v>28</v>
      </c>
      <c r="L78" s="20">
        <f t="shared" si="5"/>
        <v>14</v>
      </c>
      <c r="M78" s="20">
        <f t="shared" si="5"/>
        <v>0</v>
      </c>
      <c r="N78" s="20">
        <f t="shared" si="5"/>
        <v>28</v>
      </c>
      <c r="O78" s="20">
        <f t="shared" si="5"/>
        <v>70</v>
      </c>
      <c r="P78" s="20">
        <f t="shared" si="5"/>
        <v>112</v>
      </c>
      <c r="Q78" s="20">
        <f t="shared" si="5"/>
        <v>182</v>
      </c>
      <c r="R78" s="129"/>
      <c r="S78" s="130"/>
      <c r="T78" s="130"/>
      <c r="U78" s="131"/>
    </row>
    <row r="79" spans="1:21">
      <c r="A79" s="118"/>
      <c r="B79" s="119"/>
      <c r="C79" s="119"/>
      <c r="D79" s="119"/>
      <c r="E79" s="119"/>
      <c r="F79" s="119"/>
      <c r="G79" s="119"/>
      <c r="H79" s="119"/>
      <c r="I79" s="119"/>
      <c r="J79" s="120"/>
      <c r="K79" s="135">
        <f>SUM(K78:N78)</f>
        <v>70</v>
      </c>
      <c r="L79" s="136"/>
      <c r="M79" s="136"/>
      <c r="N79" s="137"/>
      <c r="O79" s="138">
        <f>SUM(O78:P78)</f>
        <v>182</v>
      </c>
      <c r="P79" s="139"/>
      <c r="Q79" s="140"/>
      <c r="R79" s="132"/>
      <c r="S79" s="133"/>
      <c r="T79" s="133"/>
      <c r="U79" s="134"/>
    </row>
    <row r="80" spans="1:21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3"/>
      <c r="L80" s="13"/>
      <c r="M80" s="13"/>
      <c r="N80" s="13"/>
      <c r="O80" s="14"/>
      <c r="P80" s="14"/>
      <c r="Q80" s="14"/>
      <c r="R80" s="15"/>
      <c r="S80" s="15"/>
      <c r="T80" s="15"/>
      <c r="U80" s="15"/>
    </row>
    <row r="81" spans="1:21" ht="24" customHeight="1">
      <c r="A81" s="149" t="s">
        <v>108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</row>
    <row r="82" spans="1:21" ht="16.5" customHeight="1">
      <c r="A82" s="94" t="s">
        <v>109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6"/>
    </row>
    <row r="83" spans="1:21" ht="34.5" customHeight="1">
      <c r="A83" s="111" t="s">
        <v>47</v>
      </c>
      <c r="B83" s="111" t="s">
        <v>48</v>
      </c>
      <c r="C83" s="111"/>
      <c r="D83" s="111"/>
      <c r="E83" s="111"/>
      <c r="F83" s="111"/>
      <c r="G83" s="111"/>
      <c r="H83" s="111"/>
      <c r="I83" s="111"/>
      <c r="J83" s="93" t="s">
        <v>49</v>
      </c>
      <c r="K83" s="93" t="s">
        <v>50</v>
      </c>
      <c r="L83" s="93"/>
      <c r="M83" s="93"/>
      <c r="N83" s="93"/>
      <c r="O83" s="93" t="s">
        <v>51</v>
      </c>
      <c r="P83" s="93"/>
      <c r="Q83" s="93"/>
      <c r="R83" s="93" t="s">
        <v>52</v>
      </c>
      <c r="S83" s="93"/>
      <c r="T83" s="93"/>
      <c r="U83" s="147" t="s">
        <v>53</v>
      </c>
    </row>
    <row r="84" spans="1:21">
      <c r="A84" s="111"/>
      <c r="B84" s="111"/>
      <c r="C84" s="111"/>
      <c r="D84" s="111"/>
      <c r="E84" s="111"/>
      <c r="F84" s="111"/>
      <c r="G84" s="111"/>
      <c r="H84" s="111"/>
      <c r="I84" s="111"/>
      <c r="J84" s="93"/>
      <c r="K84" s="26" t="s">
        <v>54</v>
      </c>
      <c r="L84" s="26" t="s">
        <v>55</v>
      </c>
      <c r="M84" s="26" t="s">
        <v>56</v>
      </c>
      <c r="N84" s="26" t="s">
        <v>57</v>
      </c>
      <c r="O84" s="26" t="s">
        <v>58</v>
      </c>
      <c r="P84" s="26" t="s">
        <v>34</v>
      </c>
      <c r="Q84" s="26" t="s">
        <v>59</v>
      </c>
      <c r="R84" s="26" t="s">
        <v>60</v>
      </c>
      <c r="S84" s="26" t="s">
        <v>54</v>
      </c>
      <c r="T84" s="26" t="s">
        <v>61</v>
      </c>
      <c r="U84" s="147"/>
    </row>
    <row r="85" spans="1:21" ht="17.25" customHeight="1">
      <c r="A85" s="94" t="s">
        <v>110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6"/>
    </row>
    <row r="86" spans="1:21">
      <c r="A86" s="51" t="s">
        <v>62</v>
      </c>
      <c r="B86" s="141" t="s">
        <v>63</v>
      </c>
      <c r="C86" s="142"/>
      <c r="D86" s="142"/>
      <c r="E86" s="142"/>
      <c r="F86" s="142"/>
      <c r="G86" s="142"/>
      <c r="H86" s="142"/>
      <c r="I86" s="143"/>
      <c r="J86" s="11">
        <v>7</v>
      </c>
      <c r="K86" s="11">
        <v>2</v>
      </c>
      <c r="L86" s="11">
        <v>1</v>
      </c>
      <c r="M86" s="11">
        <v>0</v>
      </c>
      <c r="N86" s="11">
        <v>2</v>
      </c>
      <c r="O86" s="16">
        <f>K86+L86+M86+N86</f>
        <v>5</v>
      </c>
      <c r="P86" s="17">
        <f>Q86-O86</f>
        <v>8</v>
      </c>
      <c r="Q86" s="17">
        <f>ROUND(PRODUCT(J86,25)/14,0)</f>
        <v>13</v>
      </c>
      <c r="R86" s="21" t="s">
        <v>60</v>
      </c>
      <c r="S86" s="11"/>
      <c r="T86" s="22"/>
      <c r="U86" s="11" t="s">
        <v>41</v>
      </c>
    </row>
    <row r="87" spans="1:21">
      <c r="A87" s="51" t="s">
        <v>64</v>
      </c>
      <c r="B87" s="141" t="s">
        <v>65</v>
      </c>
      <c r="C87" s="142"/>
      <c r="D87" s="142"/>
      <c r="E87" s="142"/>
      <c r="F87" s="142"/>
      <c r="G87" s="142"/>
      <c r="H87" s="142"/>
      <c r="I87" s="143"/>
      <c r="J87" s="11">
        <v>8</v>
      </c>
      <c r="K87" s="11">
        <v>2</v>
      </c>
      <c r="L87" s="11">
        <v>1</v>
      </c>
      <c r="M87" s="11">
        <v>0</v>
      </c>
      <c r="N87" s="11">
        <v>2</v>
      </c>
      <c r="O87" s="16">
        <f>K87+L87+M87+N87</f>
        <v>5</v>
      </c>
      <c r="P87" s="17">
        <f>Q87-O87</f>
        <v>9</v>
      </c>
      <c r="Q87" s="17">
        <f>ROUND(PRODUCT(J87,25)/14,0)</f>
        <v>14</v>
      </c>
      <c r="R87" s="21" t="s">
        <v>60</v>
      </c>
      <c r="S87" s="11"/>
      <c r="T87" s="22"/>
      <c r="U87" s="11" t="s">
        <v>41</v>
      </c>
    </row>
    <row r="88" spans="1:21">
      <c r="A88" s="51" t="s">
        <v>66</v>
      </c>
      <c r="B88" s="141" t="s">
        <v>67</v>
      </c>
      <c r="C88" s="142"/>
      <c r="D88" s="142"/>
      <c r="E88" s="142"/>
      <c r="F88" s="142"/>
      <c r="G88" s="142"/>
      <c r="H88" s="142"/>
      <c r="I88" s="143"/>
      <c r="J88" s="11">
        <v>8</v>
      </c>
      <c r="K88" s="11">
        <v>2</v>
      </c>
      <c r="L88" s="11">
        <v>1</v>
      </c>
      <c r="M88" s="11">
        <v>0</v>
      </c>
      <c r="N88" s="11">
        <v>2</v>
      </c>
      <c r="O88" s="16">
        <f>K88+L88+M88+N88</f>
        <v>5</v>
      </c>
      <c r="P88" s="17">
        <f>Q88-O88</f>
        <v>9</v>
      </c>
      <c r="Q88" s="17">
        <f>ROUND(PRODUCT(J88,25)/14,0)</f>
        <v>14</v>
      </c>
      <c r="R88" s="21" t="s">
        <v>60</v>
      </c>
      <c r="S88" s="11"/>
      <c r="T88" s="22"/>
      <c r="U88" s="11" t="s">
        <v>41</v>
      </c>
    </row>
    <row r="89" spans="1:21">
      <c r="A89" s="51" t="s">
        <v>68</v>
      </c>
      <c r="B89" s="141" t="s">
        <v>69</v>
      </c>
      <c r="C89" s="142"/>
      <c r="D89" s="142"/>
      <c r="E89" s="142"/>
      <c r="F89" s="142"/>
      <c r="G89" s="142"/>
      <c r="H89" s="142"/>
      <c r="I89" s="143"/>
      <c r="J89" s="11">
        <v>7</v>
      </c>
      <c r="K89" s="11">
        <v>2</v>
      </c>
      <c r="L89" s="11">
        <v>1</v>
      </c>
      <c r="M89" s="11">
        <v>0</v>
      </c>
      <c r="N89" s="11">
        <v>2</v>
      </c>
      <c r="O89" s="16">
        <f>K89+L89+M89+N89</f>
        <v>5</v>
      </c>
      <c r="P89" s="17">
        <f>Q89-O89</f>
        <v>8</v>
      </c>
      <c r="Q89" s="17">
        <f>ROUND(PRODUCT(J89,25)/14,0)</f>
        <v>13</v>
      </c>
      <c r="R89" s="21"/>
      <c r="S89" s="11" t="s">
        <v>54</v>
      </c>
      <c r="T89" s="22"/>
      <c r="U89" s="11" t="s">
        <v>41</v>
      </c>
    </row>
    <row r="90" spans="1:21">
      <c r="A90" s="51" t="s">
        <v>78</v>
      </c>
      <c r="B90" s="141" t="s">
        <v>79</v>
      </c>
      <c r="C90" s="142"/>
      <c r="D90" s="142"/>
      <c r="E90" s="142"/>
      <c r="F90" s="142"/>
      <c r="G90" s="142"/>
      <c r="H90" s="142"/>
      <c r="I90" s="143"/>
      <c r="J90" s="11">
        <v>6</v>
      </c>
      <c r="K90" s="11">
        <v>2</v>
      </c>
      <c r="L90" s="11">
        <v>1</v>
      </c>
      <c r="M90" s="11">
        <v>0</v>
      </c>
      <c r="N90" s="11">
        <v>2</v>
      </c>
      <c r="O90" s="16">
        <f>K90+L90+M90+N90</f>
        <v>5</v>
      </c>
      <c r="P90" s="17">
        <f>Q90-O90</f>
        <v>6</v>
      </c>
      <c r="Q90" s="17">
        <f>ROUND(PRODUCT(J90,25)/14,0)</f>
        <v>11</v>
      </c>
      <c r="R90" s="21"/>
      <c r="S90" s="11" t="s">
        <v>54</v>
      </c>
      <c r="T90" s="22"/>
      <c r="U90" s="11" t="s">
        <v>41</v>
      </c>
    </row>
    <row r="91" spans="1:21">
      <c r="A91" s="18" t="s">
        <v>70</v>
      </c>
      <c r="B91" s="144"/>
      <c r="C91" s="145"/>
      <c r="D91" s="145"/>
      <c r="E91" s="145"/>
      <c r="F91" s="145"/>
      <c r="G91" s="145"/>
      <c r="H91" s="145"/>
      <c r="I91" s="146"/>
      <c r="J91" s="20">
        <f>IF(ISNA(SUM(J86:J90)),"",SUM(J86:J90))</f>
        <v>36</v>
      </c>
      <c r="K91" s="20">
        <f t="shared" ref="K91:Q91" si="6">SUM(K86:K90)</f>
        <v>10</v>
      </c>
      <c r="L91" s="20">
        <f t="shared" si="6"/>
        <v>5</v>
      </c>
      <c r="M91" s="20">
        <f t="shared" si="6"/>
        <v>0</v>
      </c>
      <c r="N91" s="20">
        <f t="shared" si="6"/>
        <v>10</v>
      </c>
      <c r="O91" s="20">
        <f t="shared" si="6"/>
        <v>25</v>
      </c>
      <c r="P91" s="20">
        <f t="shared" si="6"/>
        <v>40</v>
      </c>
      <c r="Q91" s="20">
        <f t="shared" si="6"/>
        <v>65</v>
      </c>
      <c r="R91" s="18">
        <f>COUNTIF(R86:R90,"E")</f>
        <v>3</v>
      </c>
      <c r="S91" s="18">
        <f>COUNTIF(S86:S90,"C")</f>
        <v>2</v>
      </c>
      <c r="T91" s="18">
        <f>COUNTIF(T86:T90,"VP")</f>
        <v>0</v>
      </c>
      <c r="U91" s="16"/>
    </row>
    <row r="92" spans="1:21" ht="17.25" customHeight="1">
      <c r="A92" s="94" t="s">
        <v>111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6"/>
    </row>
    <row r="93" spans="1:21" ht="17.25" customHeight="1">
      <c r="A93" s="51" t="s">
        <v>90</v>
      </c>
      <c r="B93" s="141" t="s">
        <v>91</v>
      </c>
      <c r="C93" s="142"/>
      <c r="D93" s="142"/>
      <c r="E93" s="142"/>
      <c r="F93" s="142"/>
      <c r="G93" s="142"/>
      <c r="H93" s="142"/>
      <c r="I93" s="143"/>
      <c r="J93" s="11">
        <v>8</v>
      </c>
      <c r="K93" s="11">
        <v>2</v>
      </c>
      <c r="L93" s="11">
        <v>1</v>
      </c>
      <c r="M93" s="11">
        <v>0</v>
      </c>
      <c r="N93" s="11">
        <v>2</v>
      </c>
      <c r="O93" s="16">
        <f>K93+L93+M93+N93</f>
        <v>5</v>
      </c>
      <c r="P93" s="17">
        <f>Q93-O93</f>
        <v>12</v>
      </c>
      <c r="Q93" s="17">
        <f>ROUND(PRODUCT(J93,25)/12,0)</f>
        <v>17</v>
      </c>
      <c r="R93" s="21" t="s">
        <v>60</v>
      </c>
      <c r="S93" s="11"/>
      <c r="T93" s="22"/>
      <c r="U93" s="11" t="s">
        <v>41</v>
      </c>
    </row>
    <row r="94" spans="1:21" ht="17.25" customHeight="1">
      <c r="A94" s="51" t="s">
        <v>92</v>
      </c>
      <c r="B94" s="141" t="s">
        <v>93</v>
      </c>
      <c r="C94" s="142"/>
      <c r="D94" s="142"/>
      <c r="E94" s="142"/>
      <c r="F94" s="142"/>
      <c r="G94" s="142"/>
      <c r="H94" s="142"/>
      <c r="I94" s="143"/>
      <c r="J94" s="11">
        <v>8</v>
      </c>
      <c r="K94" s="11">
        <v>2</v>
      </c>
      <c r="L94" s="11">
        <v>1</v>
      </c>
      <c r="M94" s="11">
        <v>0</v>
      </c>
      <c r="N94" s="11">
        <v>2</v>
      </c>
      <c r="O94" s="16">
        <f>K94+L94+M94+N94</f>
        <v>5</v>
      </c>
      <c r="P94" s="17">
        <f>Q94-O94</f>
        <v>12</v>
      </c>
      <c r="Q94" s="17">
        <f>ROUND(PRODUCT(J94,25)/12,0)</f>
        <v>17</v>
      </c>
      <c r="R94" s="21" t="s">
        <v>60</v>
      </c>
      <c r="S94" s="11"/>
      <c r="T94" s="22"/>
      <c r="U94" s="11" t="s">
        <v>41</v>
      </c>
    </row>
    <row r="95" spans="1:21">
      <c r="A95" s="51" t="s">
        <v>94</v>
      </c>
      <c r="B95" s="141" t="s">
        <v>95</v>
      </c>
      <c r="C95" s="142"/>
      <c r="D95" s="142"/>
      <c r="E95" s="142"/>
      <c r="F95" s="142"/>
      <c r="G95" s="142"/>
      <c r="H95" s="142"/>
      <c r="I95" s="143"/>
      <c r="J95" s="11">
        <v>8</v>
      </c>
      <c r="K95" s="11">
        <v>2</v>
      </c>
      <c r="L95" s="11">
        <v>1</v>
      </c>
      <c r="M95" s="11">
        <v>0</v>
      </c>
      <c r="N95" s="11">
        <v>2</v>
      </c>
      <c r="O95" s="16">
        <f>K95+L95+M95+N95</f>
        <v>5</v>
      </c>
      <c r="P95" s="17">
        <f>Q95-O95</f>
        <v>12</v>
      </c>
      <c r="Q95" s="17">
        <f>ROUND(PRODUCT(J95,25)/12,0)</f>
        <v>17</v>
      </c>
      <c r="R95" s="21" t="s">
        <v>60</v>
      </c>
      <c r="S95" s="11"/>
      <c r="T95" s="22"/>
      <c r="U95" s="11" t="s">
        <v>41</v>
      </c>
    </row>
    <row r="96" spans="1:21">
      <c r="A96" s="18" t="s">
        <v>70</v>
      </c>
      <c r="B96" s="111"/>
      <c r="C96" s="111"/>
      <c r="D96" s="111"/>
      <c r="E96" s="111"/>
      <c r="F96" s="111"/>
      <c r="G96" s="111"/>
      <c r="H96" s="111"/>
      <c r="I96" s="111"/>
      <c r="J96" s="20">
        <f t="shared" ref="J96:Q96" si="7">SUM(J93:J95)</f>
        <v>24</v>
      </c>
      <c r="K96" s="20">
        <f t="shared" si="7"/>
        <v>6</v>
      </c>
      <c r="L96" s="20">
        <f t="shared" si="7"/>
        <v>3</v>
      </c>
      <c r="M96" s="20">
        <f t="shared" si="7"/>
        <v>0</v>
      </c>
      <c r="N96" s="20">
        <f t="shared" si="7"/>
        <v>6</v>
      </c>
      <c r="O96" s="20">
        <f t="shared" si="7"/>
        <v>15</v>
      </c>
      <c r="P96" s="20">
        <f t="shared" si="7"/>
        <v>36</v>
      </c>
      <c r="Q96" s="20">
        <f t="shared" si="7"/>
        <v>51</v>
      </c>
      <c r="R96" s="18">
        <f>COUNTIF(R93:R95,"E")</f>
        <v>3</v>
      </c>
      <c r="S96" s="18">
        <f>COUNTIF(S93:S95,"E")</f>
        <v>0</v>
      </c>
      <c r="T96" s="18">
        <f>COUNTIF(T93:T95,"E")</f>
        <v>0</v>
      </c>
      <c r="U96" s="19"/>
    </row>
    <row r="97" spans="1:21" ht="27" customHeight="1">
      <c r="A97" s="112" t="s">
        <v>106</v>
      </c>
      <c r="B97" s="113"/>
      <c r="C97" s="113"/>
      <c r="D97" s="113"/>
      <c r="E97" s="113"/>
      <c r="F97" s="113"/>
      <c r="G97" s="113"/>
      <c r="H97" s="113"/>
      <c r="I97" s="114"/>
      <c r="J97" s="20">
        <f t="shared" ref="J97:T97" si="8">SUM(J91,J96)</f>
        <v>60</v>
      </c>
      <c r="K97" s="20">
        <f t="shared" si="8"/>
        <v>16</v>
      </c>
      <c r="L97" s="20">
        <f t="shared" si="8"/>
        <v>8</v>
      </c>
      <c r="M97" s="20">
        <f t="shared" si="8"/>
        <v>0</v>
      </c>
      <c r="N97" s="20">
        <f t="shared" si="8"/>
        <v>16</v>
      </c>
      <c r="O97" s="20">
        <f t="shared" si="8"/>
        <v>40</v>
      </c>
      <c r="P97" s="20">
        <f t="shared" si="8"/>
        <v>76</v>
      </c>
      <c r="Q97" s="20">
        <f t="shared" si="8"/>
        <v>116</v>
      </c>
      <c r="R97" s="20">
        <f t="shared" si="8"/>
        <v>6</v>
      </c>
      <c r="S97" s="20">
        <f t="shared" si="8"/>
        <v>2</v>
      </c>
      <c r="T97" s="20">
        <f t="shared" si="8"/>
        <v>0</v>
      </c>
      <c r="U97" s="41">
        <f>J97/(J97+J117)</f>
        <v>0.5</v>
      </c>
    </row>
    <row r="98" spans="1:21">
      <c r="A98" s="115" t="s">
        <v>107</v>
      </c>
      <c r="B98" s="116"/>
      <c r="C98" s="116"/>
      <c r="D98" s="116"/>
      <c r="E98" s="116"/>
      <c r="F98" s="116"/>
      <c r="G98" s="116"/>
      <c r="H98" s="116"/>
      <c r="I98" s="116"/>
      <c r="J98" s="117"/>
      <c r="K98" s="20">
        <f t="shared" ref="K98:Q98" si="9">K91*14+K96*12</f>
        <v>212</v>
      </c>
      <c r="L98" s="20">
        <f t="shared" si="9"/>
        <v>106</v>
      </c>
      <c r="M98" s="20">
        <f t="shared" si="9"/>
        <v>0</v>
      </c>
      <c r="N98" s="20">
        <f t="shared" si="9"/>
        <v>212</v>
      </c>
      <c r="O98" s="20">
        <f t="shared" si="9"/>
        <v>530</v>
      </c>
      <c r="P98" s="20">
        <f t="shared" si="9"/>
        <v>992</v>
      </c>
      <c r="Q98" s="20">
        <f t="shared" si="9"/>
        <v>1522</v>
      </c>
      <c r="R98" s="129"/>
      <c r="S98" s="130"/>
      <c r="T98" s="130"/>
      <c r="U98" s="131"/>
    </row>
    <row r="99" spans="1:21">
      <c r="A99" s="118"/>
      <c r="B99" s="119"/>
      <c r="C99" s="119"/>
      <c r="D99" s="119"/>
      <c r="E99" s="119"/>
      <c r="F99" s="119"/>
      <c r="G99" s="119"/>
      <c r="H99" s="119"/>
      <c r="I99" s="119"/>
      <c r="J99" s="120"/>
      <c r="K99" s="135">
        <f>SUM(K98:N98)</f>
        <v>530</v>
      </c>
      <c r="L99" s="136"/>
      <c r="M99" s="136"/>
      <c r="N99" s="137"/>
      <c r="O99" s="138">
        <f>SUM(O98:P98)</f>
        <v>1522</v>
      </c>
      <c r="P99" s="139"/>
      <c r="Q99" s="140"/>
      <c r="R99" s="132"/>
      <c r="S99" s="133"/>
      <c r="T99" s="133"/>
      <c r="U99" s="134"/>
    </row>
    <row r="100" spans="1:21" ht="22.5" customHeight="1"/>
    <row r="101" spans="1:21" ht="23.25" customHeight="1">
      <c r="A101" s="111" t="s">
        <v>112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</row>
    <row r="102" spans="1:21" ht="26.25" customHeight="1">
      <c r="A102" s="111" t="s">
        <v>47</v>
      </c>
      <c r="B102" s="111" t="s">
        <v>48</v>
      </c>
      <c r="C102" s="111"/>
      <c r="D102" s="111"/>
      <c r="E102" s="111"/>
      <c r="F102" s="111"/>
      <c r="G102" s="111"/>
      <c r="H102" s="111"/>
      <c r="I102" s="111"/>
      <c r="J102" s="93" t="s">
        <v>49</v>
      </c>
      <c r="K102" s="93" t="s">
        <v>50</v>
      </c>
      <c r="L102" s="93"/>
      <c r="M102" s="93"/>
      <c r="N102" s="93"/>
      <c r="O102" s="93" t="s">
        <v>51</v>
      </c>
      <c r="P102" s="93"/>
      <c r="Q102" s="93"/>
      <c r="R102" s="93" t="s">
        <v>52</v>
      </c>
      <c r="S102" s="93"/>
      <c r="T102" s="93"/>
      <c r="U102" s="147" t="s">
        <v>53</v>
      </c>
    </row>
    <row r="103" spans="1:21">
      <c r="A103" s="111"/>
      <c r="B103" s="111"/>
      <c r="C103" s="111"/>
      <c r="D103" s="111"/>
      <c r="E103" s="111"/>
      <c r="F103" s="111"/>
      <c r="G103" s="111"/>
      <c r="H103" s="111"/>
      <c r="I103" s="111"/>
      <c r="J103" s="93"/>
      <c r="K103" s="26" t="s">
        <v>54</v>
      </c>
      <c r="L103" s="26" t="s">
        <v>55</v>
      </c>
      <c r="M103" s="26" t="s">
        <v>56</v>
      </c>
      <c r="N103" s="26" t="s">
        <v>57</v>
      </c>
      <c r="O103" s="26" t="s">
        <v>58</v>
      </c>
      <c r="P103" s="26" t="s">
        <v>34</v>
      </c>
      <c r="Q103" s="26" t="s">
        <v>59</v>
      </c>
      <c r="R103" s="26" t="s">
        <v>60</v>
      </c>
      <c r="S103" s="26" t="s">
        <v>54</v>
      </c>
      <c r="T103" s="26" t="s">
        <v>61</v>
      </c>
      <c r="U103" s="147"/>
    </row>
    <row r="104" spans="1:21" ht="18.75" customHeight="1">
      <c r="A104" s="94" t="s">
        <v>110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6"/>
    </row>
    <row r="105" spans="1:21">
      <c r="A105" s="51" t="s">
        <v>72</v>
      </c>
      <c r="B105" s="141" t="s">
        <v>73</v>
      </c>
      <c r="C105" s="142"/>
      <c r="D105" s="142"/>
      <c r="E105" s="142"/>
      <c r="F105" s="142"/>
      <c r="G105" s="142"/>
      <c r="H105" s="142"/>
      <c r="I105" s="143"/>
      <c r="J105" s="11">
        <v>8</v>
      </c>
      <c r="K105" s="11">
        <v>2</v>
      </c>
      <c r="L105" s="11">
        <v>1</v>
      </c>
      <c r="M105" s="11">
        <v>0</v>
      </c>
      <c r="N105" s="11">
        <v>2</v>
      </c>
      <c r="O105" s="16">
        <f t="shared" ref="O105:O111" si="10">K105+L105+M105+N105</f>
        <v>5</v>
      </c>
      <c r="P105" s="17">
        <f t="shared" ref="P105:P111" si="11">Q105-O105</f>
        <v>9</v>
      </c>
      <c r="Q105" s="17">
        <f t="shared" ref="Q105:Q111" si="12">ROUND(PRODUCT(J105,25)/14,0)</f>
        <v>14</v>
      </c>
      <c r="R105" s="21" t="s">
        <v>60</v>
      </c>
      <c r="S105" s="11"/>
      <c r="T105" s="22"/>
      <c r="U105" s="11" t="s">
        <v>43</v>
      </c>
    </row>
    <row r="106" spans="1:21">
      <c r="A106" s="51" t="s">
        <v>74</v>
      </c>
      <c r="B106" s="141" t="s">
        <v>75</v>
      </c>
      <c r="C106" s="142"/>
      <c r="D106" s="142"/>
      <c r="E106" s="142"/>
      <c r="F106" s="142"/>
      <c r="G106" s="142"/>
      <c r="H106" s="142"/>
      <c r="I106" s="143"/>
      <c r="J106" s="11">
        <v>8</v>
      </c>
      <c r="K106" s="11">
        <v>2</v>
      </c>
      <c r="L106" s="11">
        <v>1</v>
      </c>
      <c r="M106" s="11">
        <v>0</v>
      </c>
      <c r="N106" s="11">
        <v>2</v>
      </c>
      <c r="O106" s="16">
        <f t="shared" si="10"/>
        <v>5</v>
      </c>
      <c r="P106" s="17">
        <f t="shared" si="11"/>
        <v>9</v>
      </c>
      <c r="Q106" s="17">
        <f t="shared" si="12"/>
        <v>14</v>
      </c>
      <c r="R106" s="21" t="s">
        <v>60</v>
      </c>
      <c r="S106" s="11"/>
      <c r="T106" s="22"/>
      <c r="U106" s="11" t="s">
        <v>43</v>
      </c>
    </row>
    <row r="107" spans="1:21">
      <c r="A107" s="51" t="s">
        <v>76</v>
      </c>
      <c r="B107" s="141" t="s">
        <v>77</v>
      </c>
      <c r="C107" s="142"/>
      <c r="D107" s="142"/>
      <c r="E107" s="142"/>
      <c r="F107" s="142"/>
      <c r="G107" s="142"/>
      <c r="H107" s="142"/>
      <c r="I107" s="143"/>
      <c r="J107" s="11">
        <v>8</v>
      </c>
      <c r="K107" s="11">
        <v>2</v>
      </c>
      <c r="L107" s="11">
        <v>1</v>
      </c>
      <c r="M107" s="11">
        <v>0</v>
      </c>
      <c r="N107" s="11">
        <v>2</v>
      </c>
      <c r="O107" s="16">
        <f t="shared" si="10"/>
        <v>5</v>
      </c>
      <c r="P107" s="17">
        <f t="shared" si="11"/>
        <v>9</v>
      </c>
      <c r="Q107" s="17">
        <f t="shared" si="12"/>
        <v>14</v>
      </c>
      <c r="R107" s="21" t="s">
        <v>60</v>
      </c>
      <c r="S107" s="11"/>
      <c r="T107" s="22"/>
      <c r="U107" s="11" t="s">
        <v>43</v>
      </c>
    </row>
    <row r="108" spans="1:21">
      <c r="A108" s="51" t="s">
        <v>81</v>
      </c>
      <c r="B108" s="141" t="s">
        <v>82</v>
      </c>
      <c r="C108" s="142"/>
      <c r="D108" s="142"/>
      <c r="E108" s="142"/>
      <c r="F108" s="142"/>
      <c r="G108" s="142"/>
      <c r="H108" s="142"/>
      <c r="I108" s="143"/>
      <c r="J108" s="11">
        <v>7</v>
      </c>
      <c r="K108" s="11">
        <v>2</v>
      </c>
      <c r="L108" s="11">
        <v>1</v>
      </c>
      <c r="M108" s="11">
        <v>0</v>
      </c>
      <c r="N108" s="11">
        <v>2</v>
      </c>
      <c r="O108" s="16">
        <f t="shared" si="10"/>
        <v>5</v>
      </c>
      <c r="P108" s="17">
        <f t="shared" si="11"/>
        <v>8</v>
      </c>
      <c r="Q108" s="17">
        <f t="shared" si="12"/>
        <v>13</v>
      </c>
      <c r="R108" s="21" t="s">
        <v>60</v>
      </c>
      <c r="S108" s="11"/>
      <c r="T108" s="22"/>
      <c r="U108" s="11" t="s">
        <v>43</v>
      </c>
    </row>
    <row r="109" spans="1:21">
      <c r="A109" s="51" t="s">
        <v>83</v>
      </c>
      <c r="B109" s="141" t="s">
        <v>84</v>
      </c>
      <c r="C109" s="142"/>
      <c r="D109" s="142"/>
      <c r="E109" s="142"/>
      <c r="F109" s="142"/>
      <c r="G109" s="142"/>
      <c r="H109" s="142"/>
      <c r="I109" s="143"/>
      <c r="J109" s="11">
        <v>8</v>
      </c>
      <c r="K109" s="11">
        <v>2</v>
      </c>
      <c r="L109" s="11">
        <v>1</v>
      </c>
      <c r="M109" s="11">
        <v>0</v>
      </c>
      <c r="N109" s="11">
        <v>2</v>
      </c>
      <c r="O109" s="16">
        <f t="shared" si="10"/>
        <v>5</v>
      </c>
      <c r="P109" s="17">
        <f t="shared" si="11"/>
        <v>9</v>
      </c>
      <c r="Q109" s="17">
        <f t="shared" si="12"/>
        <v>14</v>
      </c>
      <c r="R109" s="21" t="s">
        <v>60</v>
      </c>
      <c r="S109" s="11"/>
      <c r="T109" s="22"/>
      <c r="U109" s="11" t="s">
        <v>43</v>
      </c>
    </row>
    <row r="110" spans="1:21">
      <c r="A110" s="51" t="s">
        <v>85</v>
      </c>
      <c r="B110" s="141" t="s">
        <v>86</v>
      </c>
      <c r="C110" s="142"/>
      <c r="D110" s="142"/>
      <c r="E110" s="142"/>
      <c r="F110" s="142"/>
      <c r="G110" s="142"/>
      <c r="H110" s="142"/>
      <c r="I110" s="143"/>
      <c r="J110" s="11">
        <v>8</v>
      </c>
      <c r="K110" s="11">
        <v>2</v>
      </c>
      <c r="L110" s="11">
        <v>1</v>
      </c>
      <c r="M110" s="11">
        <v>0</v>
      </c>
      <c r="N110" s="11">
        <v>2</v>
      </c>
      <c r="O110" s="16">
        <f t="shared" si="10"/>
        <v>5</v>
      </c>
      <c r="P110" s="17">
        <f t="shared" si="11"/>
        <v>9</v>
      </c>
      <c r="Q110" s="17">
        <f t="shared" si="12"/>
        <v>14</v>
      </c>
      <c r="R110" s="21" t="s">
        <v>60</v>
      </c>
      <c r="S110" s="11"/>
      <c r="T110" s="22"/>
      <c r="U110" s="11" t="s">
        <v>43</v>
      </c>
    </row>
    <row r="111" spans="1:21">
      <c r="A111" s="51" t="s">
        <v>87</v>
      </c>
      <c r="B111" s="141" t="s">
        <v>88</v>
      </c>
      <c r="C111" s="142"/>
      <c r="D111" s="142"/>
      <c r="E111" s="142"/>
      <c r="F111" s="142"/>
      <c r="G111" s="142"/>
      <c r="H111" s="142"/>
      <c r="I111" s="143"/>
      <c r="J111" s="11">
        <v>7</v>
      </c>
      <c r="K111" s="11">
        <v>2</v>
      </c>
      <c r="L111" s="11">
        <v>1</v>
      </c>
      <c r="M111" s="11">
        <v>0</v>
      </c>
      <c r="N111" s="11">
        <v>2</v>
      </c>
      <c r="O111" s="16">
        <f t="shared" si="10"/>
        <v>5</v>
      </c>
      <c r="P111" s="17">
        <f t="shared" si="11"/>
        <v>8</v>
      </c>
      <c r="Q111" s="17">
        <f t="shared" si="12"/>
        <v>13</v>
      </c>
      <c r="R111" s="21"/>
      <c r="S111" s="11" t="s">
        <v>54</v>
      </c>
      <c r="T111" s="22"/>
      <c r="U111" s="11" t="s">
        <v>43</v>
      </c>
    </row>
    <row r="112" spans="1:21">
      <c r="A112" s="18" t="s">
        <v>70</v>
      </c>
      <c r="B112" s="144"/>
      <c r="C112" s="145"/>
      <c r="D112" s="145"/>
      <c r="E112" s="145"/>
      <c r="F112" s="145"/>
      <c r="G112" s="145"/>
      <c r="H112" s="145"/>
      <c r="I112" s="146"/>
      <c r="J112" s="20">
        <f t="shared" ref="J112:Q112" si="13">SUM(J105:J111)</f>
        <v>54</v>
      </c>
      <c r="K112" s="20">
        <f t="shared" si="13"/>
        <v>14</v>
      </c>
      <c r="L112" s="20">
        <f t="shared" si="13"/>
        <v>7</v>
      </c>
      <c r="M112" s="20">
        <f t="shared" si="13"/>
        <v>0</v>
      </c>
      <c r="N112" s="20">
        <f t="shared" si="13"/>
        <v>14</v>
      </c>
      <c r="O112" s="20">
        <f t="shared" si="13"/>
        <v>35</v>
      </c>
      <c r="P112" s="20">
        <f t="shared" si="13"/>
        <v>61</v>
      </c>
      <c r="Q112" s="20">
        <f t="shared" si="13"/>
        <v>96</v>
      </c>
      <c r="R112" s="18">
        <f>COUNTIF(R105:R111,"E")</f>
        <v>6</v>
      </c>
      <c r="S112" s="18">
        <f>COUNTIF(S105:S111,"C")</f>
        <v>1</v>
      </c>
      <c r="T112" s="18">
        <f>COUNTIF(T105:T111,"VP")</f>
        <v>0</v>
      </c>
      <c r="U112" s="16"/>
    </row>
    <row r="113" spans="1:21" ht="18" customHeight="1">
      <c r="A113" s="94" t="s">
        <v>113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6"/>
    </row>
    <row r="114" spans="1:21">
      <c r="A114" s="51" t="s">
        <v>96</v>
      </c>
      <c r="B114" s="141" t="s">
        <v>97</v>
      </c>
      <c r="C114" s="142"/>
      <c r="D114" s="142"/>
      <c r="E114" s="142"/>
      <c r="F114" s="142"/>
      <c r="G114" s="142"/>
      <c r="H114" s="142"/>
      <c r="I114" s="143"/>
      <c r="J114" s="11">
        <v>3</v>
      </c>
      <c r="K114" s="11">
        <v>0</v>
      </c>
      <c r="L114" s="11">
        <v>0</v>
      </c>
      <c r="M114" s="11">
        <v>3</v>
      </c>
      <c r="N114" s="11">
        <v>2</v>
      </c>
      <c r="O114" s="16">
        <f>K114+L114+M114+N114</f>
        <v>5</v>
      </c>
      <c r="P114" s="17">
        <f>Q114-O114</f>
        <v>1</v>
      </c>
      <c r="Q114" s="17">
        <f>ROUND(PRODUCT(J114,25)/12,0)</f>
        <v>6</v>
      </c>
      <c r="R114" s="21"/>
      <c r="S114" s="11"/>
      <c r="T114" s="22" t="s">
        <v>61</v>
      </c>
      <c r="U114" s="11" t="s">
        <v>43</v>
      </c>
    </row>
    <row r="115" spans="1:21">
      <c r="A115" s="51" t="s">
        <v>98</v>
      </c>
      <c r="B115" s="141" t="s">
        <v>99</v>
      </c>
      <c r="C115" s="142"/>
      <c r="D115" s="142"/>
      <c r="E115" s="142"/>
      <c r="F115" s="142"/>
      <c r="G115" s="142"/>
      <c r="H115" s="142"/>
      <c r="I115" s="143"/>
      <c r="J115" s="11">
        <v>3</v>
      </c>
      <c r="K115" s="11">
        <v>0</v>
      </c>
      <c r="L115" s="11">
        <v>0</v>
      </c>
      <c r="M115" s="11">
        <v>0</v>
      </c>
      <c r="N115" s="11">
        <v>2</v>
      </c>
      <c r="O115" s="16">
        <f>K115+L115+M115+N115</f>
        <v>2</v>
      </c>
      <c r="P115" s="17">
        <f>Q115-O115</f>
        <v>4</v>
      </c>
      <c r="Q115" s="17">
        <f>ROUND(PRODUCT(J115,25)/12,0)</f>
        <v>6</v>
      </c>
      <c r="R115" s="21"/>
      <c r="S115" s="11"/>
      <c r="T115" s="22" t="s">
        <v>61</v>
      </c>
      <c r="U115" s="11" t="s">
        <v>43</v>
      </c>
    </row>
    <row r="116" spans="1:21">
      <c r="A116" s="18" t="s">
        <v>70</v>
      </c>
      <c r="B116" s="111"/>
      <c r="C116" s="111"/>
      <c r="D116" s="111"/>
      <c r="E116" s="111"/>
      <c r="F116" s="111"/>
      <c r="G116" s="111"/>
      <c r="H116" s="111"/>
      <c r="I116" s="111"/>
      <c r="J116" s="20">
        <f t="shared" ref="J116:Q116" si="14">SUM(J114:J115)</f>
        <v>6</v>
      </c>
      <c r="K116" s="20">
        <f t="shared" si="14"/>
        <v>0</v>
      </c>
      <c r="L116" s="20">
        <f t="shared" si="14"/>
        <v>0</v>
      </c>
      <c r="M116" s="20">
        <f t="shared" si="14"/>
        <v>3</v>
      </c>
      <c r="N116" s="20">
        <f t="shared" si="14"/>
        <v>4</v>
      </c>
      <c r="O116" s="20">
        <f t="shared" si="14"/>
        <v>7</v>
      </c>
      <c r="P116" s="20">
        <f t="shared" si="14"/>
        <v>5</v>
      </c>
      <c r="Q116" s="20">
        <f t="shared" si="14"/>
        <v>12</v>
      </c>
      <c r="R116" s="18">
        <f>COUNTIF(R114:R115,"E")</f>
        <v>0</v>
      </c>
      <c r="S116" s="18">
        <f>COUNTIF(S114:S115,"C")</f>
        <v>0</v>
      </c>
      <c r="T116" s="18">
        <f>COUNTIF(T114:T115,"VP")</f>
        <v>2</v>
      </c>
      <c r="U116" s="19"/>
    </row>
    <row r="117" spans="1:21" ht="25.5" customHeight="1">
      <c r="A117" s="112" t="s">
        <v>106</v>
      </c>
      <c r="B117" s="113"/>
      <c r="C117" s="113"/>
      <c r="D117" s="113"/>
      <c r="E117" s="113"/>
      <c r="F117" s="113"/>
      <c r="G117" s="113"/>
      <c r="H117" s="113"/>
      <c r="I117" s="114"/>
      <c r="J117" s="20">
        <f t="shared" ref="J117:T117" si="15">SUM(J112,J116)</f>
        <v>60</v>
      </c>
      <c r="K117" s="20">
        <f t="shared" si="15"/>
        <v>14</v>
      </c>
      <c r="L117" s="20">
        <f t="shared" si="15"/>
        <v>7</v>
      </c>
      <c r="M117" s="20">
        <f t="shared" si="15"/>
        <v>3</v>
      </c>
      <c r="N117" s="20">
        <f t="shared" si="15"/>
        <v>18</v>
      </c>
      <c r="O117" s="20">
        <f t="shared" si="15"/>
        <v>42</v>
      </c>
      <c r="P117" s="20">
        <f t="shared" si="15"/>
        <v>66</v>
      </c>
      <c r="Q117" s="20">
        <f t="shared" si="15"/>
        <v>108</v>
      </c>
      <c r="R117" s="20">
        <f t="shared" si="15"/>
        <v>6</v>
      </c>
      <c r="S117" s="20">
        <f t="shared" si="15"/>
        <v>1</v>
      </c>
      <c r="T117" s="20">
        <f t="shared" si="15"/>
        <v>2</v>
      </c>
      <c r="U117" s="41">
        <f>1-U97</f>
        <v>0.5</v>
      </c>
    </row>
    <row r="118" spans="1:21" ht="13.5" customHeight="1">
      <c r="A118" s="115" t="s">
        <v>107</v>
      </c>
      <c r="B118" s="116"/>
      <c r="C118" s="116"/>
      <c r="D118" s="116"/>
      <c r="E118" s="116"/>
      <c r="F118" s="116"/>
      <c r="G118" s="116"/>
      <c r="H118" s="116"/>
      <c r="I118" s="116"/>
      <c r="J118" s="117"/>
      <c r="K118" s="20">
        <f t="shared" ref="K118:Q118" si="16">K112*14+K116*12</f>
        <v>196</v>
      </c>
      <c r="L118" s="20">
        <f t="shared" si="16"/>
        <v>98</v>
      </c>
      <c r="M118" s="20">
        <f t="shared" si="16"/>
        <v>36</v>
      </c>
      <c r="N118" s="20">
        <f t="shared" si="16"/>
        <v>244</v>
      </c>
      <c r="O118" s="20">
        <f t="shared" si="16"/>
        <v>574</v>
      </c>
      <c r="P118" s="20">
        <f t="shared" si="16"/>
        <v>914</v>
      </c>
      <c r="Q118" s="20">
        <f t="shared" si="16"/>
        <v>1488</v>
      </c>
      <c r="R118" s="129"/>
      <c r="S118" s="130"/>
      <c r="T118" s="130"/>
      <c r="U118" s="131"/>
    </row>
    <row r="119" spans="1:21" ht="16.5" customHeight="1">
      <c r="A119" s="118"/>
      <c r="B119" s="119"/>
      <c r="C119" s="119"/>
      <c r="D119" s="119"/>
      <c r="E119" s="119"/>
      <c r="F119" s="119"/>
      <c r="G119" s="119"/>
      <c r="H119" s="119"/>
      <c r="I119" s="119"/>
      <c r="J119" s="120"/>
      <c r="K119" s="135">
        <f>SUM(K118:N118)</f>
        <v>574</v>
      </c>
      <c r="L119" s="136"/>
      <c r="M119" s="136"/>
      <c r="N119" s="137"/>
      <c r="O119" s="138">
        <f>SUM(O118:P118)</f>
        <v>1488</v>
      </c>
      <c r="P119" s="139"/>
      <c r="Q119" s="140"/>
      <c r="R119" s="132"/>
      <c r="S119" s="133"/>
      <c r="T119" s="133"/>
      <c r="U119" s="134"/>
    </row>
    <row r="120" spans="1:21" ht="8.25" customHeight="1"/>
    <row r="121" spans="1:21">
      <c r="B121" s="2"/>
      <c r="C121" s="2"/>
      <c r="D121" s="2"/>
      <c r="E121" s="2"/>
      <c r="F121" s="2"/>
      <c r="G121" s="2"/>
      <c r="N121" s="8"/>
      <c r="O121" s="8"/>
      <c r="P121" s="8"/>
      <c r="Q121" s="8"/>
      <c r="R121" s="8"/>
      <c r="S121" s="8"/>
      <c r="T121" s="8"/>
    </row>
    <row r="122" spans="1:21">
      <c r="B122" s="8"/>
      <c r="C122" s="8"/>
      <c r="D122" s="8"/>
      <c r="E122" s="8"/>
      <c r="F122" s="8"/>
      <c r="G122" s="8"/>
      <c r="H122" s="10"/>
      <c r="I122" s="10"/>
      <c r="J122" s="10"/>
      <c r="N122" s="8"/>
      <c r="O122" s="8"/>
      <c r="P122" s="8"/>
      <c r="Q122" s="8"/>
      <c r="R122" s="8"/>
      <c r="S122" s="8"/>
      <c r="T122" s="8"/>
    </row>
    <row r="125" spans="1:21">
      <c r="A125" s="107" t="s">
        <v>114</v>
      </c>
      <c r="B125" s="107"/>
      <c r="C125" s="107"/>
    </row>
    <row r="126" spans="1:21">
      <c r="A126" s="121" t="s">
        <v>47</v>
      </c>
      <c r="B126" s="123" t="s">
        <v>115</v>
      </c>
      <c r="C126" s="124"/>
      <c r="D126" s="124"/>
      <c r="E126" s="124"/>
      <c r="F126" s="124"/>
      <c r="G126" s="125"/>
      <c r="H126" s="123" t="s">
        <v>116</v>
      </c>
      <c r="I126" s="125"/>
      <c r="J126" s="86" t="s">
        <v>117</v>
      </c>
      <c r="K126" s="87"/>
      <c r="L126" s="87"/>
      <c r="M126" s="87"/>
      <c r="N126" s="87"/>
      <c r="O126" s="87"/>
      <c r="P126" s="88"/>
      <c r="Q126" s="123" t="s">
        <v>118</v>
      </c>
      <c r="R126" s="125"/>
      <c r="S126" s="86" t="s">
        <v>119</v>
      </c>
      <c r="T126" s="87"/>
      <c r="U126" s="88"/>
    </row>
    <row r="127" spans="1:21">
      <c r="A127" s="122"/>
      <c r="B127" s="126"/>
      <c r="C127" s="127"/>
      <c r="D127" s="127"/>
      <c r="E127" s="127"/>
      <c r="F127" s="127"/>
      <c r="G127" s="128"/>
      <c r="H127" s="126"/>
      <c r="I127" s="128"/>
      <c r="J127" s="86" t="s">
        <v>58</v>
      </c>
      <c r="K127" s="88"/>
      <c r="L127" s="86" t="s">
        <v>34</v>
      </c>
      <c r="M127" s="87"/>
      <c r="N127" s="88"/>
      <c r="O127" s="86" t="s">
        <v>59</v>
      </c>
      <c r="P127" s="88"/>
      <c r="Q127" s="126"/>
      <c r="R127" s="128"/>
      <c r="S127" s="26" t="s">
        <v>120</v>
      </c>
      <c r="T127" s="26" t="s">
        <v>121</v>
      </c>
      <c r="U127" s="26" t="s">
        <v>118</v>
      </c>
    </row>
    <row r="128" spans="1:21">
      <c r="A128" s="26">
        <v>1</v>
      </c>
      <c r="B128" s="86" t="s">
        <v>122</v>
      </c>
      <c r="C128" s="87"/>
      <c r="D128" s="87"/>
      <c r="E128" s="87"/>
      <c r="F128" s="87"/>
      <c r="G128" s="88"/>
      <c r="H128" s="90">
        <f>J128</f>
        <v>1034</v>
      </c>
      <c r="I128" s="90"/>
      <c r="J128" s="108">
        <f>SUM((O41+O50+O59)*14+(O69*12)-J129)</f>
        <v>1034</v>
      </c>
      <c r="K128" s="109"/>
      <c r="L128" s="108">
        <f>SUM((P41+P50+P59)*14+(P69*12)-L129)</f>
        <v>1794</v>
      </c>
      <c r="M128" s="110"/>
      <c r="N128" s="109"/>
      <c r="O128" s="106">
        <f>SUM(J128:N128)</f>
        <v>2828</v>
      </c>
      <c r="P128" s="102"/>
      <c r="Q128" s="103">
        <f>H128/H130</f>
        <v>0.93659420289855078</v>
      </c>
      <c r="R128" s="104"/>
      <c r="S128" s="16">
        <f>J41+J50-S129</f>
        <v>60</v>
      </c>
      <c r="T128" s="16">
        <f>J59+J69-T129</f>
        <v>53</v>
      </c>
      <c r="U128" s="36">
        <f>SUM(S128:T128)/SUM(S130:T130)</f>
        <v>0.94166666666666665</v>
      </c>
    </row>
    <row r="129" spans="1:22">
      <c r="A129" s="26">
        <v>2</v>
      </c>
      <c r="B129" s="86" t="s">
        <v>123</v>
      </c>
      <c r="C129" s="87"/>
      <c r="D129" s="87"/>
      <c r="E129" s="87"/>
      <c r="F129" s="87"/>
      <c r="G129" s="88"/>
      <c r="H129" s="89">
        <f>J129</f>
        <v>70</v>
      </c>
      <c r="I129" s="90"/>
      <c r="J129" s="99">
        <f>O78</f>
        <v>70</v>
      </c>
      <c r="K129" s="100"/>
      <c r="L129" s="99">
        <f>P78</f>
        <v>112</v>
      </c>
      <c r="M129" s="70"/>
      <c r="N129" s="100"/>
      <c r="O129" s="101">
        <f>SUM(J129:N129)</f>
        <v>182</v>
      </c>
      <c r="P129" s="102"/>
      <c r="Q129" s="103">
        <f>H129/H130</f>
        <v>6.3405797101449279E-2</v>
      </c>
      <c r="R129" s="104"/>
      <c r="S129" s="11">
        <v>0</v>
      </c>
      <c r="T129" s="11">
        <v>7</v>
      </c>
      <c r="U129" s="38">
        <f>SUM(S129:T129)/SUM(S130:T130)</f>
        <v>5.8333333333333334E-2</v>
      </c>
    </row>
    <row r="130" spans="1:22">
      <c r="A130" s="86" t="s">
        <v>70</v>
      </c>
      <c r="B130" s="87"/>
      <c r="C130" s="87"/>
      <c r="D130" s="87"/>
      <c r="E130" s="87"/>
      <c r="F130" s="87"/>
      <c r="G130" s="88"/>
      <c r="H130" s="93">
        <f>SUM(H128:I129)</f>
        <v>1104</v>
      </c>
      <c r="I130" s="93"/>
      <c r="J130" s="93">
        <f>SUM(J128:K129)</f>
        <v>1104</v>
      </c>
      <c r="K130" s="93"/>
      <c r="L130" s="94">
        <f>SUM(L128:N129)</f>
        <v>1906</v>
      </c>
      <c r="M130" s="95"/>
      <c r="N130" s="96"/>
      <c r="O130" s="94">
        <f>SUM(O128:P129)</f>
        <v>3010</v>
      </c>
      <c r="P130" s="96"/>
      <c r="Q130" s="97">
        <f>SUM(Q128:R129)</f>
        <v>1</v>
      </c>
      <c r="R130" s="98"/>
      <c r="S130" s="18">
        <f>SUM(S128:S129)</f>
        <v>60</v>
      </c>
      <c r="T130" s="18">
        <f>SUM(T128:T129)</f>
        <v>60</v>
      </c>
      <c r="U130" s="37">
        <f>SUM(U128:U129)</f>
        <v>1</v>
      </c>
    </row>
    <row r="132" spans="1:22" ht="21.75" customHeight="1">
      <c r="A132" s="91" t="s">
        <v>124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</row>
    <row r="134" spans="1:22" ht="12.75" customHeight="1">
      <c r="A134" s="81" t="s">
        <v>125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3"/>
    </row>
    <row r="135" spans="1:22" ht="27.75" customHeight="1">
      <c r="A135" s="81" t="s">
        <v>47</v>
      </c>
      <c r="B135" s="81" t="s">
        <v>48</v>
      </c>
      <c r="C135" s="81"/>
      <c r="D135" s="81"/>
      <c r="E135" s="81"/>
      <c r="F135" s="81"/>
      <c r="G135" s="81"/>
      <c r="H135" s="81"/>
      <c r="I135" s="81"/>
      <c r="J135" s="82" t="s">
        <v>49</v>
      </c>
      <c r="K135" s="82" t="s">
        <v>50</v>
      </c>
      <c r="L135" s="82"/>
      <c r="M135" s="82"/>
      <c r="N135" s="82"/>
      <c r="O135" s="82" t="s">
        <v>51</v>
      </c>
      <c r="P135" s="92"/>
      <c r="Q135" s="92"/>
      <c r="R135" s="82" t="s">
        <v>52</v>
      </c>
      <c r="S135" s="82"/>
      <c r="T135" s="82"/>
      <c r="U135" s="105" t="s">
        <v>53</v>
      </c>
      <c r="V135" s="83"/>
    </row>
    <row r="136" spans="1:22">
      <c r="A136" s="81"/>
      <c r="B136" s="81"/>
      <c r="C136" s="81"/>
      <c r="D136" s="81"/>
      <c r="E136" s="81"/>
      <c r="F136" s="81"/>
      <c r="G136" s="81"/>
      <c r="H136" s="81"/>
      <c r="I136" s="81"/>
      <c r="J136" s="82"/>
      <c r="K136" s="5" t="s">
        <v>54</v>
      </c>
      <c r="L136" s="5" t="s">
        <v>55</v>
      </c>
      <c r="M136" s="5" t="s">
        <v>56</v>
      </c>
      <c r="N136" s="5" t="s">
        <v>57</v>
      </c>
      <c r="O136" s="5" t="s">
        <v>58</v>
      </c>
      <c r="P136" s="5" t="s">
        <v>34</v>
      </c>
      <c r="Q136" s="5" t="s">
        <v>59</v>
      </c>
      <c r="R136" s="5" t="s">
        <v>60</v>
      </c>
      <c r="S136" s="5" t="s">
        <v>54</v>
      </c>
      <c r="T136" s="5" t="s">
        <v>61</v>
      </c>
      <c r="U136" s="105"/>
      <c r="V136" s="83"/>
    </row>
    <row r="137" spans="1:22">
      <c r="A137" s="84" t="s">
        <v>126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3"/>
    </row>
    <row r="138" spans="1:22">
      <c r="A138" s="32" t="s">
        <v>127</v>
      </c>
      <c r="B138" s="85" t="s">
        <v>128</v>
      </c>
      <c r="C138" s="85"/>
      <c r="D138" s="85"/>
      <c r="E138" s="85"/>
      <c r="F138" s="85"/>
      <c r="G138" s="85"/>
      <c r="H138" s="85"/>
      <c r="I138" s="85"/>
      <c r="J138" s="29">
        <v>5</v>
      </c>
      <c r="K138" s="29">
        <v>2</v>
      </c>
      <c r="L138" s="29">
        <v>1</v>
      </c>
      <c r="M138" s="29">
        <v>0</v>
      </c>
      <c r="N138" s="29">
        <v>0</v>
      </c>
      <c r="O138" s="30">
        <f>K138+L138+M138+N138</f>
        <v>3</v>
      </c>
      <c r="P138" s="30">
        <f>Q138-O138</f>
        <v>6</v>
      </c>
      <c r="Q138" s="30">
        <f>ROUND(PRODUCT(J138,25)/14,0)</f>
        <v>9</v>
      </c>
      <c r="R138" s="29" t="s">
        <v>60</v>
      </c>
      <c r="S138" s="29"/>
      <c r="T138" s="31"/>
      <c r="U138" s="31" t="s">
        <v>41</v>
      </c>
      <c r="V138" s="83"/>
    </row>
    <row r="139" spans="1:22">
      <c r="A139" s="32" t="s">
        <v>129</v>
      </c>
      <c r="B139" s="85" t="s">
        <v>130</v>
      </c>
      <c r="C139" s="85"/>
      <c r="D139" s="85"/>
      <c r="E139" s="85"/>
      <c r="F139" s="85"/>
      <c r="G139" s="85"/>
      <c r="H139" s="85"/>
      <c r="I139" s="85"/>
      <c r="J139" s="29">
        <v>5</v>
      </c>
      <c r="K139" s="29">
        <v>2</v>
      </c>
      <c r="L139" s="29">
        <v>1</v>
      </c>
      <c r="M139" s="29">
        <v>0</v>
      </c>
      <c r="N139" s="29">
        <v>0</v>
      </c>
      <c r="O139" s="30">
        <f>K139+L139+M139+N139</f>
        <v>3</v>
      </c>
      <c r="P139" s="30">
        <f>Q139-O139</f>
        <v>6</v>
      </c>
      <c r="Q139" s="30">
        <f>ROUND(PRODUCT(J139,25)/14,0)</f>
        <v>9</v>
      </c>
      <c r="R139" s="29" t="s">
        <v>60</v>
      </c>
      <c r="S139" s="29"/>
      <c r="T139" s="31"/>
      <c r="U139" s="31" t="s">
        <v>41</v>
      </c>
      <c r="V139" s="83"/>
    </row>
    <row r="140" spans="1:22">
      <c r="A140" s="65" t="s">
        <v>131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7"/>
      <c r="V140" s="83"/>
    </row>
    <row r="141" spans="1:22" ht="36" customHeight="1">
      <c r="A141" s="32" t="s">
        <v>132</v>
      </c>
      <c r="B141" s="62" t="s">
        <v>133</v>
      </c>
      <c r="C141" s="63"/>
      <c r="D141" s="63"/>
      <c r="E141" s="63"/>
      <c r="F141" s="63"/>
      <c r="G141" s="63"/>
      <c r="H141" s="63"/>
      <c r="I141" s="64"/>
      <c r="J141" s="29">
        <v>5</v>
      </c>
      <c r="K141" s="29">
        <v>2</v>
      </c>
      <c r="L141" s="29">
        <v>1</v>
      </c>
      <c r="M141" s="29">
        <v>0</v>
      </c>
      <c r="N141" s="29">
        <v>0</v>
      </c>
      <c r="O141" s="30">
        <f>K141+L141+M141+N141</f>
        <v>3</v>
      </c>
      <c r="P141" s="30">
        <f>Q141-O141</f>
        <v>6</v>
      </c>
      <c r="Q141" s="30">
        <f>ROUND(PRODUCT(J141,25)/14,0)</f>
        <v>9</v>
      </c>
      <c r="R141" s="29" t="s">
        <v>60</v>
      </c>
      <c r="S141" s="29"/>
      <c r="T141" s="31"/>
      <c r="U141" s="31" t="s">
        <v>134</v>
      </c>
      <c r="V141" s="83"/>
    </row>
    <row r="142" spans="1:22" ht="15" customHeight="1">
      <c r="A142" s="32" t="s">
        <v>135</v>
      </c>
      <c r="B142" s="62" t="s">
        <v>136</v>
      </c>
      <c r="C142" s="63"/>
      <c r="D142" s="63"/>
      <c r="E142" s="63"/>
      <c r="F142" s="63"/>
      <c r="G142" s="63"/>
      <c r="H142" s="63"/>
      <c r="I142" s="64"/>
      <c r="J142" s="29">
        <v>5</v>
      </c>
      <c r="K142" s="29">
        <v>1</v>
      </c>
      <c r="L142" s="29">
        <v>2</v>
      </c>
      <c r="M142" s="29">
        <v>0</v>
      </c>
      <c r="N142" s="29">
        <v>0</v>
      </c>
      <c r="O142" s="30">
        <f>K142+L142+M142+N142</f>
        <v>3</v>
      </c>
      <c r="P142" s="30">
        <f>Q142-O142</f>
        <v>6</v>
      </c>
      <c r="Q142" s="30">
        <f>ROUND(PRODUCT(J142,25)/14,0)</f>
        <v>9</v>
      </c>
      <c r="R142" s="29" t="s">
        <v>60</v>
      </c>
      <c r="S142" s="29"/>
      <c r="T142" s="31"/>
      <c r="U142" s="31" t="s">
        <v>137</v>
      </c>
      <c r="V142" s="83"/>
    </row>
    <row r="143" spans="1:22">
      <c r="A143" s="65" t="s">
        <v>138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7"/>
      <c r="V143" s="83"/>
    </row>
    <row r="144" spans="1:22" ht="35.25" customHeight="1">
      <c r="A144" s="32" t="s">
        <v>139</v>
      </c>
      <c r="B144" s="62" t="s">
        <v>140</v>
      </c>
      <c r="C144" s="63"/>
      <c r="D144" s="63"/>
      <c r="E144" s="63"/>
      <c r="F144" s="63"/>
      <c r="G144" s="63"/>
      <c r="H144" s="63"/>
      <c r="I144" s="64"/>
      <c r="J144" s="29">
        <v>5</v>
      </c>
      <c r="K144" s="29">
        <v>0</v>
      </c>
      <c r="L144" s="29">
        <v>0</v>
      </c>
      <c r="M144" s="29">
        <v>3</v>
      </c>
      <c r="N144" s="29">
        <v>0</v>
      </c>
      <c r="O144" s="30">
        <f>K144+L144+M144+N144</f>
        <v>3</v>
      </c>
      <c r="P144" s="30">
        <f>Q144-O144</f>
        <v>6</v>
      </c>
      <c r="Q144" s="30">
        <f>ROUND(PRODUCT(J144,25)/14,0)</f>
        <v>9</v>
      </c>
      <c r="R144" s="29"/>
      <c r="S144" s="29" t="s">
        <v>54</v>
      </c>
      <c r="T144" s="31"/>
      <c r="U144" s="31" t="s">
        <v>134</v>
      </c>
      <c r="V144" s="83"/>
    </row>
    <row r="145" spans="1:22" ht="18" customHeight="1">
      <c r="A145" s="32" t="s">
        <v>141</v>
      </c>
      <c r="B145" s="62" t="s">
        <v>142</v>
      </c>
      <c r="C145" s="63"/>
      <c r="D145" s="63"/>
      <c r="E145" s="63"/>
      <c r="F145" s="63"/>
      <c r="G145" s="63"/>
      <c r="H145" s="63"/>
      <c r="I145" s="64"/>
      <c r="J145" s="29">
        <v>5</v>
      </c>
      <c r="K145" s="29">
        <v>1</v>
      </c>
      <c r="L145" s="29">
        <v>2</v>
      </c>
      <c r="M145" s="29">
        <v>0</v>
      </c>
      <c r="N145" s="29">
        <v>0</v>
      </c>
      <c r="O145" s="30">
        <f>K145+L145+M145+N145</f>
        <v>3</v>
      </c>
      <c r="P145" s="30">
        <f>Q145-O145</f>
        <v>6</v>
      </c>
      <c r="Q145" s="30">
        <f>ROUND(PRODUCT(J145,25)/14,0)</f>
        <v>9</v>
      </c>
      <c r="R145" s="29" t="s">
        <v>60</v>
      </c>
      <c r="S145" s="29"/>
      <c r="T145" s="31"/>
      <c r="U145" s="31" t="s">
        <v>137</v>
      </c>
      <c r="V145" s="83"/>
    </row>
    <row r="146" spans="1:22">
      <c r="A146" s="69" t="s">
        <v>143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1"/>
      <c r="V146" s="83"/>
    </row>
    <row r="147" spans="1:22" ht="18.75" customHeight="1">
      <c r="A147" s="32"/>
      <c r="B147" s="62" t="s">
        <v>144</v>
      </c>
      <c r="C147" s="63"/>
      <c r="D147" s="63"/>
      <c r="E147" s="63"/>
      <c r="F147" s="63"/>
      <c r="G147" s="63"/>
      <c r="H147" s="63"/>
      <c r="I147" s="64"/>
      <c r="J147" s="29">
        <v>5</v>
      </c>
      <c r="K147" s="29"/>
      <c r="L147" s="29"/>
      <c r="M147" s="29"/>
      <c r="N147" s="29"/>
      <c r="O147" s="30"/>
      <c r="P147" s="30"/>
      <c r="Q147" s="30"/>
      <c r="R147" s="29"/>
      <c r="S147" s="29"/>
      <c r="T147" s="31"/>
      <c r="U147" s="16"/>
      <c r="V147" s="83"/>
    </row>
    <row r="148" spans="1:22" ht="20.25" customHeight="1">
      <c r="A148" s="72" t="s">
        <v>145</v>
      </c>
      <c r="B148" s="73"/>
      <c r="C148" s="73"/>
      <c r="D148" s="73"/>
      <c r="E148" s="73"/>
      <c r="F148" s="73"/>
      <c r="G148" s="73"/>
      <c r="H148" s="73"/>
      <c r="I148" s="74"/>
      <c r="J148" s="33">
        <f t="shared" ref="J148:Q148" si="17">SUM(J138:J139,J141:J142,J144:J145,J147)</f>
        <v>35</v>
      </c>
      <c r="K148" s="33">
        <f t="shared" si="17"/>
        <v>8</v>
      </c>
      <c r="L148" s="33">
        <f t="shared" si="17"/>
        <v>7</v>
      </c>
      <c r="M148" s="33">
        <f t="shared" si="17"/>
        <v>3</v>
      </c>
      <c r="N148" s="33">
        <f t="shared" si="17"/>
        <v>0</v>
      </c>
      <c r="O148" s="33">
        <f t="shared" si="17"/>
        <v>18</v>
      </c>
      <c r="P148" s="33">
        <f t="shared" si="17"/>
        <v>36</v>
      </c>
      <c r="Q148" s="33">
        <f t="shared" si="17"/>
        <v>54</v>
      </c>
      <c r="R148" s="33">
        <f>COUNTIF(R138:R139,"E")+COUNTIF(R141:R142,"E")+COUNTIF(R144:R145,"E")+COUNTIF(R147,"E")</f>
        <v>5</v>
      </c>
      <c r="S148" s="33">
        <f>COUNTIF(S138:S139,"C")+COUNTIF(S141:S142,"C")+COUNTIF(S144:S145,"C")+COUNTIF(S147,"C")</f>
        <v>1</v>
      </c>
      <c r="T148" s="33">
        <f>COUNTIF(T138:T139,"VP")+COUNTIF(T141:T142,"VP")+COUNTIF(T144:T145,"VP")+COUNTIF(T147,"VP")</f>
        <v>0</v>
      </c>
      <c r="U148" s="34"/>
      <c r="V148" s="83"/>
    </row>
    <row r="149" spans="1:22" ht="20.25" customHeight="1">
      <c r="A149" s="75" t="s">
        <v>107</v>
      </c>
      <c r="B149" s="76"/>
      <c r="C149" s="76"/>
      <c r="D149" s="76"/>
      <c r="E149" s="76"/>
      <c r="F149" s="76"/>
      <c r="G149" s="76"/>
      <c r="H149" s="76"/>
      <c r="I149" s="76"/>
      <c r="J149" s="77"/>
      <c r="K149" s="33">
        <f t="shared" ref="K149:Q149" si="18">SUM(K138:K139,K141:K142,K144:K145)*14</f>
        <v>112</v>
      </c>
      <c r="L149" s="33">
        <f t="shared" si="18"/>
        <v>98</v>
      </c>
      <c r="M149" s="33">
        <f t="shared" si="18"/>
        <v>42</v>
      </c>
      <c r="N149" s="33">
        <f t="shared" si="18"/>
        <v>0</v>
      </c>
      <c r="O149" s="33">
        <f t="shared" si="18"/>
        <v>252</v>
      </c>
      <c r="P149" s="33">
        <f t="shared" si="18"/>
        <v>504</v>
      </c>
      <c r="Q149" s="33">
        <f t="shared" si="18"/>
        <v>756</v>
      </c>
      <c r="R149" s="53"/>
      <c r="S149" s="54"/>
      <c r="T149" s="54"/>
      <c r="U149" s="55"/>
      <c r="V149" s="83"/>
    </row>
    <row r="150" spans="1:22" ht="20.25" customHeight="1">
      <c r="A150" s="78"/>
      <c r="B150" s="79"/>
      <c r="C150" s="79"/>
      <c r="D150" s="79"/>
      <c r="E150" s="79"/>
      <c r="F150" s="79"/>
      <c r="G150" s="79"/>
      <c r="H150" s="79"/>
      <c r="I150" s="79"/>
      <c r="J150" s="80"/>
      <c r="K150" s="59">
        <f>SUM(K149:N149)</f>
        <v>252</v>
      </c>
      <c r="L150" s="60"/>
      <c r="M150" s="60"/>
      <c r="N150" s="61"/>
      <c r="O150" s="59">
        <f>SUM(O149:P149)</f>
        <v>756</v>
      </c>
      <c r="P150" s="60"/>
      <c r="Q150" s="61"/>
      <c r="R150" s="56"/>
      <c r="S150" s="57"/>
      <c r="T150" s="57"/>
      <c r="U150" s="58"/>
      <c r="V150" s="83"/>
    </row>
    <row r="151" spans="1:22">
      <c r="V151" s="83"/>
    </row>
    <row r="152" spans="1:22">
      <c r="A152" s="68" t="s">
        <v>146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83"/>
    </row>
    <row r="153" spans="1:22">
      <c r="A153" s="68" t="s">
        <v>147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83"/>
    </row>
    <row r="154" spans="1:22">
      <c r="A154" s="68" t="s">
        <v>148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83"/>
    </row>
    <row r="155" spans="1:22">
      <c r="V155" s="83"/>
    </row>
    <row r="156" spans="1:22">
      <c r="V156" s="83"/>
    </row>
    <row r="157" spans="1:22">
      <c r="V157" s="83"/>
    </row>
    <row r="158" spans="1:22">
      <c r="V158" s="83"/>
    </row>
    <row r="159" spans="1:22">
      <c r="V159" s="83"/>
    </row>
  </sheetData>
  <dataConsolidate/>
  <mergeCells count="228">
    <mergeCell ref="A1:K1"/>
    <mergeCell ref="M1:T1"/>
    <mergeCell ref="A2:K2"/>
    <mergeCell ref="A3:K3"/>
    <mergeCell ref="M3:N3"/>
    <mergeCell ref="O3:Q3"/>
    <mergeCell ref="R3:T3"/>
    <mergeCell ref="M4:N4"/>
    <mergeCell ref="O4:Q4"/>
    <mergeCell ref="R4:T4"/>
    <mergeCell ref="A4:K5"/>
    <mergeCell ref="M5:N5"/>
    <mergeCell ref="O5:Q5"/>
    <mergeCell ref="R5:T5"/>
    <mergeCell ref="A7:K7"/>
    <mergeCell ref="A8:K8"/>
    <mergeCell ref="M8:T11"/>
    <mergeCell ref="A9:K9"/>
    <mergeCell ref="A6:K6"/>
    <mergeCell ref="M6:N6"/>
    <mergeCell ref="O6:Q6"/>
    <mergeCell ref="R6:T6"/>
    <mergeCell ref="M16:T16"/>
    <mergeCell ref="A10:K10"/>
    <mergeCell ref="A11:K11"/>
    <mergeCell ref="A12:K12"/>
    <mergeCell ref="A13:K13"/>
    <mergeCell ref="M13:T13"/>
    <mergeCell ref="A14:K14"/>
    <mergeCell ref="M14:T14"/>
    <mergeCell ref="A15:K15"/>
    <mergeCell ref="D26:F26"/>
    <mergeCell ref="I26:K26"/>
    <mergeCell ref="M15:T15"/>
    <mergeCell ref="H26:H27"/>
    <mergeCell ref="A17:K17"/>
    <mergeCell ref="M17:T17"/>
    <mergeCell ref="A18:K18"/>
    <mergeCell ref="M18:T18"/>
    <mergeCell ref="A19:K19"/>
    <mergeCell ref="M19:T19"/>
    <mergeCell ref="R35:T35"/>
    <mergeCell ref="A35:A36"/>
    <mergeCell ref="B35:I36"/>
    <mergeCell ref="A16:K16"/>
    <mergeCell ref="U35:U36"/>
    <mergeCell ref="A20:K23"/>
    <mergeCell ref="M21:T23"/>
    <mergeCell ref="A25:G25"/>
    <mergeCell ref="M25:T31"/>
    <mergeCell ref="B26:C26"/>
    <mergeCell ref="B50:I50"/>
    <mergeCell ref="B47:I47"/>
    <mergeCell ref="B48:I48"/>
    <mergeCell ref="B49:I49"/>
    <mergeCell ref="G26:G27"/>
    <mergeCell ref="B41:I41"/>
    <mergeCell ref="A32:U32"/>
    <mergeCell ref="A34:U34"/>
    <mergeCell ref="K35:N35"/>
    <mergeCell ref="O35:Q35"/>
    <mergeCell ref="B46:I46"/>
    <mergeCell ref="J35:J36"/>
    <mergeCell ref="B37:I37"/>
    <mergeCell ref="B38:I38"/>
    <mergeCell ref="B39:I39"/>
    <mergeCell ref="B40:I40"/>
    <mergeCell ref="A43:U43"/>
    <mergeCell ref="K44:N44"/>
    <mergeCell ref="O44:Q44"/>
    <mergeCell ref="R44:T44"/>
    <mergeCell ref="A44:A45"/>
    <mergeCell ref="B44:I45"/>
    <mergeCell ref="J44:J45"/>
    <mergeCell ref="U44:U45"/>
    <mergeCell ref="B59:I59"/>
    <mergeCell ref="A52:U52"/>
    <mergeCell ref="K53:N53"/>
    <mergeCell ref="O53:Q53"/>
    <mergeCell ref="R53:T53"/>
    <mergeCell ref="A53:A54"/>
    <mergeCell ref="B53:I54"/>
    <mergeCell ref="J53:J54"/>
    <mergeCell ref="U53:U54"/>
    <mergeCell ref="B55:I55"/>
    <mergeCell ref="B56:I56"/>
    <mergeCell ref="B57:I57"/>
    <mergeCell ref="B58:I58"/>
    <mergeCell ref="B68:I68"/>
    <mergeCell ref="B69:I69"/>
    <mergeCell ref="A61:U61"/>
    <mergeCell ref="K62:N62"/>
    <mergeCell ref="O62:Q62"/>
    <mergeCell ref="R62:T62"/>
    <mergeCell ref="A62:A63"/>
    <mergeCell ref="B62:I63"/>
    <mergeCell ref="J62:J63"/>
    <mergeCell ref="U62:U63"/>
    <mergeCell ref="B64:I64"/>
    <mergeCell ref="B65:I65"/>
    <mergeCell ref="B66:I66"/>
    <mergeCell ref="B67:I67"/>
    <mergeCell ref="A71:U71"/>
    <mergeCell ref="K72:N72"/>
    <mergeCell ref="O72:Q72"/>
    <mergeCell ref="R72:T72"/>
    <mergeCell ref="A72:A73"/>
    <mergeCell ref="B72:I73"/>
    <mergeCell ref="J72:J73"/>
    <mergeCell ref="U72:U73"/>
    <mergeCell ref="U83:U84"/>
    <mergeCell ref="A74:U74"/>
    <mergeCell ref="B75:I75"/>
    <mergeCell ref="B76:I76"/>
    <mergeCell ref="A77:I77"/>
    <mergeCell ref="A78:J79"/>
    <mergeCell ref="R78:U79"/>
    <mergeCell ref="K79:N79"/>
    <mergeCell ref="O79:Q79"/>
    <mergeCell ref="B89:I89"/>
    <mergeCell ref="B90:I90"/>
    <mergeCell ref="A81:U81"/>
    <mergeCell ref="A82:U82"/>
    <mergeCell ref="K83:N83"/>
    <mergeCell ref="O83:Q83"/>
    <mergeCell ref="R83:T83"/>
    <mergeCell ref="A83:A84"/>
    <mergeCell ref="B83:I84"/>
    <mergeCell ref="J83:J84"/>
    <mergeCell ref="A85:U85"/>
    <mergeCell ref="B86:I86"/>
    <mergeCell ref="B87:I87"/>
    <mergeCell ref="B88:I88"/>
    <mergeCell ref="A101:U101"/>
    <mergeCell ref="B91:I91"/>
    <mergeCell ref="A92:U92"/>
    <mergeCell ref="B93:I93"/>
    <mergeCell ref="B94:I94"/>
    <mergeCell ref="B95:I95"/>
    <mergeCell ref="B96:I96"/>
    <mergeCell ref="A97:I97"/>
    <mergeCell ref="A98:J99"/>
    <mergeCell ref="R98:U99"/>
    <mergeCell ref="K99:N99"/>
    <mergeCell ref="O99:Q99"/>
    <mergeCell ref="B107:I107"/>
    <mergeCell ref="B108:I108"/>
    <mergeCell ref="K102:N102"/>
    <mergeCell ref="O102:Q102"/>
    <mergeCell ref="B102:I103"/>
    <mergeCell ref="J102:J103"/>
    <mergeCell ref="U102:U103"/>
    <mergeCell ref="A104:U104"/>
    <mergeCell ref="B105:I105"/>
    <mergeCell ref="B106:I106"/>
    <mergeCell ref="R102:T102"/>
    <mergeCell ref="A102:A103"/>
    <mergeCell ref="R118:U119"/>
    <mergeCell ref="K119:N119"/>
    <mergeCell ref="O119:Q119"/>
    <mergeCell ref="B109:I109"/>
    <mergeCell ref="B110:I110"/>
    <mergeCell ref="B111:I111"/>
    <mergeCell ref="B112:I112"/>
    <mergeCell ref="A113:U113"/>
    <mergeCell ref="B114:I114"/>
    <mergeCell ref="B115:I115"/>
    <mergeCell ref="B116:I116"/>
    <mergeCell ref="A117:I117"/>
    <mergeCell ref="A118:J119"/>
    <mergeCell ref="S126:U126"/>
    <mergeCell ref="A126:A127"/>
    <mergeCell ref="B126:G127"/>
    <mergeCell ref="H126:I127"/>
    <mergeCell ref="Q126:R127"/>
    <mergeCell ref="J127:K127"/>
    <mergeCell ref="L127:N127"/>
    <mergeCell ref="A125:C125"/>
    <mergeCell ref="J126:P126"/>
    <mergeCell ref="B128:G128"/>
    <mergeCell ref="H128:I128"/>
    <mergeCell ref="J128:K128"/>
    <mergeCell ref="L128:N128"/>
    <mergeCell ref="J129:K129"/>
    <mergeCell ref="L129:N129"/>
    <mergeCell ref="O129:P129"/>
    <mergeCell ref="Q129:R129"/>
    <mergeCell ref="U135:U136"/>
    <mergeCell ref="O127:P127"/>
    <mergeCell ref="O128:P128"/>
    <mergeCell ref="Q128:R128"/>
    <mergeCell ref="A130:G130"/>
    <mergeCell ref="H130:I130"/>
    <mergeCell ref="J130:K130"/>
    <mergeCell ref="L130:N130"/>
    <mergeCell ref="O130:P130"/>
    <mergeCell ref="Q130:R130"/>
    <mergeCell ref="B129:G129"/>
    <mergeCell ref="H129:I129"/>
    <mergeCell ref="B144:I144"/>
    <mergeCell ref="A132:U132"/>
    <mergeCell ref="A134:U134"/>
    <mergeCell ref="V134:V135"/>
    <mergeCell ref="K135:N135"/>
    <mergeCell ref="O135:Q135"/>
    <mergeCell ref="R135:T135"/>
    <mergeCell ref="A135:A136"/>
    <mergeCell ref="B135:I136"/>
    <mergeCell ref="J135:J136"/>
    <mergeCell ref="O150:Q150"/>
    <mergeCell ref="V136:V159"/>
    <mergeCell ref="A137:U137"/>
    <mergeCell ref="B138:I138"/>
    <mergeCell ref="B139:I139"/>
    <mergeCell ref="A140:U140"/>
    <mergeCell ref="B141:I141"/>
    <mergeCell ref="A154:U154"/>
    <mergeCell ref="B145:I145"/>
    <mergeCell ref="A146:U146"/>
    <mergeCell ref="B147:I147"/>
    <mergeCell ref="A148:I148"/>
    <mergeCell ref="A149:J150"/>
    <mergeCell ref="R149:U150"/>
    <mergeCell ref="K150:N150"/>
    <mergeCell ref="B142:I142"/>
    <mergeCell ref="A143:U143"/>
    <mergeCell ref="A152:U152"/>
    <mergeCell ref="A153:U153"/>
  </mergeCells>
  <phoneticPr fontId="0" type="noConversion"/>
  <conditionalFormatting sqref="U3:U6">
    <cfRule type="cellIs" dxfId="2" priority="1" stopIfTrue="1" operator="equal">
      <formula>"Trebuie alocate cel puțin 20 de ore pe săptămână"</formula>
    </cfRule>
  </conditionalFormatting>
  <conditionalFormatting sqref="U29">
    <cfRule type="cellIs" dxfId="1" priority="2" stopIfTrue="1" operator="equal">
      <formula>"Corect"</formula>
    </cfRule>
  </conditionalFormatting>
  <conditionalFormatting sqref="U28">
    <cfRule type="cellIs" dxfId="0" priority="3" stopIfTrue="1" operator="equal">
      <formula>"Correct"</formula>
    </cfRule>
  </conditionalFormatting>
  <dataValidations count="5">
    <dataValidation type="list" allowBlank="1" showInputMessage="1" showErrorMessage="1" sqref="S141:S142 S114:S115 S93:S95 S105:S111 S86:S90 S55:S58 S37:S40 S46:S49 S64:S68 S75:S76 S144:S145 S138:S139 S147">
      <formula1>$S$36</formula1>
    </dataValidation>
    <dataValidation type="list" allowBlank="1" showInputMessage="1" showErrorMessage="1" sqref="R141:R142 R114:R115 R93:R95 R105:R111 R86:R90 R55:R58 R37:R40 R46:R49 R64:R68 R75:R76 R144:R145 R138:R139 R147">
      <formula1>$R$36</formula1>
    </dataValidation>
    <dataValidation type="list" allowBlank="1" showInputMessage="1" showErrorMessage="1" sqref="T141:T142 T114:T115 T93:T95 T105:T111 T86:T90 T55:T58 T37:T40 T46:T49 T64:T68 T75:T76 T144:T145 T138:T139 T147">
      <formula1>$T$36</formula1>
    </dataValidation>
    <dataValidation type="list" allowBlank="1" showInputMessage="1" showErrorMessage="1" sqref="U105:U111 U114:U115 U86:U90 U55:U58 U37:U40 U46:U49 U64:U68 U75:U76 U93:U95">
      <formula1>$P$33:$T$33</formula1>
    </dataValidation>
    <dataValidation type="list" allowBlank="1" showInputMessage="1" showErrorMessage="1" sqref="U112 U91">
      <formula1>$Q$33:$T$33</formula1>
    </dataValidation>
  </dataValidations>
  <pageMargins left="0.69861111111111107" right="0.69861111111111107" top="0.75" bottom="0.75" header="0.3" footer="0.3"/>
  <pageSetup paperSize="9" orientation="landscape" blackAndWhite="1" horizontalDpi="30066" verticalDpi="26478" r:id="rId1"/>
  <headerFooter alignWithMargins="0">
    <oddHeader>&amp;R&amp;P</oddHeader>
    <oddFooter xml:space="preserve">&amp;LRECTOR,
Acad.Prof.univ.dr. Ioan Aurel POP&amp;CDECAN,
Prof.dr. Adrian Olimpiu PETRUȘEL&amp;RDIRECTOR DE DEPARTAMENT, 
Conf.dr. ANDRÁS Szilárd   </oddFooter>
  </headerFooter>
  <rowBreaks count="2" manualBreakCount="2">
    <brk id="30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5"/>
  <sheetData/>
  <dataConsolidate/>
  <phoneticPr fontId="0" type="noConversion"/>
  <pageMargins left="0.69861111111111107" right="0.69861111111111107" top="0.75" bottom="0.75" header="0.3" footer="0.3"/>
  <pageSetup orientation="portrait" horizontalDpi="30066" verticalDpi="2647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5"/>
  <sheetData/>
  <dataConsolidate/>
  <phoneticPr fontId="0" type="noConversion"/>
  <pageMargins left="0.69861111111111107" right="0.69861111111111107" top="0.75" bottom="0.75" header="0.3" footer="0.3"/>
  <pageSetup orientation="portrait" horizontalDpi="30066" verticalDpi="264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2017-04-11T19:04:37Z</dcterms:created>
  <dcterms:modified xsi:type="dcterms:W3CDTF">2017-04-11T19:25:52Z</dcterms:modified>
</cp:coreProperties>
</file>