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<sst xmlns="http://schemas.openxmlformats.org/spreadsheetml/2006/main" count="419" uniqueCount="166">
  <si>
    <t>PLAN DE ÎNVĂŢĂMÂNT  valabil începând din anul universitar 2016-2017</t>
  </si>
  <si>
    <t xml:space="preserve">III. NUMĂRUL ORELOR PE SĂPTĂMANĂ </t>
  </si>
  <si>
    <t xml:space="preserve">UNIVERSITATEA BABEŞ-BOLYAI CLUJ-NAPOCA
</t>
  </si>
  <si>
    <t>Semestrul I</t>
  </si>
  <si>
    <t>Semestrul II</t>
  </si>
  <si>
    <t>FACULTATEA DE MATEMATICĂ ȘI INFORMATICĂ</t>
  </si>
  <si>
    <t>Anul I</t>
  </si>
  <si>
    <t>Anul II</t>
  </si>
  <si>
    <r>
      <t>Domeniul: Informatic</t>
    </r>
    <r>
      <rPr>
        <sz val="10"/>
        <color indexed="8"/>
        <rFont val="Century Schoolbook"/>
        <family val="1"/>
      </rPr>
      <t>ă</t>
    </r>
  </si>
  <si>
    <t>Specializarea/Programul de studiu: Programare bazată pe componente - în limba engleză</t>
  </si>
  <si>
    <t xml:space="preserve"> Limba de predare:  Engleză</t>
  </si>
  <si>
    <r>
      <t>IV.EXAMENUL DE DISERTAȚIE</t>
    </r>
    <r>
      <rPr>
        <sz val="10"/>
        <rFont val="Times New Roman"/>
        <family val="1"/>
      </rPr>
      <t xml:space="preserve"> - perioada 25 iunie - 10 iulie
Proba 1: Prezentarea şi susţinerea lucrării de disertaţie - 10 credite
</t>
    </r>
  </si>
  <si>
    <t>Titlul absolventului: Master's Degree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</si>
  <si>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</si>
  <si>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</si>
  <si>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I. CERINŢE PENTRU OBŢINEREA DIPLOMEI DE MASTER</t>
  </si>
  <si>
    <t>V. MODUL DE ALEGERE A DISCIPLINELOR OPŢIONALE</t>
  </si>
  <si>
    <t>120 de credite din care:</t>
  </si>
  <si>
    <r>
      <t xml:space="preserve">   104 </t>
    </r>
    <r>
      <rPr>
        <sz val="10"/>
        <color indexed="8"/>
        <rFont val="Times New Roman"/>
        <family val="1"/>
      </rPr>
      <t>de credite la disciplinele obligatorii;</t>
    </r>
  </si>
  <si>
    <t>MME8025, MME8056</t>
  </si>
  <si>
    <r>
      <t xml:space="preserve">   16</t>
    </r>
    <r>
      <rPr>
        <sz val="10"/>
        <color indexed="8"/>
        <rFont val="Times New Roman"/>
        <family val="1"/>
      </rPr>
      <t xml:space="preserve"> credite la disciplinele opţionale;</t>
    </r>
  </si>
  <si>
    <t>Şi:</t>
  </si>
  <si>
    <t>MME8021, MME8050, MME8059, MME8063</t>
  </si>
  <si>
    <r>
      <t xml:space="preserve">10 </t>
    </r>
    <r>
      <rPr>
        <sz val="10"/>
        <color indexed="8"/>
        <rFont val="Times New Roman"/>
        <family val="1"/>
      </rPr>
      <t>de credite la examenul de disertatie</t>
    </r>
  </si>
  <si>
    <t>NOTĂ. Disciplina Finalizarea lucrării de disertație se desfășoară pe
parcursul semestrului 4 și 2 săptămâni comasate în finalul semestrului  (6
ore/zi, 5 zile/săptămână)</t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</si>
  <si>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</si>
  <si>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t>II. DESFĂŞURAREA STUDIILOR (în număr de săptămani)</t>
  </si>
  <si>
    <r>
      <t xml:space="preserve">VI.  UNIVERSITĂŢI EUROPENE DE REFERINŢĂ:
</t>
    </r>
    <r>
      <rPr>
        <sz val="10"/>
        <color indexed="8"/>
        <rFont val="Times New Roman"/>
        <family val="1"/>
      </rPr>
      <t xml:space="preserve"> University of Szeged, Univ. Paul Sabatier Toulouse III, Johannes Keppler Univ.Linz. 
Planul reflectă recomandările Association of Computing Machinery şi IEEE Computer Society</t>
    </r>
  </si>
  <si>
    <t>Activităţi didactice</t>
  </si>
  <si>
    <t>Sesiune de examene</t>
  </si>
  <si>
    <t>L.P comasate</t>
  </si>
  <si>
    <t>Stagii de practică</t>
  </si>
  <si>
    <t>Vacanţă</t>
  </si>
  <si>
    <t>Sem I</t>
  </si>
  <si>
    <t>Sem II</t>
  </si>
  <si>
    <t>I</t>
  </si>
  <si>
    <t>V</t>
  </si>
  <si>
    <t>R</t>
  </si>
  <si>
    <t xml:space="preserve">iarna </t>
  </si>
  <si>
    <t>prim</t>
  </si>
  <si>
    <t>vara</t>
  </si>
  <si>
    <t>VII. TABELUL DISCIPLINELOR</t>
  </si>
  <si>
    <t>Obligatorie</t>
  </si>
  <si>
    <t>Opțională</t>
  </si>
  <si>
    <t>Facultativă</t>
  </si>
  <si>
    <t>Altă oblig.</t>
  </si>
  <si>
    <t>DF</t>
  </si>
  <si>
    <t>DPD</t>
  </si>
  <si>
    <t>DS</t>
  </si>
  <si>
    <t>DC</t>
  </si>
  <si>
    <t>DCOU</t>
  </si>
  <si>
    <t>ANUL I, SEMESTRUL 1</t>
  </si>
  <si>
    <t>COD</t>
  </si>
  <si>
    <t>DENUMIREA DISCIPLINELOR</t>
  </si>
  <si>
    <t>Credite ECTS</t>
  </si>
  <si>
    <t>Ore fizice săptămânale</t>
  </si>
  <si>
    <t>Ore alocate studiului</t>
  </si>
  <si>
    <t>Forme de evaluare</t>
  </si>
  <si>
    <t>Felul disciplinei</t>
  </si>
  <si>
    <t>C</t>
  </si>
  <si>
    <t>S</t>
  </si>
  <si>
    <t>LP</t>
  </si>
  <si>
    <t>P</t>
  </si>
  <si>
    <t>F</t>
  </si>
  <si>
    <t>T</t>
  </si>
  <si>
    <t>E</t>
  </si>
  <si>
    <t>VP</t>
  </si>
  <si>
    <t>MME8028</t>
  </si>
  <si>
    <t>Paradigme de programare</t>
  </si>
  <si>
    <t>MME8005</t>
  </si>
  <si>
    <t>Metode formale în programare</t>
  </si>
  <si>
    <t>MME8006</t>
  </si>
  <si>
    <t>Modelarea comportamentului sistemelor soft</t>
  </si>
  <si>
    <t>MME3006</t>
  </si>
  <si>
    <t>Fundamentele matematice ale procesului decizional</t>
  </si>
  <si>
    <t>TOTAL</t>
  </si>
  <si>
    <t>ANUL I, SEMESTRUL 2</t>
  </si>
  <si>
    <t>MME8065</t>
  </si>
  <si>
    <t>Proiectarea sistemelor software</t>
  </si>
  <si>
    <t>MME8023</t>
  </si>
  <si>
    <t>Calitatea sistemelor software</t>
  </si>
  <si>
    <t>MME8031</t>
  </si>
  <si>
    <t>Modele în programarea paralelă</t>
  </si>
  <si>
    <t>MME3007</t>
  </si>
  <si>
    <t>Modele de optimizare</t>
  </si>
  <si>
    <t>ANUL II, SEMESTRUL 3</t>
  </si>
  <si>
    <t>MME8008</t>
  </si>
  <si>
    <t>Programare bazată pe reguli</t>
  </si>
  <si>
    <t>MME8009</t>
  </si>
  <si>
    <t>Sisteme pentru fundamentarea deciziilor</t>
  </si>
  <si>
    <t>MME9001</t>
  </si>
  <si>
    <t>Metodologia cercetării ştiinţifice de informatică</t>
  </si>
  <si>
    <t>MMX9101</t>
  </si>
  <si>
    <t>Curs opţional 1</t>
  </si>
  <si>
    <t>ANUL II, SEMESTRUL 4</t>
  </si>
  <si>
    <t>MME8066</t>
  </si>
  <si>
    <t>Limbaje specifice domeniului de aplicație</t>
  </si>
  <si>
    <t>MME8011</t>
  </si>
  <si>
    <t>Rețele Petri în modelarea și verificarea softului</t>
  </si>
  <si>
    <t>MME9002</t>
  </si>
  <si>
    <t>Proiect de cercetare în programarea bazată pe componente</t>
  </si>
  <si>
    <t>MME3401</t>
  </si>
  <si>
    <t>Finalizarea lucrării de disertaţie</t>
  </si>
  <si>
    <t>MMX9102</t>
  </si>
  <si>
    <t>Curs opţional 2</t>
  </si>
  <si>
    <t>DISCIPLINE OPȚIONALE</t>
  </si>
  <si>
    <t>CURS OPȚIONAL 1 (An II, Semestrul 3)</t>
  </si>
  <si>
    <t>MME8056</t>
  </si>
  <si>
    <t>Data mining</t>
  </si>
  <si>
    <t>MME8025</t>
  </si>
  <si>
    <t>Ingineria cerințelor</t>
  </si>
  <si>
    <t>CURS OPȚIONAL 2 (An II, Semestrul 4)</t>
  </si>
  <si>
    <t>MME8050</t>
  </si>
  <si>
    <t>Sisteme workflow</t>
  </si>
  <si>
    <t>MME8051</t>
  </si>
  <si>
    <t>Proiectarea cadrelor de aplicaţie</t>
  </si>
  <si>
    <t>MME8059</t>
  </si>
  <si>
    <t>Vizualizarea științifică a datelor</t>
  </si>
  <si>
    <t>MME8063</t>
  </si>
  <si>
    <t>Aplicaţii ale inteligenţei computaţionale în ingineria soft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</si>
  <si>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</si>
  <si>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</si>
  <si>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</si>
  <si>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</si>
  <si>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Semestrele 1 - 3 (14 săptămâni)</t>
  </si>
  <si>
    <t>Semestrul 4 (12 săptămâni)</t>
  </si>
  <si>
    <t>DISCIPLINE DE SPECIALITATE (DS)</t>
  </si>
  <si>
    <t>Semestrul  4 (12 săptămâni)</t>
  </si>
  <si>
    <t>DISCIPLINE COMPLEMENTARE (DC)</t>
  </si>
  <si>
    <t>BILANȚ GENERAL</t>
  </si>
  <si>
    <t>DISCIPLINE</t>
  </si>
  <si>
    <t>ORE FIZICE</t>
  </si>
  <si>
    <t>ORE ALOCATE STUDIULUI</t>
  </si>
  <si>
    <t>%</t>
  </si>
  <si>
    <t>NR. DE CREDITE</t>
  </si>
  <si>
    <t>AN I</t>
  </si>
  <si>
    <t>AN II</t>
  </si>
  <si>
    <t>OBLIGATORII</t>
  </si>
  <si>
    <t>OPȚIONALE</t>
  </si>
  <si>
    <t>MODUL PEDAGOCIC - Nivelul II: 30 de credite ECTS  + 5 credite ECTS aferente examenului de absolvire</t>
  </si>
  <si>
    <t xml:space="preserve">PROGRAM DE STUDII PSIHOPEDAGOGICE </t>
  </si>
  <si>
    <t>An I, Semestrul 1</t>
  </si>
  <si>
    <t>XND 1101</t>
  </si>
  <si>
    <t>Psihopedagogia adolescenţilor, tinerilor şi adulţilor</t>
  </si>
  <si>
    <t>XND 1102</t>
  </si>
  <si>
    <t>Proiectarea şi managementul programelor educaţionale</t>
  </si>
  <si>
    <t>An I, Semestrul 2</t>
  </si>
  <si>
    <t>XND 1203</t>
  </si>
  <si>
    <t xml:space="preserve">Didactica domeniului şi dezvoltăriI în didactica specialităţii (învăţământ liceal, postliceal, universitar)
Didactica domeniului şi dezvoltăriI în didactica specialităţii (învăţământ liceal, postliceal, universitar)
</t>
  </si>
  <si>
    <t>DP</t>
  </si>
  <si>
    <t>XND 1204</t>
  </si>
  <si>
    <t>DO</t>
  </si>
  <si>
    <t>An II, Semestrul 3</t>
  </si>
  <si>
    <t>XND 2305</t>
  </si>
  <si>
    <t xml:space="preserve">Practică pedagogică (în învăţământul liceal, postliceal şi universitar)
Practică pedagogică (în învăţământul liceal, postliceal şi universitar)
</t>
  </si>
  <si>
    <t>XND 2306</t>
  </si>
  <si>
    <t>An II, Semestrul 4</t>
  </si>
  <si>
    <t>Examen de absolvire: Nivelul II</t>
  </si>
  <si>
    <t xml:space="preserve">TOTAL CREDITE / ORE PE SĂPTĂMÂNĂ / EVALUĂRI 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</si>
  <si>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</si>
  <si>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</si>
  <si>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</si>
  <si>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Disciplina optionala 1</t>
  </si>
  <si>
    <t>Disciplina optionala 2</t>
  </si>
  <si>
    <t xml:space="preserve">Sem. 3: Se alege  o disciplină din pachetul Curs opţional 1 MMX9101: </t>
  </si>
  <si>
    <t xml:space="preserve">Sem. 4: Se alege  o disciplină din pachetul Curs opţional 2 MMX9102: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</si>
</sst>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entury Schoolbook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/>
      <protection/>
    </xf>
    <xf numFmtId="10" fontId="3" fillId="33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172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46" applyFont="1" applyProtection="1">
      <alignment/>
      <protection locked="0"/>
    </xf>
    <xf numFmtId="0" fontId="3" fillId="0" borderId="10" xfId="46" applyFont="1" applyBorder="1" applyAlignment="1" applyProtection="1">
      <alignment horizontal="center" vertical="center" wrapText="1"/>
      <protection locked="0"/>
    </xf>
    <xf numFmtId="1" fontId="2" fillId="34" borderId="10" xfId="46" applyNumberFormat="1" applyFont="1" applyFill="1" applyBorder="1" applyAlignment="1" applyProtection="1">
      <alignment horizontal="left" vertical="center"/>
      <protection locked="0"/>
    </xf>
    <xf numFmtId="1" fontId="2" fillId="34" borderId="10" xfId="46" applyNumberFormat="1" applyFont="1" applyFill="1" applyBorder="1" applyAlignment="1" applyProtection="1">
      <alignment horizontal="center" vertical="center"/>
      <protection locked="0"/>
    </xf>
    <xf numFmtId="1" fontId="2" fillId="34" borderId="10" xfId="46" applyNumberFormat="1" applyFont="1" applyFill="1" applyBorder="1" applyAlignment="1" applyProtection="1">
      <alignment horizontal="center" vertical="center"/>
      <protection/>
    </xf>
    <xf numFmtId="1" fontId="2" fillId="34" borderId="10" xfId="0" applyNumberFormat="1" applyFont="1" applyFill="1" applyBorder="1" applyAlignment="1" applyProtection="1">
      <alignment horizontal="center" vertical="center"/>
      <protection locked="0"/>
    </xf>
    <xf numFmtId="1" fontId="2" fillId="34" borderId="10" xfId="46" applyNumberFormat="1" applyFont="1" applyFill="1" applyBorder="1" applyAlignment="1" applyProtection="1">
      <alignment horizontal="center" vertical="center" wrapText="1"/>
      <protection locked="0"/>
    </xf>
    <xf numFmtId="1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46" applyFont="1" applyBorder="1" applyAlignment="1">
      <alignment horizontal="center" vertical="center"/>
      <protection/>
    </xf>
    <xf numFmtId="1" fontId="3" fillId="34" borderId="10" xfId="46" applyNumberFormat="1" applyFont="1" applyFill="1" applyBorder="1" applyAlignment="1" applyProtection="1">
      <alignment horizontal="center" vertical="center"/>
      <protection/>
    </xf>
    <xf numFmtId="1" fontId="5" fillId="34" borderId="10" xfId="46" applyNumberFormat="1" applyFont="1" applyFill="1" applyBorder="1" applyAlignment="1" applyProtection="1">
      <alignment horizontal="center" vertical="center"/>
      <protection/>
    </xf>
    <xf numFmtId="0" fontId="3" fillId="34" borderId="13" xfId="46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0" fillId="0" borderId="14" xfId="46" applyFont="1" applyBorder="1" applyAlignment="1" applyProtection="1">
      <alignment vertical="top" wrapText="1"/>
      <protection locked="0"/>
    </xf>
    <xf numFmtId="0" fontId="10" fillId="0" borderId="0" xfId="46" applyFont="1" applyBorder="1" applyAlignment="1" applyProtection="1">
      <alignment vertical="top" wrapText="1"/>
      <protection locked="0"/>
    </xf>
    <xf numFmtId="0" fontId="3" fillId="0" borderId="0" xfId="46" applyFont="1" applyBorder="1" applyAlignment="1" applyProtection="1">
      <alignment vertical="top" wrapText="1"/>
      <protection locked="0"/>
    </xf>
    <xf numFmtId="0" fontId="2" fillId="0" borderId="0" xfId="46" applyFont="1" applyBorder="1">
      <alignment/>
      <protection/>
    </xf>
    <xf numFmtId="1" fontId="2" fillId="33" borderId="12" xfId="46" applyNumberFormat="1" applyFont="1" applyFill="1" applyBorder="1" applyAlignment="1" applyProtection="1">
      <alignment horizontal="left" vertical="center" wrapText="1"/>
      <protection locked="0"/>
    </xf>
    <xf numFmtId="1" fontId="2" fillId="33" borderId="15" xfId="46" applyNumberFormat="1" applyFont="1" applyFill="1" applyBorder="1" applyAlignment="1" applyProtection="1">
      <alignment horizontal="left" vertical="center" wrapText="1"/>
      <protection locked="0"/>
    </xf>
    <xf numFmtId="1" fontId="2" fillId="33" borderId="16" xfId="46" applyNumberFormat="1" applyFont="1" applyFill="1" applyBorder="1" applyAlignment="1" applyProtection="1">
      <alignment horizontal="left" vertical="center" wrapText="1"/>
      <protection locked="0"/>
    </xf>
    <xf numFmtId="1" fontId="3" fillId="0" borderId="10" xfId="46" applyNumberFormat="1" applyFont="1" applyBorder="1" applyAlignment="1" applyProtection="1">
      <alignment horizontal="center" vertical="center"/>
      <protection locked="0"/>
    </xf>
    <xf numFmtId="1" fontId="2" fillId="34" borderId="10" xfId="46" applyNumberFormat="1" applyFont="1" applyFill="1" applyBorder="1" applyAlignment="1" applyProtection="1">
      <alignment horizontal="left" vertical="center" wrapText="1"/>
      <protection locked="0"/>
    </xf>
    <xf numFmtId="0" fontId="3" fillId="34" borderId="10" xfId="46" applyFont="1" applyFill="1" applyBorder="1" applyAlignment="1" applyProtection="1">
      <alignment horizontal="left" vertical="center" wrapText="1"/>
      <protection/>
    </xf>
    <xf numFmtId="2" fontId="2" fillId="34" borderId="10" xfId="46" applyNumberFormat="1" applyFont="1" applyFill="1" applyBorder="1" applyAlignment="1" applyProtection="1">
      <alignment horizontal="center" vertical="center"/>
      <protection/>
    </xf>
    <xf numFmtId="1" fontId="3" fillId="34" borderId="10" xfId="46" applyNumberFormat="1" applyFont="1" applyFill="1" applyBorder="1" applyAlignment="1" applyProtection="1">
      <alignment horizontal="center" vertical="center"/>
      <protection/>
    </xf>
    <xf numFmtId="0" fontId="3" fillId="34" borderId="10" xfId="46" applyNumberFormat="1" applyFont="1" applyFill="1" applyBorder="1" applyAlignment="1" applyProtection="1">
      <alignment horizontal="center" vertical="center"/>
      <protection locked="0"/>
    </xf>
    <xf numFmtId="1" fontId="2" fillId="34" borderId="10" xfId="46" applyNumberFormat="1" applyFont="1" applyFill="1" applyBorder="1" applyAlignment="1" applyProtection="1">
      <alignment horizontal="left" vertical="center"/>
      <protection locked="0"/>
    </xf>
    <xf numFmtId="1" fontId="3" fillId="34" borderId="10" xfId="46" applyNumberFormat="1" applyFont="1" applyFill="1" applyBorder="1" applyAlignment="1" applyProtection="1">
      <alignment horizontal="center" vertical="center"/>
      <protection locked="0"/>
    </xf>
    <xf numFmtId="0" fontId="3" fillId="0" borderId="0" xfId="46" applyFont="1" applyBorder="1" applyAlignment="1" applyProtection="1">
      <alignment horizontal="left" vertical="center"/>
      <protection locked="0"/>
    </xf>
    <xf numFmtId="0" fontId="3" fillId="0" borderId="10" xfId="46" applyFont="1" applyBorder="1" applyAlignment="1" applyProtection="1">
      <alignment horizontal="center" vertical="center"/>
      <protection locked="0"/>
    </xf>
    <xf numFmtId="0" fontId="3" fillId="0" borderId="10" xfId="46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9" fontId="3" fillId="0" borderId="10" xfId="0" applyNumberFormat="1" applyFont="1" applyBorder="1" applyAlignment="1" applyProtection="1">
      <alignment horizontal="center" vertical="center"/>
      <protection/>
    </xf>
    <xf numFmtId="9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3" fillId="0" borderId="17" xfId="0" applyFont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" fontId="2" fillId="33" borderId="16" xfId="0" applyNumberFormat="1" applyFont="1" applyFill="1" applyBorder="1" applyAlignment="1" applyProtection="1">
      <alignment horizontal="left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top" wrapText="1"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7CE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4"/>
  <sheetViews>
    <sheetView tabSelected="1" view="pageLayout" workbookViewId="0" topLeftCell="A13">
      <selection activeCell="M15" sqref="M15:T15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5.28125" style="1" customWidth="1"/>
    <col min="10" max="10" width="6.7109375" style="1" customWidth="1"/>
    <col min="11" max="11" width="5.7109375" style="1" customWidth="1"/>
    <col min="12" max="12" width="5.28125" style="1" customWidth="1"/>
    <col min="13" max="14" width="5.57421875" style="1" customWidth="1"/>
    <col min="15" max="18" width="6.00390625" style="1" customWidth="1"/>
    <col min="19" max="19" width="5.57421875" style="1" customWidth="1"/>
    <col min="20" max="20" width="6.8515625" style="1" customWidth="1"/>
    <col min="21" max="21" width="9.28125" style="1" customWidth="1"/>
    <col min="22" max="16384" width="9.140625" style="1" customWidth="1"/>
  </cols>
  <sheetData>
    <row r="1" spans="1:20" ht="15.7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M1" s="111" t="s">
        <v>1</v>
      </c>
      <c r="N1" s="111"/>
      <c r="O1" s="111"/>
      <c r="P1" s="111"/>
      <c r="Q1" s="111"/>
      <c r="R1" s="111"/>
      <c r="S1" s="111"/>
      <c r="T1" s="111"/>
    </row>
    <row r="2" spans="1:11" ht="6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20" ht="39.75" customHeight="1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M3" s="112"/>
      <c r="N3" s="112"/>
      <c r="O3" s="91" t="s">
        <v>3</v>
      </c>
      <c r="P3" s="91"/>
      <c r="Q3" s="91"/>
      <c r="R3" s="91" t="s">
        <v>4</v>
      </c>
      <c r="S3" s="91"/>
      <c r="T3" s="91"/>
    </row>
    <row r="4" spans="1:20" ht="17.25" customHeight="1">
      <c r="A4" s="107" t="s">
        <v>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M4" s="108" t="s">
        <v>6</v>
      </c>
      <c r="N4" s="108"/>
      <c r="O4" s="109">
        <v>16</v>
      </c>
      <c r="P4" s="109"/>
      <c r="Q4" s="109"/>
      <c r="R4" s="109">
        <v>16</v>
      </c>
      <c r="S4" s="109"/>
      <c r="T4" s="109"/>
    </row>
    <row r="5" spans="1:20" ht="16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M5" s="108" t="s">
        <v>7</v>
      </c>
      <c r="N5" s="108"/>
      <c r="O5" s="109">
        <v>15</v>
      </c>
      <c r="P5" s="109"/>
      <c r="Q5" s="109"/>
      <c r="R5" s="109">
        <v>17</v>
      </c>
      <c r="S5" s="109"/>
      <c r="T5" s="109"/>
    </row>
    <row r="6" spans="1:20" ht="15" customHeight="1">
      <c r="A6" s="104" t="s">
        <v>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M6" s="105"/>
      <c r="N6" s="105"/>
      <c r="O6" s="106"/>
      <c r="P6" s="106"/>
      <c r="Q6" s="106"/>
      <c r="R6" s="106"/>
      <c r="S6" s="106"/>
      <c r="T6" s="106"/>
    </row>
    <row r="7" spans="1:11" ht="18" customHeight="1">
      <c r="A7" s="95" t="s">
        <v>9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20" ht="18.75" customHeight="1">
      <c r="A8" s="101" t="s">
        <v>10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M8" s="103" t="s">
        <v>11</v>
      </c>
      <c r="N8" s="103"/>
      <c r="O8" s="103"/>
      <c r="P8" s="103"/>
      <c r="Q8" s="103"/>
      <c r="R8" s="103"/>
      <c r="S8" s="103"/>
      <c r="T8" s="103"/>
    </row>
    <row r="9" spans="1:20" ht="15" customHeight="1">
      <c r="A9" s="101" t="s">
        <v>12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M9" s="103"/>
      <c r="N9" s="103"/>
      <c r="O9" s="103"/>
      <c r="P9" s="103"/>
      <c r="Q9" s="103"/>
      <c r="R9" s="103"/>
      <c r="S9" s="103"/>
      <c r="T9" s="103"/>
    </row>
    <row r="10" spans="1:20" ht="16.5" customHeight="1">
      <c r="A10" s="101" t="s">
        <v>13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M10" s="103"/>
      <c r="N10" s="103"/>
      <c r="O10" s="103"/>
      <c r="P10" s="103"/>
      <c r="Q10" s="103"/>
      <c r="R10" s="103"/>
      <c r="S10" s="103"/>
      <c r="T10" s="103"/>
    </row>
    <row r="11" spans="1:20" ht="12.75">
      <c r="A11" s="101" t="s">
        <v>14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M11" s="103"/>
      <c r="N11" s="103"/>
      <c r="O11" s="103"/>
      <c r="P11" s="103"/>
      <c r="Q11" s="103"/>
      <c r="R11" s="103"/>
      <c r="S11" s="103"/>
      <c r="T11" s="103"/>
    </row>
    <row r="12" spans="1:18" ht="10.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M12" s="7"/>
      <c r="N12" s="7"/>
      <c r="O12" s="7"/>
      <c r="P12" s="7"/>
      <c r="Q12" s="7"/>
      <c r="R12" s="7"/>
    </row>
    <row r="13" spans="1:20" ht="12.75" customHeight="1">
      <c r="A13" s="99" t="s">
        <v>15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M13" s="102" t="s">
        <v>16</v>
      </c>
      <c r="N13" s="102"/>
      <c r="O13" s="102"/>
      <c r="P13" s="102"/>
      <c r="Q13" s="102"/>
      <c r="R13" s="102"/>
      <c r="S13" s="102"/>
      <c r="T13" s="102"/>
    </row>
    <row r="14" spans="1:21" ht="12.75" customHeight="1">
      <c r="A14" s="99" t="s">
        <v>17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M14" s="118" t="s">
        <v>164</v>
      </c>
      <c r="N14" s="51"/>
      <c r="O14" s="51"/>
      <c r="P14" s="51"/>
      <c r="Q14" s="51"/>
      <c r="R14" s="51"/>
      <c r="S14" s="51"/>
      <c r="T14" s="51"/>
      <c r="U14" s="51"/>
    </row>
    <row r="15" spans="1:20" ht="12.75" customHeight="1">
      <c r="A15" s="99" t="s">
        <v>18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M15" s="100" t="s">
        <v>19</v>
      </c>
      <c r="N15" s="100"/>
      <c r="O15" s="100"/>
      <c r="P15" s="100"/>
      <c r="Q15" s="100"/>
      <c r="R15" s="100"/>
      <c r="S15" s="100"/>
      <c r="T15" s="100"/>
    </row>
    <row r="16" spans="1:21" ht="12.75" customHeight="1">
      <c r="A16" s="99" t="s">
        <v>20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M16" s="118" t="s">
        <v>165</v>
      </c>
      <c r="N16" s="118"/>
      <c r="O16" s="118"/>
      <c r="P16" s="118"/>
      <c r="Q16" s="118"/>
      <c r="R16" s="118"/>
      <c r="S16" s="118"/>
      <c r="T16" s="118"/>
      <c r="U16" s="118"/>
    </row>
    <row r="17" spans="1:20" ht="12.75" customHeight="1">
      <c r="A17" s="101" t="s">
        <v>21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M17" s="96" t="s">
        <v>22</v>
      </c>
      <c r="N17" s="96"/>
      <c r="O17" s="96"/>
      <c r="P17" s="96"/>
      <c r="Q17" s="96"/>
      <c r="R17" s="96"/>
      <c r="S17" s="96"/>
      <c r="T17" s="96"/>
    </row>
    <row r="18" spans="1:20" ht="14.25" customHeight="1">
      <c r="A18" s="99" t="s">
        <v>23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M18" s="96"/>
      <c r="N18" s="96"/>
      <c r="O18" s="96"/>
      <c r="P18" s="96"/>
      <c r="Q18" s="96"/>
      <c r="R18" s="96"/>
      <c r="S18" s="96"/>
      <c r="T18" s="96"/>
    </row>
    <row r="19" spans="1:20" ht="12.75" customHeight="1">
      <c r="A19" s="95" t="s">
        <v>24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M19" s="96"/>
      <c r="N19" s="96"/>
      <c r="O19" s="96"/>
      <c r="P19" s="96"/>
      <c r="Q19" s="96"/>
      <c r="R19" s="96"/>
      <c r="S19" s="96"/>
      <c r="T19" s="96"/>
    </row>
    <row r="20" spans="1:20" ht="12.7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M20" s="8"/>
      <c r="N20" s="8"/>
      <c r="O20" s="8"/>
      <c r="P20" s="8"/>
      <c r="Q20" s="8"/>
      <c r="R20" s="8"/>
      <c r="S20" s="8"/>
      <c r="T20" s="8"/>
    </row>
    <row r="21" spans="1:20" ht="12.7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M21" s="8"/>
      <c r="N21" s="8"/>
      <c r="O21" s="8"/>
      <c r="P21" s="8"/>
      <c r="Q21" s="8"/>
      <c r="R21" s="8"/>
      <c r="S21" s="8"/>
      <c r="T21" s="8"/>
    </row>
    <row r="22" spans="1:18" ht="7.5" customHeight="1">
      <c r="A22" s="95" t="s">
        <v>25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M22" s="7"/>
      <c r="N22" s="7"/>
      <c r="O22" s="7"/>
      <c r="P22" s="7"/>
      <c r="Q22" s="7"/>
      <c r="R22" s="7"/>
    </row>
    <row r="23" spans="1:20" ht="1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M23" s="97"/>
      <c r="N23" s="97"/>
      <c r="O23" s="97"/>
      <c r="P23" s="97"/>
      <c r="Q23" s="97"/>
      <c r="R23" s="97"/>
      <c r="S23" s="97"/>
      <c r="T23" s="97"/>
    </row>
    <row r="24" spans="1:20" ht="1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M24" s="97"/>
      <c r="N24" s="97"/>
      <c r="O24" s="97"/>
      <c r="P24" s="97"/>
      <c r="Q24" s="97"/>
      <c r="R24" s="97"/>
      <c r="S24" s="97"/>
      <c r="T24" s="97"/>
    </row>
    <row r="25" spans="1:20" ht="13.5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M25" s="97"/>
      <c r="N25" s="97"/>
      <c r="O25" s="97"/>
      <c r="P25" s="97"/>
      <c r="Q25" s="97"/>
      <c r="R25" s="97"/>
      <c r="S25" s="97"/>
      <c r="T25" s="97"/>
    </row>
    <row r="26" spans="1:18" ht="6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M26" s="9"/>
      <c r="N26" s="9"/>
      <c r="O26" s="9"/>
      <c r="P26" s="9"/>
      <c r="Q26" s="9"/>
      <c r="R26" s="9"/>
    </row>
    <row r="27" spans="1:20" ht="12.75" customHeight="1">
      <c r="A27" s="78" t="s">
        <v>26</v>
      </c>
      <c r="B27" s="78"/>
      <c r="C27" s="78"/>
      <c r="D27" s="78"/>
      <c r="E27" s="78"/>
      <c r="F27" s="78"/>
      <c r="G27" s="78"/>
      <c r="M27" s="98" t="s">
        <v>27</v>
      </c>
      <c r="N27" s="98"/>
      <c r="O27" s="98"/>
      <c r="P27" s="98"/>
      <c r="Q27" s="98"/>
      <c r="R27" s="98"/>
      <c r="S27" s="98"/>
      <c r="T27" s="98"/>
    </row>
    <row r="28" spans="1:20" ht="26.25" customHeight="1">
      <c r="A28" s="10"/>
      <c r="B28" s="91" t="s">
        <v>28</v>
      </c>
      <c r="C28" s="91"/>
      <c r="D28" s="91" t="s">
        <v>29</v>
      </c>
      <c r="E28" s="91"/>
      <c r="F28" s="91"/>
      <c r="G28" s="91" t="s">
        <v>30</v>
      </c>
      <c r="H28" s="91" t="s">
        <v>31</v>
      </c>
      <c r="I28" s="91" t="s">
        <v>32</v>
      </c>
      <c r="J28" s="91"/>
      <c r="K28" s="91"/>
      <c r="M28" s="98"/>
      <c r="N28" s="98"/>
      <c r="O28" s="98"/>
      <c r="P28" s="98"/>
      <c r="Q28" s="98"/>
      <c r="R28" s="98"/>
      <c r="S28" s="98"/>
      <c r="T28" s="98"/>
    </row>
    <row r="29" spans="1:20" ht="14.25" customHeight="1">
      <c r="A29" s="10"/>
      <c r="B29" s="4" t="s">
        <v>33</v>
      </c>
      <c r="C29" s="4" t="s">
        <v>34</v>
      </c>
      <c r="D29" s="4" t="s">
        <v>35</v>
      </c>
      <c r="E29" s="4" t="s">
        <v>36</v>
      </c>
      <c r="F29" s="4" t="s">
        <v>37</v>
      </c>
      <c r="G29" s="91"/>
      <c r="H29" s="91"/>
      <c r="I29" s="4" t="s">
        <v>38</v>
      </c>
      <c r="J29" s="4" t="s">
        <v>39</v>
      </c>
      <c r="K29" s="4" t="s">
        <v>40</v>
      </c>
      <c r="M29" s="98"/>
      <c r="N29" s="98"/>
      <c r="O29" s="98"/>
      <c r="P29" s="98"/>
      <c r="Q29" s="98"/>
      <c r="R29" s="98"/>
      <c r="S29" s="98"/>
      <c r="T29" s="98"/>
    </row>
    <row r="30" spans="1:20" ht="17.25" customHeight="1">
      <c r="A30" s="11" t="s">
        <v>6</v>
      </c>
      <c r="B30" s="3">
        <v>14</v>
      </c>
      <c r="C30" s="3">
        <v>14</v>
      </c>
      <c r="D30" s="3">
        <v>3</v>
      </c>
      <c r="E30" s="3">
        <v>3</v>
      </c>
      <c r="F30" s="3">
        <v>2</v>
      </c>
      <c r="G30" s="3"/>
      <c r="H30" s="3">
        <v>0</v>
      </c>
      <c r="I30" s="3">
        <v>3</v>
      </c>
      <c r="J30" s="3">
        <v>1</v>
      </c>
      <c r="K30" s="3">
        <v>12</v>
      </c>
      <c r="L30" s="12"/>
      <c r="M30" s="98"/>
      <c r="N30" s="98"/>
      <c r="O30" s="98"/>
      <c r="P30" s="98"/>
      <c r="Q30" s="98"/>
      <c r="R30" s="98"/>
      <c r="S30" s="98"/>
      <c r="T30" s="98"/>
    </row>
    <row r="31" spans="1:20" ht="15" customHeight="1">
      <c r="A31" s="11" t="s">
        <v>7</v>
      </c>
      <c r="B31" s="3">
        <v>14</v>
      </c>
      <c r="C31" s="3">
        <v>12</v>
      </c>
      <c r="D31" s="3">
        <v>3</v>
      </c>
      <c r="E31" s="3">
        <v>3</v>
      </c>
      <c r="F31" s="3">
        <v>2</v>
      </c>
      <c r="G31" s="3">
        <v>2</v>
      </c>
      <c r="H31" s="3">
        <v>0</v>
      </c>
      <c r="I31" s="3">
        <v>3</v>
      </c>
      <c r="J31" s="3">
        <v>1</v>
      </c>
      <c r="K31" s="3">
        <v>12</v>
      </c>
      <c r="L31" s="12"/>
      <c r="M31" s="98"/>
      <c r="N31" s="98"/>
      <c r="O31" s="98"/>
      <c r="P31" s="98"/>
      <c r="Q31" s="98"/>
      <c r="R31" s="98"/>
      <c r="S31" s="98"/>
      <c r="T31" s="98"/>
    </row>
    <row r="32" spans="1:20" ht="15.75" customHeight="1">
      <c r="A32" s="13"/>
      <c r="B32" s="6"/>
      <c r="C32" s="6"/>
      <c r="D32" s="6"/>
      <c r="E32" s="6"/>
      <c r="F32" s="6"/>
      <c r="G32" s="6"/>
      <c r="H32" s="6"/>
      <c r="I32" s="6"/>
      <c r="J32" s="6"/>
      <c r="K32" s="14"/>
      <c r="L32" s="12"/>
      <c r="M32" s="98"/>
      <c r="N32" s="98"/>
      <c r="O32" s="98"/>
      <c r="P32" s="98"/>
      <c r="Q32" s="98"/>
      <c r="R32" s="98"/>
      <c r="S32" s="98"/>
      <c r="T32" s="98"/>
    </row>
    <row r="33" spans="2:20" ht="12.75">
      <c r="B33" s="15"/>
      <c r="C33" s="15"/>
      <c r="D33" s="15"/>
      <c r="E33" s="15"/>
      <c r="F33" s="15"/>
      <c r="G33" s="15"/>
      <c r="N33" s="15"/>
      <c r="O33" s="15"/>
      <c r="P33" s="15"/>
      <c r="Q33" s="15"/>
      <c r="R33" s="15"/>
      <c r="S33" s="15"/>
      <c r="T33" s="15"/>
    </row>
    <row r="35" spans="1:21" ht="16.5" customHeight="1">
      <c r="A35" s="94" t="s">
        <v>41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</row>
    <row r="36" spans="10:21" ht="9.75" customHeight="1" hidden="1">
      <c r="J36" s="1" t="s">
        <v>42</v>
      </c>
      <c r="K36" s="1" t="s">
        <v>43</v>
      </c>
      <c r="L36" s="1" t="s">
        <v>44</v>
      </c>
      <c r="M36" s="1" t="s">
        <v>45</v>
      </c>
      <c r="O36" s="12"/>
      <c r="P36" s="16" t="s">
        <v>46</v>
      </c>
      <c r="Q36" s="16" t="s">
        <v>47</v>
      </c>
      <c r="R36" s="16" t="s">
        <v>48</v>
      </c>
      <c r="S36" s="16" t="s">
        <v>49</v>
      </c>
      <c r="T36" s="16" t="s">
        <v>50</v>
      </c>
      <c r="U36" s="16"/>
    </row>
    <row r="37" spans="1:21" ht="17.25" customHeight="1">
      <c r="A37" s="90" t="s">
        <v>51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</row>
    <row r="38" spans="1:21" ht="25.5" customHeight="1">
      <c r="A38" s="90" t="s">
        <v>52</v>
      </c>
      <c r="B38" s="90" t="s">
        <v>53</v>
      </c>
      <c r="C38" s="90"/>
      <c r="D38" s="90"/>
      <c r="E38" s="90"/>
      <c r="F38" s="90"/>
      <c r="G38" s="90"/>
      <c r="H38" s="90"/>
      <c r="I38" s="90"/>
      <c r="J38" s="91" t="s">
        <v>54</v>
      </c>
      <c r="K38" s="92" t="s">
        <v>55</v>
      </c>
      <c r="L38" s="92"/>
      <c r="M38" s="92"/>
      <c r="N38" s="92"/>
      <c r="O38" s="92" t="s">
        <v>56</v>
      </c>
      <c r="P38" s="92"/>
      <c r="Q38" s="92"/>
      <c r="R38" s="92" t="s">
        <v>57</v>
      </c>
      <c r="S38" s="92"/>
      <c r="T38" s="92"/>
      <c r="U38" s="92" t="s">
        <v>58</v>
      </c>
    </row>
    <row r="39" spans="1:21" ht="13.5" customHeight="1">
      <c r="A39" s="90"/>
      <c r="B39" s="90"/>
      <c r="C39" s="90"/>
      <c r="D39" s="90"/>
      <c r="E39" s="90"/>
      <c r="F39" s="90"/>
      <c r="G39" s="90"/>
      <c r="H39" s="90"/>
      <c r="I39" s="90"/>
      <c r="J39" s="91"/>
      <c r="K39" s="4" t="s">
        <v>59</v>
      </c>
      <c r="L39" s="4" t="s">
        <v>60</v>
      </c>
      <c r="M39" s="4" t="s">
        <v>61</v>
      </c>
      <c r="N39" s="4" t="s">
        <v>62</v>
      </c>
      <c r="O39" s="4" t="s">
        <v>63</v>
      </c>
      <c r="P39" s="4" t="s">
        <v>35</v>
      </c>
      <c r="Q39" s="4" t="s">
        <v>64</v>
      </c>
      <c r="R39" s="4" t="s">
        <v>65</v>
      </c>
      <c r="S39" s="4" t="s">
        <v>59</v>
      </c>
      <c r="T39" s="4" t="s">
        <v>66</v>
      </c>
      <c r="U39" s="92"/>
    </row>
    <row r="40" spans="1:21" ht="12.75">
      <c r="A40" s="115" t="s">
        <v>67</v>
      </c>
      <c r="B40" s="116" t="s">
        <v>68</v>
      </c>
      <c r="C40" s="93"/>
      <c r="D40" s="93"/>
      <c r="E40" s="93"/>
      <c r="F40" s="93"/>
      <c r="G40" s="93"/>
      <c r="H40" s="93"/>
      <c r="I40" s="93"/>
      <c r="J40" s="17">
        <v>8</v>
      </c>
      <c r="K40" s="17">
        <v>2</v>
      </c>
      <c r="L40" s="17">
        <v>1</v>
      </c>
      <c r="M40" s="17">
        <v>0</v>
      </c>
      <c r="N40" s="17">
        <v>1</v>
      </c>
      <c r="O40" s="18">
        <f>K40+L40+M40+N40</f>
        <v>4</v>
      </c>
      <c r="P40" s="19">
        <f>Q40-O40</f>
        <v>10</v>
      </c>
      <c r="Q40" s="19">
        <f>ROUND(PRODUCT(J40,25)/14,0)</f>
        <v>14</v>
      </c>
      <c r="R40" s="20" t="s">
        <v>65</v>
      </c>
      <c r="S40" s="17"/>
      <c r="T40" s="5"/>
      <c r="U40" s="17" t="s">
        <v>46</v>
      </c>
    </row>
    <row r="41" spans="1:21" ht="12.75">
      <c r="A41" s="115" t="s">
        <v>69</v>
      </c>
      <c r="B41" s="116" t="s">
        <v>70</v>
      </c>
      <c r="C41" s="79"/>
      <c r="D41" s="79"/>
      <c r="E41" s="79"/>
      <c r="F41" s="79"/>
      <c r="G41" s="79"/>
      <c r="H41" s="79"/>
      <c r="I41" s="79"/>
      <c r="J41" s="17">
        <v>8</v>
      </c>
      <c r="K41" s="17">
        <v>2</v>
      </c>
      <c r="L41" s="17">
        <v>1</v>
      </c>
      <c r="M41" s="17">
        <v>0</v>
      </c>
      <c r="N41" s="17">
        <v>1</v>
      </c>
      <c r="O41" s="18">
        <f>K41+L41+M41+N41</f>
        <v>4</v>
      </c>
      <c r="P41" s="19">
        <f>Q41-O41</f>
        <v>10</v>
      </c>
      <c r="Q41" s="19">
        <f>ROUND(PRODUCT(J41,25)/14,0)</f>
        <v>14</v>
      </c>
      <c r="R41" s="20" t="s">
        <v>65</v>
      </c>
      <c r="S41" s="17"/>
      <c r="T41" s="5"/>
      <c r="U41" s="17" t="s">
        <v>46</v>
      </c>
    </row>
    <row r="42" spans="1:21" ht="12.75">
      <c r="A42" s="115" t="s">
        <v>71</v>
      </c>
      <c r="B42" s="116" t="s">
        <v>72</v>
      </c>
      <c r="C42" s="79"/>
      <c r="D42" s="79"/>
      <c r="E42" s="79"/>
      <c r="F42" s="79"/>
      <c r="G42" s="79"/>
      <c r="H42" s="79"/>
      <c r="I42" s="79"/>
      <c r="J42" s="17">
        <v>7</v>
      </c>
      <c r="K42" s="17">
        <v>2</v>
      </c>
      <c r="L42" s="17">
        <v>1</v>
      </c>
      <c r="M42" s="17">
        <v>0</v>
      </c>
      <c r="N42" s="17">
        <v>1</v>
      </c>
      <c r="O42" s="18">
        <f>K42+L42+M42+N42</f>
        <v>4</v>
      </c>
      <c r="P42" s="19">
        <f>Q42-O42</f>
        <v>9</v>
      </c>
      <c r="Q42" s="19">
        <f>ROUND(PRODUCT(J42,25)/14,0)</f>
        <v>13</v>
      </c>
      <c r="R42" s="20" t="s">
        <v>65</v>
      </c>
      <c r="S42" s="17"/>
      <c r="T42" s="5"/>
      <c r="U42" s="17" t="s">
        <v>46</v>
      </c>
    </row>
    <row r="43" spans="1:21" ht="12.75">
      <c r="A43" s="115" t="s">
        <v>73</v>
      </c>
      <c r="B43" s="116" t="s">
        <v>74</v>
      </c>
      <c r="C43" s="79"/>
      <c r="D43" s="79"/>
      <c r="E43" s="79"/>
      <c r="F43" s="79"/>
      <c r="G43" s="79"/>
      <c r="H43" s="79"/>
      <c r="I43" s="79"/>
      <c r="J43" s="17">
        <v>7</v>
      </c>
      <c r="K43" s="17">
        <v>2</v>
      </c>
      <c r="L43" s="17">
        <v>1</v>
      </c>
      <c r="M43" s="17">
        <v>0</v>
      </c>
      <c r="N43" s="17">
        <v>1</v>
      </c>
      <c r="O43" s="18">
        <f>K43+L43+M43+N43</f>
        <v>4</v>
      </c>
      <c r="P43" s="19">
        <f>Q43-O43</f>
        <v>9</v>
      </c>
      <c r="Q43" s="19">
        <f>ROUND(PRODUCT(J43,25)/14,0)</f>
        <v>13</v>
      </c>
      <c r="R43" s="20" t="s">
        <v>65</v>
      </c>
      <c r="S43" s="17"/>
      <c r="T43" s="5"/>
      <c r="U43" s="17" t="s">
        <v>49</v>
      </c>
    </row>
    <row r="44" spans="1:21" ht="12.75">
      <c r="A44" s="117" t="s">
        <v>75</v>
      </c>
      <c r="B44" s="71"/>
      <c r="C44" s="71"/>
      <c r="D44" s="71"/>
      <c r="E44" s="71"/>
      <c r="F44" s="71"/>
      <c r="G44" s="71"/>
      <c r="H44" s="71"/>
      <c r="I44" s="71"/>
      <c r="J44" s="21">
        <f aca="true" t="shared" si="0" ref="J44:Q44">SUM(J40:J43)</f>
        <v>30</v>
      </c>
      <c r="K44" s="21">
        <f t="shared" si="0"/>
        <v>8</v>
      </c>
      <c r="L44" s="21">
        <f t="shared" si="0"/>
        <v>4</v>
      </c>
      <c r="M44" s="21">
        <f t="shared" si="0"/>
        <v>0</v>
      </c>
      <c r="N44" s="21">
        <f t="shared" si="0"/>
        <v>4</v>
      </c>
      <c r="O44" s="21">
        <f t="shared" si="0"/>
        <v>16</v>
      </c>
      <c r="P44" s="21">
        <f t="shared" si="0"/>
        <v>38</v>
      </c>
      <c r="Q44" s="21">
        <f t="shared" si="0"/>
        <v>54</v>
      </c>
      <c r="R44" s="21">
        <f>COUNTIF(R40:R43,"E")</f>
        <v>4</v>
      </c>
      <c r="S44" s="21">
        <f>COUNTIF(S40:S43,"C")</f>
        <v>0</v>
      </c>
      <c r="T44" s="21">
        <f>COUNTIF(T40:T43,"VP")</f>
        <v>0</v>
      </c>
      <c r="U44" s="22"/>
    </row>
    <row r="45" ht="19.5" customHeight="1"/>
    <row r="46" spans="1:21" ht="16.5" customHeight="1">
      <c r="A46" s="90" t="s">
        <v>76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</row>
    <row r="47" spans="1:21" ht="26.25" customHeight="1">
      <c r="A47" s="90" t="s">
        <v>52</v>
      </c>
      <c r="B47" s="90" t="s">
        <v>53</v>
      </c>
      <c r="C47" s="90"/>
      <c r="D47" s="90"/>
      <c r="E47" s="90"/>
      <c r="F47" s="90"/>
      <c r="G47" s="90"/>
      <c r="H47" s="90"/>
      <c r="I47" s="90"/>
      <c r="J47" s="91" t="s">
        <v>54</v>
      </c>
      <c r="K47" s="92" t="s">
        <v>55</v>
      </c>
      <c r="L47" s="92"/>
      <c r="M47" s="92"/>
      <c r="N47" s="92"/>
      <c r="O47" s="92" t="s">
        <v>56</v>
      </c>
      <c r="P47" s="92"/>
      <c r="Q47" s="92"/>
      <c r="R47" s="92" t="s">
        <v>57</v>
      </c>
      <c r="S47" s="92"/>
      <c r="T47" s="92"/>
      <c r="U47" s="92" t="s">
        <v>58</v>
      </c>
    </row>
    <row r="48" spans="1:21" ht="12.75" customHeight="1">
      <c r="A48" s="90"/>
      <c r="B48" s="90"/>
      <c r="C48" s="90"/>
      <c r="D48" s="90"/>
      <c r="E48" s="90"/>
      <c r="F48" s="90"/>
      <c r="G48" s="90"/>
      <c r="H48" s="90"/>
      <c r="I48" s="90"/>
      <c r="J48" s="91"/>
      <c r="K48" s="4" t="s">
        <v>59</v>
      </c>
      <c r="L48" s="4" t="s">
        <v>60</v>
      </c>
      <c r="M48" s="4" t="s">
        <v>61</v>
      </c>
      <c r="N48" s="4" t="s">
        <v>62</v>
      </c>
      <c r="O48" s="4" t="s">
        <v>63</v>
      </c>
      <c r="P48" s="4" t="s">
        <v>35</v>
      </c>
      <c r="Q48" s="4" t="s">
        <v>64</v>
      </c>
      <c r="R48" s="4" t="s">
        <v>65</v>
      </c>
      <c r="S48" s="4" t="s">
        <v>59</v>
      </c>
      <c r="T48" s="4" t="s">
        <v>66</v>
      </c>
      <c r="U48" s="92"/>
    </row>
    <row r="49" spans="1:21" ht="12.75">
      <c r="A49" s="115" t="s">
        <v>77</v>
      </c>
      <c r="B49" s="116" t="s">
        <v>78</v>
      </c>
      <c r="C49" s="79"/>
      <c r="D49" s="79"/>
      <c r="E49" s="79"/>
      <c r="F49" s="79"/>
      <c r="G49" s="79"/>
      <c r="H49" s="79"/>
      <c r="I49" s="79"/>
      <c r="J49" s="17">
        <v>8</v>
      </c>
      <c r="K49" s="17">
        <v>2</v>
      </c>
      <c r="L49" s="17">
        <v>1</v>
      </c>
      <c r="M49" s="17">
        <v>0</v>
      </c>
      <c r="N49" s="17">
        <v>1</v>
      </c>
      <c r="O49" s="18">
        <f>K49+L49+M49+N49</f>
        <v>4</v>
      </c>
      <c r="P49" s="19">
        <f>Q49-O49</f>
        <v>10</v>
      </c>
      <c r="Q49" s="19">
        <f>ROUND(PRODUCT(J49,25)/14,0)</f>
        <v>14</v>
      </c>
      <c r="R49" s="20" t="s">
        <v>65</v>
      </c>
      <c r="S49" s="17"/>
      <c r="T49" s="5"/>
      <c r="U49" s="17" t="s">
        <v>46</v>
      </c>
    </row>
    <row r="50" spans="1:21" ht="12.75">
      <c r="A50" s="115" t="s">
        <v>79</v>
      </c>
      <c r="B50" s="116" t="s">
        <v>80</v>
      </c>
      <c r="C50" s="79"/>
      <c r="D50" s="79"/>
      <c r="E50" s="79"/>
      <c r="F50" s="79"/>
      <c r="G50" s="79"/>
      <c r="H50" s="79"/>
      <c r="I50" s="79"/>
      <c r="J50" s="17">
        <v>7</v>
      </c>
      <c r="K50" s="17">
        <v>2</v>
      </c>
      <c r="L50" s="17">
        <v>1</v>
      </c>
      <c r="M50" s="17">
        <v>0</v>
      </c>
      <c r="N50" s="17">
        <v>1</v>
      </c>
      <c r="O50" s="18">
        <f>K50+L50+M50+N50</f>
        <v>4</v>
      </c>
      <c r="P50" s="19">
        <f>Q50-O50</f>
        <v>9</v>
      </c>
      <c r="Q50" s="19">
        <f>ROUND(PRODUCT(J50,25)/14,0)</f>
        <v>13</v>
      </c>
      <c r="R50" s="20" t="s">
        <v>65</v>
      </c>
      <c r="S50" s="17"/>
      <c r="T50" s="5"/>
      <c r="U50" s="17" t="s">
        <v>48</v>
      </c>
    </row>
    <row r="51" spans="1:21" ht="12.75">
      <c r="A51" s="115" t="s">
        <v>81</v>
      </c>
      <c r="B51" s="116" t="s">
        <v>82</v>
      </c>
      <c r="C51" s="79"/>
      <c r="D51" s="79"/>
      <c r="E51" s="79"/>
      <c r="F51" s="79"/>
      <c r="G51" s="79"/>
      <c r="H51" s="79"/>
      <c r="I51" s="79"/>
      <c r="J51" s="17">
        <v>8</v>
      </c>
      <c r="K51" s="17">
        <v>2</v>
      </c>
      <c r="L51" s="17">
        <v>1</v>
      </c>
      <c r="M51" s="17">
        <v>0</v>
      </c>
      <c r="N51" s="17">
        <v>1</v>
      </c>
      <c r="O51" s="18">
        <f>K51+L51+M51+N51</f>
        <v>4</v>
      </c>
      <c r="P51" s="19">
        <f>Q51-O51</f>
        <v>10</v>
      </c>
      <c r="Q51" s="19">
        <f>ROUND(PRODUCT(J51,25)/14,0)</f>
        <v>14</v>
      </c>
      <c r="R51" s="20" t="s">
        <v>65</v>
      </c>
      <c r="S51" s="17"/>
      <c r="T51" s="5"/>
      <c r="U51" s="17" t="s">
        <v>46</v>
      </c>
    </row>
    <row r="52" spans="1:21" ht="12.75">
      <c r="A52" s="115" t="s">
        <v>83</v>
      </c>
      <c r="B52" s="116" t="s">
        <v>84</v>
      </c>
      <c r="C52" s="79"/>
      <c r="D52" s="79"/>
      <c r="E52" s="79"/>
      <c r="F52" s="79"/>
      <c r="G52" s="79"/>
      <c r="H52" s="79"/>
      <c r="I52" s="79"/>
      <c r="J52" s="17">
        <v>7</v>
      </c>
      <c r="K52" s="17">
        <v>2</v>
      </c>
      <c r="L52" s="17">
        <v>1</v>
      </c>
      <c r="M52" s="17">
        <v>0</v>
      </c>
      <c r="N52" s="17">
        <v>1</v>
      </c>
      <c r="O52" s="18">
        <f>K52+L52+M52+N52</f>
        <v>4</v>
      </c>
      <c r="P52" s="19">
        <f>Q52-O52</f>
        <v>9</v>
      </c>
      <c r="Q52" s="19">
        <f>ROUND(PRODUCT(J52,25)/14,0)</f>
        <v>13</v>
      </c>
      <c r="R52" s="20" t="s">
        <v>65</v>
      </c>
      <c r="S52" s="17"/>
      <c r="T52" s="5"/>
      <c r="U52" s="17" t="s">
        <v>49</v>
      </c>
    </row>
    <row r="53" spans="1:21" ht="12.75">
      <c r="A53" s="117" t="s">
        <v>75</v>
      </c>
      <c r="B53" s="71"/>
      <c r="C53" s="71"/>
      <c r="D53" s="71"/>
      <c r="E53" s="71"/>
      <c r="F53" s="71"/>
      <c r="G53" s="71"/>
      <c r="H53" s="71"/>
      <c r="I53" s="71"/>
      <c r="J53" s="21">
        <f aca="true" t="shared" si="1" ref="J53:Q53">SUM(J49:J52)</f>
        <v>30</v>
      </c>
      <c r="K53" s="21">
        <f t="shared" si="1"/>
        <v>8</v>
      </c>
      <c r="L53" s="21">
        <f t="shared" si="1"/>
        <v>4</v>
      </c>
      <c r="M53" s="21">
        <f t="shared" si="1"/>
        <v>0</v>
      </c>
      <c r="N53" s="21">
        <f t="shared" si="1"/>
        <v>4</v>
      </c>
      <c r="O53" s="21">
        <f t="shared" si="1"/>
        <v>16</v>
      </c>
      <c r="P53" s="21">
        <f t="shared" si="1"/>
        <v>38</v>
      </c>
      <c r="Q53" s="21">
        <f t="shared" si="1"/>
        <v>54</v>
      </c>
      <c r="R53" s="21">
        <f>COUNTIF(R49:R52,"E")</f>
        <v>4</v>
      </c>
      <c r="S53" s="21">
        <f>COUNTIF(S49:S52,"C")</f>
        <v>0</v>
      </c>
      <c r="T53" s="21">
        <f>COUNTIF(T49:T52,"VP")</f>
        <v>0</v>
      </c>
      <c r="U53" s="22"/>
    </row>
    <row r="54" ht="11.25" customHeight="1"/>
    <row r="55" spans="2:20" ht="12.75">
      <c r="B55" s="15"/>
      <c r="C55" s="15"/>
      <c r="D55" s="15"/>
      <c r="E55" s="15"/>
      <c r="F55" s="15"/>
      <c r="G55" s="15"/>
      <c r="N55" s="15"/>
      <c r="O55" s="15"/>
      <c r="P55" s="15"/>
      <c r="Q55" s="15"/>
      <c r="R55" s="15"/>
      <c r="S55" s="15"/>
      <c r="T55" s="15"/>
    </row>
    <row r="57" spans="1:21" ht="18" customHeight="1">
      <c r="A57" s="90" t="s">
        <v>85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</row>
    <row r="58" spans="1:21" ht="25.5" customHeight="1">
      <c r="A58" s="90" t="s">
        <v>52</v>
      </c>
      <c r="B58" s="90" t="s">
        <v>53</v>
      </c>
      <c r="C58" s="90"/>
      <c r="D58" s="90"/>
      <c r="E58" s="90"/>
      <c r="F58" s="90"/>
      <c r="G58" s="90"/>
      <c r="H58" s="90"/>
      <c r="I58" s="90"/>
      <c r="J58" s="91" t="s">
        <v>54</v>
      </c>
      <c r="K58" s="92" t="s">
        <v>55</v>
      </c>
      <c r="L58" s="92"/>
      <c r="M58" s="92"/>
      <c r="N58" s="92"/>
      <c r="O58" s="92" t="s">
        <v>56</v>
      </c>
      <c r="P58" s="92"/>
      <c r="Q58" s="92"/>
      <c r="R58" s="92" t="s">
        <v>57</v>
      </c>
      <c r="S58" s="92"/>
      <c r="T58" s="92"/>
      <c r="U58" s="92" t="s">
        <v>58</v>
      </c>
    </row>
    <row r="59" spans="1:21" ht="16.5" customHeight="1">
      <c r="A59" s="90"/>
      <c r="B59" s="90"/>
      <c r="C59" s="90"/>
      <c r="D59" s="90"/>
      <c r="E59" s="90"/>
      <c r="F59" s="90"/>
      <c r="G59" s="90"/>
      <c r="H59" s="90"/>
      <c r="I59" s="90"/>
      <c r="J59" s="91"/>
      <c r="K59" s="4" t="s">
        <v>59</v>
      </c>
      <c r="L59" s="4" t="s">
        <v>60</v>
      </c>
      <c r="M59" s="4" t="s">
        <v>61</v>
      </c>
      <c r="N59" s="4" t="s">
        <v>62</v>
      </c>
      <c r="O59" s="4" t="s">
        <v>63</v>
      </c>
      <c r="P59" s="4" t="s">
        <v>35</v>
      </c>
      <c r="Q59" s="4" t="s">
        <v>64</v>
      </c>
      <c r="R59" s="4" t="s">
        <v>65</v>
      </c>
      <c r="S59" s="4" t="s">
        <v>59</v>
      </c>
      <c r="T59" s="4" t="s">
        <v>66</v>
      </c>
      <c r="U59" s="92"/>
    </row>
    <row r="60" spans="1:21" ht="12.75">
      <c r="A60" s="115" t="s">
        <v>86</v>
      </c>
      <c r="B60" s="116" t="s">
        <v>87</v>
      </c>
      <c r="C60" s="79"/>
      <c r="D60" s="79"/>
      <c r="E60" s="79"/>
      <c r="F60" s="79"/>
      <c r="G60" s="79"/>
      <c r="H60" s="79"/>
      <c r="I60" s="79"/>
      <c r="J60" s="17">
        <v>8</v>
      </c>
      <c r="K60" s="17">
        <v>2</v>
      </c>
      <c r="L60" s="17">
        <v>1</v>
      </c>
      <c r="M60" s="17">
        <v>0</v>
      </c>
      <c r="N60" s="17">
        <v>1</v>
      </c>
      <c r="O60" s="18">
        <f>K60+L60+M60+N60</f>
        <v>4</v>
      </c>
      <c r="P60" s="19">
        <f>Q60-O60</f>
        <v>10</v>
      </c>
      <c r="Q60" s="19">
        <f>ROUND(PRODUCT(J60,25)/14,0)</f>
        <v>14</v>
      </c>
      <c r="R60" s="20" t="s">
        <v>65</v>
      </c>
      <c r="S60" s="17"/>
      <c r="T60" s="5"/>
      <c r="U60" s="17" t="s">
        <v>46</v>
      </c>
    </row>
    <row r="61" spans="1:21" ht="12.75">
      <c r="A61" s="115" t="s">
        <v>88</v>
      </c>
      <c r="B61" s="116" t="s">
        <v>89</v>
      </c>
      <c r="C61" s="79"/>
      <c r="D61" s="79"/>
      <c r="E61" s="79"/>
      <c r="F61" s="79"/>
      <c r="G61" s="79"/>
      <c r="H61" s="79"/>
      <c r="I61" s="79"/>
      <c r="J61" s="17">
        <v>8</v>
      </c>
      <c r="K61" s="17">
        <v>2</v>
      </c>
      <c r="L61" s="17">
        <v>1</v>
      </c>
      <c r="M61" s="17">
        <v>0</v>
      </c>
      <c r="N61" s="17">
        <v>1</v>
      </c>
      <c r="O61" s="18">
        <f>K61+L61+M61+N61</f>
        <v>4</v>
      </c>
      <c r="P61" s="19">
        <f>Q61-O61</f>
        <v>10</v>
      </c>
      <c r="Q61" s="19">
        <f>ROUND(PRODUCT(J61,25)/14,0)</f>
        <v>14</v>
      </c>
      <c r="R61" s="20" t="s">
        <v>65</v>
      </c>
      <c r="S61" s="17"/>
      <c r="T61" s="5"/>
      <c r="U61" s="17" t="s">
        <v>48</v>
      </c>
    </row>
    <row r="62" spans="1:21" ht="12.75">
      <c r="A62" s="115" t="s">
        <v>90</v>
      </c>
      <c r="B62" s="116" t="s">
        <v>91</v>
      </c>
      <c r="C62" s="79"/>
      <c r="D62" s="79"/>
      <c r="E62" s="79"/>
      <c r="F62" s="79"/>
      <c r="G62" s="79"/>
      <c r="H62" s="79"/>
      <c r="I62" s="79"/>
      <c r="J62" s="17">
        <v>6</v>
      </c>
      <c r="K62" s="17">
        <v>2</v>
      </c>
      <c r="L62" s="17">
        <v>1</v>
      </c>
      <c r="M62" s="17">
        <v>0</v>
      </c>
      <c r="N62" s="17">
        <v>0</v>
      </c>
      <c r="O62" s="18">
        <f>K62+L62+M62+N62</f>
        <v>3</v>
      </c>
      <c r="P62" s="19">
        <f>Q62-O62</f>
        <v>8</v>
      </c>
      <c r="Q62" s="19">
        <f>ROUND(PRODUCT(J62,25)/14,0)</f>
        <v>11</v>
      </c>
      <c r="R62" s="20"/>
      <c r="S62" s="17" t="s">
        <v>59</v>
      </c>
      <c r="T62" s="5"/>
      <c r="U62" s="17" t="s">
        <v>46</v>
      </c>
    </row>
    <row r="63" spans="1:21" ht="12.75">
      <c r="A63" s="115" t="s">
        <v>92</v>
      </c>
      <c r="B63" s="116" t="s">
        <v>93</v>
      </c>
      <c r="C63" s="79"/>
      <c r="D63" s="79"/>
      <c r="E63" s="79"/>
      <c r="F63" s="79"/>
      <c r="G63" s="79"/>
      <c r="H63" s="79"/>
      <c r="I63" s="79"/>
      <c r="J63" s="17">
        <v>8</v>
      </c>
      <c r="K63" s="17">
        <v>2</v>
      </c>
      <c r="L63" s="17">
        <v>1</v>
      </c>
      <c r="M63" s="17">
        <v>0</v>
      </c>
      <c r="N63" s="17">
        <v>1</v>
      </c>
      <c r="O63" s="18">
        <f>K63+L63+M63+N63</f>
        <v>4</v>
      </c>
      <c r="P63" s="19">
        <f>Q63-O63</f>
        <v>10</v>
      </c>
      <c r="Q63" s="19">
        <f>ROUND(PRODUCT(J63,25)/14,0)</f>
        <v>14</v>
      </c>
      <c r="R63" s="20" t="s">
        <v>65</v>
      </c>
      <c r="S63" s="17"/>
      <c r="T63" s="5"/>
      <c r="U63" s="17" t="s">
        <v>48</v>
      </c>
    </row>
    <row r="64" spans="1:21" ht="12.75">
      <c r="A64" s="117" t="s">
        <v>75</v>
      </c>
      <c r="B64" s="71"/>
      <c r="C64" s="71"/>
      <c r="D64" s="71"/>
      <c r="E64" s="71"/>
      <c r="F64" s="71"/>
      <c r="G64" s="71"/>
      <c r="H64" s="71"/>
      <c r="I64" s="71"/>
      <c r="J64" s="21">
        <f aca="true" t="shared" si="2" ref="J64:Q64">SUM(J60:J63)</f>
        <v>30</v>
      </c>
      <c r="K64" s="21">
        <f t="shared" si="2"/>
        <v>8</v>
      </c>
      <c r="L64" s="21">
        <f t="shared" si="2"/>
        <v>4</v>
      </c>
      <c r="M64" s="21">
        <f t="shared" si="2"/>
        <v>0</v>
      </c>
      <c r="N64" s="21">
        <f t="shared" si="2"/>
        <v>3</v>
      </c>
      <c r="O64" s="21">
        <f t="shared" si="2"/>
        <v>15</v>
      </c>
      <c r="P64" s="21">
        <f t="shared" si="2"/>
        <v>38</v>
      </c>
      <c r="Q64" s="21">
        <f t="shared" si="2"/>
        <v>53</v>
      </c>
      <c r="R64" s="21">
        <f>COUNTIF(R60:R63,"E")</f>
        <v>3</v>
      </c>
      <c r="S64" s="21">
        <f>COUNTIF(S60:S63,"C")</f>
        <v>1</v>
      </c>
      <c r="T64" s="21">
        <f>COUNTIF(T60:T63,"VP")</f>
        <v>0</v>
      </c>
      <c r="U64" s="22"/>
    </row>
    <row r="65" ht="21.75" customHeight="1"/>
    <row r="66" spans="1:21" ht="18.75" customHeight="1">
      <c r="A66" s="90" t="s">
        <v>94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</row>
    <row r="67" spans="1:21" ht="24.75" customHeight="1">
      <c r="A67" s="90" t="s">
        <v>52</v>
      </c>
      <c r="B67" s="90" t="s">
        <v>53</v>
      </c>
      <c r="C67" s="90"/>
      <c r="D67" s="90"/>
      <c r="E67" s="90"/>
      <c r="F67" s="90"/>
      <c r="G67" s="90"/>
      <c r="H67" s="90"/>
      <c r="I67" s="90"/>
      <c r="J67" s="91" t="s">
        <v>54</v>
      </c>
      <c r="K67" s="92" t="s">
        <v>55</v>
      </c>
      <c r="L67" s="92"/>
      <c r="M67" s="92"/>
      <c r="N67" s="92"/>
      <c r="O67" s="92" t="s">
        <v>56</v>
      </c>
      <c r="P67" s="92"/>
      <c r="Q67" s="92"/>
      <c r="R67" s="92" t="s">
        <v>57</v>
      </c>
      <c r="S67" s="92"/>
      <c r="T67" s="92"/>
      <c r="U67" s="92" t="s">
        <v>58</v>
      </c>
    </row>
    <row r="68" spans="1:21" ht="12.75">
      <c r="A68" s="90"/>
      <c r="B68" s="90"/>
      <c r="C68" s="90"/>
      <c r="D68" s="90"/>
      <c r="E68" s="90"/>
      <c r="F68" s="90"/>
      <c r="G68" s="90"/>
      <c r="H68" s="90"/>
      <c r="I68" s="90"/>
      <c r="J68" s="91"/>
      <c r="K68" s="4" t="s">
        <v>59</v>
      </c>
      <c r="L68" s="4" t="s">
        <v>60</v>
      </c>
      <c r="M68" s="4" t="s">
        <v>61</v>
      </c>
      <c r="N68" s="4" t="s">
        <v>62</v>
      </c>
      <c r="O68" s="4" t="s">
        <v>63</v>
      </c>
      <c r="P68" s="4" t="s">
        <v>35</v>
      </c>
      <c r="Q68" s="4" t="s">
        <v>64</v>
      </c>
      <c r="R68" s="4" t="s">
        <v>65</v>
      </c>
      <c r="S68" s="4" t="s">
        <v>59</v>
      </c>
      <c r="T68" s="4" t="s">
        <v>66</v>
      </c>
      <c r="U68" s="92"/>
    </row>
    <row r="69" spans="1:21" ht="12.75">
      <c r="A69" s="115" t="s">
        <v>95</v>
      </c>
      <c r="B69" s="116" t="s">
        <v>96</v>
      </c>
      <c r="C69" s="79"/>
      <c r="D69" s="79"/>
      <c r="E69" s="79"/>
      <c r="F69" s="79"/>
      <c r="G69" s="79"/>
      <c r="H69" s="79"/>
      <c r="I69" s="79"/>
      <c r="J69" s="17">
        <v>7</v>
      </c>
      <c r="K69" s="17">
        <v>2</v>
      </c>
      <c r="L69" s="17">
        <v>1</v>
      </c>
      <c r="M69" s="17">
        <v>0</v>
      </c>
      <c r="N69" s="17">
        <v>1</v>
      </c>
      <c r="O69" s="18">
        <f>K69+L69+M69+N69</f>
        <v>4</v>
      </c>
      <c r="P69" s="19">
        <f>Q69-O69</f>
        <v>11</v>
      </c>
      <c r="Q69" s="19">
        <f>ROUND(PRODUCT(J69,25)/12,0)</f>
        <v>15</v>
      </c>
      <c r="R69" s="20" t="s">
        <v>65</v>
      </c>
      <c r="S69" s="17"/>
      <c r="T69" s="5"/>
      <c r="U69" s="17" t="s">
        <v>48</v>
      </c>
    </row>
    <row r="70" spans="1:21" ht="12.75">
      <c r="A70" s="115" t="s">
        <v>97</v>
      </c>
      <c r="B70" s="116" t="s">
        <v>98</v>
      </c>
      <c r="C70" s="79"/>
      <c r="D70" s="79"/>
      <c r="E70" s="79"/>
      <c r="F70" s="79"/>
      <c r="G70" s="79"/>
      <c r="H70" s="79"/>
      <c r="I70" s="79"/>
      <c r="J70" s="17">
        <v>7</v>
      </c>
      <c r="K70" s="17">
        <v>2</v>
      </c>
      <c r="L70" s="17">
        <v>1</v>
      </c>
      <c r="M70" s="17">
        <v>0</v>
      </c>
      <c r="N70" s="17">
        <v>1</v>
      </c>
      <c r="O70" s="18">
        <f>K70+L70+M70+N70</f>
        <v>4</v>
      </c>
      <c r="P70" s="19">
        <f>Q70-O70</f>
        <v>11</v>
      </c>
      <c r="Q70" s="19">
        <f>ROUND(PRODUCT(J70,25)/12,0)</f>
        <v>15</v>
      </c>
      <c r="R70" s="20" t="s">
        <v>65</v>
      </c>
      <c r="S70" s="17"/>
      <c r="T70" s="5"/>
      <c r="U70" s="17" t="s">
        <v>46</v>
      </c>
    </row>
    <row r="71" spans="1:21" ht="12.75">
      <c r="A71" s="115" t="s">
        <v>99</v>
      </c>
      <c r="B71" s="116" t="s">
        <v>100</v>
      </c>
      <c r="C71" s="79"/>
      <c r="D71" s="79"/>
      <c r="E71" s="79"/>
      <c r="F71" s="79"/>
      <c r="G71" s="79"/>
      <c r="H71" s="79"/>
      <c r="I71" s="79"/>
      <c r="J71" s="17">
        <v>4</v>
      </c>
      <c r="K71" s="17">
        <v>0</v>
      </c>
      <c r="L71" s="17">
        <v>0</v>
      </c>
      <c r="M71" s="17">
        <v>1</v>
      </c>
      <c r="N71" s="17">
        <v>2</v>
      </c>
      <c r="O71" s="18">
        <f>K71+L71+M71+N71</f>
        <v>3</v>
      </c>
      <c r="P71" s="19">
        <f>Q71-O71</f>
        <v>5</v>
      </c>
      <c r="Q71" s="19">
        <f>ROUND(PRODUCT(J71,25)/12,0)</f>
        <v>8</v>
      </c>
      <c r="R71" s="20"/>
      <c r="S71" s="17" t="s">
        <v>59</v>
      </c>
      <c r="T71" s="5"/>
      <c r="U71" s="17" t="s">
        <v>48</v>
      </c>
    </row>
    <row r="72" spans="1:21" ht="12.75">
      <c r="A72" s="115" t="s">
        <v>101</v>
      </c>
      <c r="B72" s="116" t="s">
        <v>102</v>
      </c>
      <c r="C72" s="79"/>
      <c r="D72" s="79"/>
      <c r="E72" s="79"/>
      <c r="F72" s="79"/>
      <c r="G72" s="79"/>
      <c r="H72" s="79"/>
      <c r="I72" s="79"/>
      <c r="J72" s="17">
        <v>4</v>
      </c>
      <c r="K72" s="17">
        <v>0</v>
      </c>
      <c r="L72" s="17">
        <v>0</v>
      </c>
      <c r="M72" s="17">
        <v>0</v>
      </c>
      <c r="N72" s="17">
        <v>2</v>
      </c>
      <c r="O72" s="18">
        <f>K72+L72+M72+N72</f>
        <v>2</v>
      </c>
      <c r="P72" s="19">
        <f>Q72-O72</f>
        <v>6</v>
      </c>
      <c r="Q72" s="19">
        <f>ROUND(PRODUCT(J72,25)/12,0)</f>
        <v>8</v>
      </c>
      <c r="R72" s="20"/>
      <c r="S72" s="17" t="s">
        <v>59</v>
      </c>
      <c r="T72" s="5"/>
      <c r="U72" s="17" t="s">
        <v>48</v>
      </c>
    </row>
    <row r="73" spans="1:21" ht="12.75">
      <c r="A73" s="115" t="s">
        <v>103</v>
      </c>
      <c r="B73" s="116" t="s">
        <v>104</v>
      </c>
      <c r="C73" s="79"/>
      <c r="D73" s="79"/>
      <c r="E73" s="79"/>
      <c r="F73" s="79"/>
      <c r="G73" s="79"/>
      <c r="H73" s="79"/>
      <c r="I73" s="79"/>
      <c r="J73" s="17">
        <v>8</v>
      </c>
      <c r="K73" s="17">
        <v>2</v>
      </c>
      <c r="L73" s="17">
        <v>1</v>
      </c>
      <c r="M73" s="17">
        <v>0</v>
      </c>
      <c r="N73" s="17">
        <v>1</v>
      </c>
      <c r="O73" s="18">
        <f>K73+L73+M73+N73</f>
        <v>4</v>
      </c>
      <c r="P73" s="19">
        <f>Q73-O73</f>
        <v>13</v>
      </c>
      <c r="Q73" s="19">
        <f>ROUND(PRODUCT(J73,25)/12,0)</f>
        <v>17</v>
      </c>
      <c r="R73" s="20" t="s">
        <v>65</v>
      </c>
      <c r="S73" s="17"/>
      <c r="T73" s="5"/>
      <c r="U73" s="17" t="s">
        <v>48</v>
      </c>
    </row>
    <row r="74" spans="1:21" ht="12.75">
      <c r="A74" s="117" t="s">
        <v>75</v>
      </c>
      <c r="B74" s="71"/>
      <c r="C74" s="71"/>
      <c r="D74" s="71"/>
      <c r="E74" s="71"/>
      <c r="F74" s="71"/>
      <c r="G74" s="71"/>
      <c r="H74" s="71"/>
      <c r="I74" s="71"/>
      <c r="J74" s="21">
        <f aca="true" t="shared" si="3" ref="J74:Q74">SUM(J69:J73)</f>
        <v>30</v>
      </c>
      <c r="K74" s="21">
        <f t="shared" si="3"/>
        <v>6</v>
      </c>
      <c r="L74" s="21">
        <f t="shared" si="3"/>
        <v>3</v>
      </c>
      <c r="M74" s="21">
        <f t="shared" si="3"/>
        <v>1</v>
      </c>
      <c r="N74" s="21">
        <f t="shared" si="3"/>
        <v>7</v>
      </c>
      <c r="O74" s="21">
        <f t="shared" si="3"/>
        <v>17</v>
      </c>
      <c r="P74" s="21">
        <f t="shared" si="3"/>
        <v>46</v>
      </c>
      <c r="Q74" s="21">
        <f t="shared" si="3"/>
        <v>63</v>
      </c>
      <c r="R74" s="21">
        <f>COUNTIF(R69:R73,"E")</f>
        <v>3</v>
      </c>
      <c r="S74" s="21">
        <f>COUNTIF(S69:S73,"C")</f>
        <v>2</v>
      </c>
      <c r="T74" s="21">
        <f>COUNTIF(T69:T73,"VP")</f>
        <v>0</v>
      </c>
      <c r="U74" s="22"/>
    </row>
    <row r="75" ht="9" customHeight="1"/>
    <row r="76" spans="2:20" ht="12.75">
      <c r="B76" s="7"/>
      <c r="C76" s="7"/>
      <c r="D76" s="7"/>
      <c r="E76" s="7"/>
      <c r="F76" s="7"/>
      <c r="G76" s="7"/>
      <c r="N76" s="15"/>
      <c r="O76" s="15"/>
      <c r="P76" s="15"/>
      <c r="Q76" s="15"/>
      <c r="R76" s="15"/>
      <c r="S76" s="15"/>
      <c r="T76" s="15"/>
    </row>
    <row r="79" spans="1:21" ht="19.5" customHeight="1">
      <c r="A79" s="89" t="s">
        <v>105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</row>
    <row r="80" spans="1:21" ht="27.75" customHeight="1">
      <c r="A80" s="90" t="s">
        <v>52</v>
      </c>
      <c r="B80" s="90" t="s">
        <v>53</v>
      </c>
      <c r="C80" s="90"/>
      <c r="D80" s="90"/>
      <c r="E80" s="90"/>
      <c r="F80" s="90"/>
      <c r="G80" s="90"/>
      <c r="H80" s="90"/>
      <c r="I80" s="90"/>
      <c r="J80" s="91" t="s">
        <v>54</v>
      </c>
      <c r="K80" s="91" t="s">
        <v>55</v>
      </c>
      <c r="L80" s="91"/>
      <c r="M80" s="91"/>
      <c r="N80" s="91"/>
      <c r="O80" s="91" t="s">
        <v>56</v>
      </c>
      <c r="P80" s="91"/>
      <c r="Q80" s="91"/>
      <c r="R80" s="91" t="s">
        <v>57</v>
      </c>
      <c r="S80" s="91"/>
      <c r="T80" s="91"/>
      <c r="U80" s="91" t="s">
        <v>58</v>
      </c>
    </row>
    <row r="81" spans="1:21" ht="12.75" customHeight="1">
      <c r="A81" s="90"/>
      <c r="B81" s="90"/>
      <c r="C81" s="90"/>
      <c r="D81" s="90"/>
      <c r="E81" s="90"/>
      <c r="F81" s="90"/>
      <c r="G81" s="90"/>
      <c r="H81" s="90"/>
      <c r="I81" s="90"/>
      <c r="J81" s="91"/>
      <c r="K81" s="4" t="s">
        <v>59</v>
      </c>
      <c r="L81" s="4" t="s">
        <v>60</v>
      </c>
      <c r="M81" s="4" t="s">
        <v>61</v>
      </c>
      <c r="N81" s="4" t="s">
        <v>62</v>
      </c>
      <c r="O81" s="4" t="s">
        <v>63</v>
      </c>
      <c r="P81" s="4" t="s">
        <v>35</v>
      </c>
      <c r="Q81" s="4" t="s">
        <v>64</v>
      </c>
      <c r="R81" s="4" t="s">
        <v>65</v>
      </c>
      <c r="S81" s="4" t="s">
        <v>59</v>
      </c>
      <c r="T81" s="4" t="s">
        <v>66</v>
      </c>
      <c r="U81" s="91"/>
    </row>
    <row r="82" spans="1:21" ht="12.75">
      <c r="A82" s="88" t="s">
        <v>106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1:21" ht="12.75">
      <c r="A83" s="115" t="s">
        <v>107</v>
      </c>
      <c r="B83" s="113" t="s">
        <v>108</v>
      </c>
      <c r="C83" s="86"/>
      <c r="D83" s="86"/>
      <c r="E83" s="86"/>
      <c r="F83" s="86"/>
      <c r="G83" s="86"/>
      <c r="H83" s="86"/>
      <c r="I83" s="86"/>
      <c r="J83" s="17">
        <v>8</v>
      </c>
      <c r="K83" s="17">
        <v>2</v>
      </c>
      <c r="L83" s="17">
        <v>1</v>
      </c>
      <c r="M83" s="17">
        <v>0</v>
      </c>
      <c r="N83" s="17">
        <v>1</v>
      </c>
      <c r="O83" s="19">
        <f>K83+L83+M83+N83</f>
        <v>4</v>
      </c>
      <c r="P83" s="19">
        <f>Q83-O83</f>
        <v>10</v>
      </c>
      <c r="Q83" s="19">
        <f>ROUND(PRODUCT(J83,25)/14,0)</f>
        <v>14</v>
      </c>
      <c r="R83" s="23" t="s">
        <v>65</v>
      </c>
      <c r="S83" s="23"/>
      <c r="T83" s="24"/>
      <c r="U83" s="17" t="s">
        <v>48</v>
      </c>
    </row>
    <row r="84" spans="1:21" ht="12.75">
      <c r="A84" s="115" t="s">
        <v>109</v>
      </c>
      <c r="B84" s="113" t="s">
        <v>110</v>
      </c>
      <c r="C84" s="86"/>
      <c r="D84" s="86"/>
      <c r="E84" s="86"/>
      <c r="F84" s="86"/>
      <c r="G84" s="86"/>
      <c r="H84" s="86"/>
      <c r="I84" s="86"/>
      <c r="J84" s="17">
        <v>8</v>
      </c>
      <c r="K84" s="17">
        <v>2</v>
      </c>
      <c r="L84" s="17">
        <v>1</v>
      </c>
      <c r="M84" s="17">
        <v>0</v>
      </c>
      <c r="N84" s="17">
        <v>1</v>
      </c>
      <c r="O84" s="19">
        <f>K84+L84+M84+N84</f>
        <v>4</v>
      </c>
      <c r="P84" s="19">
        <f>Q84-O84</f>
        <v>10</v>
      </c>
      <c r="Q84" s="19">
        <f>ROUND(PRODUCT(J84,25)/14,0)</f>
        <v>14</v>
      </c>
      <c r="R84" s="23" t="s">
        <v>65</v>
      </c>
      <c r="S84" s="23"/>
      <c r="T84" s="24"/>
      <c r="U84" s="17" t="s">
        <v>48</v>
      </c>
    </row>
    <row r="85" spans="1:21" ht="12.75">
      <c r="A85" s="114" t="s">
        <v>111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ht="12.75">
      <c r="A86" s="115" t="s">
        <v>112</v>
      </c>
      <c r="B86" s="113" t="s">
        <v>113</v>
      </c>
      <c r="C86" s="86"/>
      <c r="D86" s="86"/>
      <c r="E86" s="86"/>
      <c r="F86" s="86"/>
      <c r="G86" s="86"/>
      <c r="H86" s="86"/>
      <c r="I86" s="86"/>
      <c r="J86" s="17">
        <v>8</v>
      </c>
      <c r="K86" s="17">
        <v>2</v>
      </c>
      <c r="L86" s="17">
        <v>1</v>
      </c>
      <c r="M86" s="17">
        <v>0</v>
      </c>
      <c r="N86" s="17">
        <v>1</v>
      </c>
      <c r="O86" s="19">
        <f>K86+L86+M86+N86</f>
        <v>4</v>
      </c>
      <c r="P86" s="19">
        <f>Q86-O86</f>
        <v>13</v>
      </c>
      <c r="Q86" s="19">
        <f>ROUND(PRODUCT(J86,25)/12,0)</f>
        <v>17</v>
      </c>
      <c r="R86" s="23" t="s">
        <v>65</v>
      </c>
      <c r="S86" s="23"/>
      <c r="T86" s="24"/>
      <c r="U86" s="17" t="s">
        <v>48</v>
      </c>
    </row>
    <row r="87" spans="1:21" ht="12.75">
      <c r="A87" s="115" t="s">
        <v>114</v>
      </c>
      <c r="B87" s="113" t="s">
        <v>115</v>
      </c>
      <c r="C87" s="86"/>
      <c r="D87" s="86"/>
      <c r="E87" s="86"/>
      <c r="F87" s="86"/>
      <c r="G87" s="86"/>
      <c r="H87" s="86"/>
      <c r="I87" s="86"/>
      <c r="J87" s="17">
        <v>8</v>
      </c>
      <c r="K87" s="17">
        <v>2</v>
      </c>
      <c r="L87" s="17">
        <v>1</v>
      </c>
      <c r="M87" s="17">
        <v>0</v>
      </c>
      <c r="N87" s="17">
        <v>1</v>
      </c>
      <c r="O87" s="19">
        <f>K87+L87+M87+N87</f>
        <v>4</v>
      </c>
      <c r="P87" s="19">
        <f>Q87-O87</f>
        <v>13</v>
      </c>
      <c r="Q87" s="19">
        <f>ROUND(PRODUCT(J87,25)/12,0)</f>
        <v>17</v>
      </c>
      <c r="R87" s="23" t="s">
        <v>65</v>
      </c>
      <c r="S87" s="23"/>
      <c r="T87" s="24"/>
      <c r="U87" s="17" t="s">
        <v>48</v>
      </c>
    </row>
    <row r="88" spans="1:21" ht="12.75">
      <c r="A88" s="115" t="s">
        <v>116</v>
      </c>
      <c r="B88" s="113" t="s">
        <v>117</v>
      </c>
      <c r="C88" s="86"/>
      <c r="D88" s="86"/>
      <c r="E88" s="86"/>
      <c r="F88" s="86"/>
      <c r="G88" s="86"/>
      <c r="H88" s="86"/>
      <c r="I88" s="86"/>
      <c r="J88" s="17">
        <v>8</v>
      </c>
      <c r="K88" s="17">
        <v>2</v>
      </c>
      <c r="L88" s="17">
        <v>1</v>
      </c>
      <c r="M88" s="17">
        <v>0</v>
      </c>
      <c r="N88" s="17">
        <v>1</v>
      </c>
      <c r="O88" s="19">
        <f>K88+L88+M88+N88</f>
        <v>4</v>
      </c>
      <c r="P88" s="19">
        <f>Q88-O88</f>
        <v>13</v>
      </c>
      <c r="Q88" s="19">
        <f>ROUND(PRODUCT(J88,25)/12,0)</f>
        <v>17</v>
      </c>
      <c r="R88" s="23" t="s">
        <v>65</v>
      </c>
      <c r="S88" s="23"/>
      <c r="T88" s="24"/>
      <c r="U88" s="17" t="s">
        <v>48</v>
      </c>
    </row>
    <row r="89" spans="1:21" ht="12.75">
      <c r="A89" s="115" t="s">
        <v>118</v>
      </c>
      <c r="B89" s="113" t="s">
        <v>119</v>
      </c>
      <c r="C89" s="86"/>
      <c r="D89" s="86"/>
      <c r="E89" s="86"/>
      <c r="F89" s="86"/>
      <c r="G89" s="86"/>
      <c r="H89" s="86"/>
      <c r="I89" s="86"/>
      <c r="J89" s="17">
        <v>8</v>
      </c>
      <c r="K89" s="17">
        <v>2</v>
      </c>
      <c r="L89" s="17">
        <v>1</v>
      </c>
      <c r="M89" s="17">
        <v>0</v>
      </c>
      <c r="N89" s="17">
        <v>1</v>
      </c>
      <c r="O89" s="19">
        <f>K89+L89+M89+N89</f>
        <v>4</v>
      </c>
      <c r="P89" s="19">
        <f>Q89-O89</f>
        <v>13</v>
      </c>
      <c r="Q89" s="19">
        <f>ROUND(PRODUCT(J89,25)/12,0)</f>
        <v>17</v>
      </c>
      <c r="R89" s="23" t="s">
        <v>65</v>
      </c>
      <c r="S89" s="23"/>
      <c r="T89" s="24"/>
      <c r="U89" s="17" t="s">
        <v>48</v>
      </c>
    </row>
    <row r="90" spans="1:21" ht="24.75" customHeight="1">
      <c r="A90" s="80" t="s">
        <v>120</v>
      </c>
      <c r="B90" s="80"/>
      <c r="C90" s="80"/>
      <c r="D90" s="80"/>
      <c r="E90" s="80"/>
      <c r="F90" s="80"/>
      <c r="G90" s="80"/>
      <c r="H90" s="80"/>
      <c r="I90" s="80"/>
      <c r="J90" s="25">
        <f>SUM(J86,J87)</f>
        <v>16</v>
      </c>
      <c r="K90" s="25">
        <f aca="true" t="shared" si="4" ref="K90:Q90">SUM(K86,K87)</f>
        <v>4</v>
      </c>
      <c r="L90" s="25">
        <f t="shared" si="4"/>
        <v>2</v>
      </c>
      <c r="M90" s="25">
        <f t="shared" si="4"/>
        <v>0</v>
      </c>
      <c r="N90" s="25">
        <f t="shared" si="4"/>
        <v>2</v>
      </c>
      <c r="O90" s="25">
        <f t="shared" si="4"/>
        <v>8</v>
      </c>
      <c r="P90" s="25">
        <f t="shared" si="4"/>
        <v>26</v>
      </c>
      <c r="Q90" s="25">
        <f t="shared" si="4"/>
        <v>34</v>
      </c>
      <c r="R90" s="25">
        <f>COUNTIF(R86,"E")+COUNTIF(R87,"E")</f>
        <v>2</v>
      </c>
      <c r="S90" s="25">
        <f>COUNTIF(S86,"E")+COUNTIF(S87,"E")</f>
        <v>0</v>
      </c>
      <c r="T90" s="25">
        <f>COUNTIF(T86,"E")+COUNTIF(T87,"E")</f>
        <v>0</v>
      </c>
      <c r="U90" s="26">
        <f>2/17</f>
        <v>0.11764705882352941</v>
      </c>
    </row>
    <row r="91" spans="1:21" ht="13.5" customHeight="1">
      <c r="A91" s="80" t="s">
        <v>121</v>
      </c>
      <c r="B91" s="80"/>
      <c r="C91" s="80"/>
      <c r="D91" s="80"/>
      <c r="E91" s="80"/>
      <c r="F91" s="80"/>
      <c r="G91" s="80"/>
      <c r="H91" s="80"/>
      <c r="I91" s="80"/>
      <c r="J91" s="80"/>
      <c r="K91" s="25">
        <f>K83*14+K86*12</f>
        <v>52</v>
      </c>
      <c r="L91" s="25">
        <f aca="true" t="shared" si="5" ref="L91:Q91">L83*14+L86*12</f>
        <v>26</v>
      </c>
      <c r="M91" s="25">
        <f t="shared" si="5"/>
        <v>0</v>
      </c>
      <c r="N91" s="25">
        <f t="shared" si="5"/>
        <v>26</v>
      </c>
      <c r="O91" s="25">
        <f t="shared" si="5"/>
        <v>104</v>
      </c>
      <c r="P91" s="25">
        <f t="shared" si="5"/>
        <v>296</v>
      </c>
      <c r="Q91" s="25">
        <f t="shared" si="5"/>
        <v>400</v>
      </c>
      <c r="R91" s="81"/>
      <c r="S91" s="81"/>
      <c r="T91" s="81"/>
      <c r="U91" s="81"/>
    </row>
    <row r="92" spans="1:21" ht="12.7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2">
        <f>SUM(K91:N91)</f>
        <v>104</v>
      </c>
      <c r="L92" s="82"/>
      <c r="M92" s="82"/>
      <c r="N92" s="82"/>
      <c r="O92" s="83">
        <v>392</v>
      </c>
      <c r="P92" s="83"/>
      <c r="Q92" s="83"/>
      <c r="R92" s="81"/>
      <c r="S92" s="81"/>
      <c r="T92" s="81"/>
      <c r="U92" s="81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7"/>
      <c r="L93" s="27"/>
      <c r="M93" s="27"/>
      <c r="N93" s="27"/>
      <c r="O93" s="28"/>
      <c r="P93" s="28"/>
      <c r="Q93" s="28"/>
      <c r="R93" s="29"/>
      <c r="S93" s="29"/>
      <c r="T93" s="29"/>
      <c r="U93" s="29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7"/>
      <c r="L94" s="27"/>
      <c r="M94" s="27"/>
      <c r="N94" s="27"/>
      <c r="O94" s="28"/>
      <c r="P94" s="28"/>
      <c r="Q94" s="28"/>
      <c r="R94" s="29"/>
      <c r="S94" s="29"/>
      <c r="T94" s="29"/>
      <c r="U94" s="29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7"/>
      <c r="L95" s="27"/>
      <c r="M95" s="27"/>
      <c r="N95" s="27"/>
      <c r="O95" s="28"/>
      <c r="P95" s="28"/>
      <c r="Q95" s="28"/>
      <c r="R95" s="29"/>
      <c r="S95" s="29"/>
      <c r="T95" s="29"/>
      <c r="U95" s="29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7"/>
      <c r="L96" s="27"/>
      <c r="M96" s="27"/>
      <c r="N96" s="27"/>
      <c r="O96" s="28"/>
      <c r="P96" s="28"/>
      <c r="Q96" s="28"/>
      <c r="R96" s="29"/>
      <c r="S96" s="29"/>
      <c r="T96" s="29"/>
      <c r="U96" s="29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7"/>
      <c r="L97" s="27"/>
      <c r="M97" s="27"/>
      <c r="N97" s="27"/>
      <c r="O97" s="28"/>
      <c r="P97" s="28"/>
      <c r="Q97" s="28"/>
      <c r="R97" s="29"/>
      <c r="S97" s="29"/>
      <c r="T97" s="29"/>
      <c r="U97" s="29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7"/>
      <c r="L98" s="27"/>
      <c r="M98" s="27"/>
      <c r="N98" s="27"/>
      <c r="O98" s="28"/>
      <c r="P98" s="28"/>
      <c r="Q98" s="28"/>
      <c r="R98" s="29"/>
      <c r="S98" s="29"/>
      <c r="T98" s="29"/>
      <c r="U98" s="29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7"/>
      <c r="L99" s="27"/>
      <c r="M99" s="27"/>
      <c r="N99" s="27"/>
      <c r="O99" s="28"/>
      <c r="P99" s="28"/>
      <c r="Q99" s="28"/>
      <c r="R99" s="29"/>
      <c r="S99" s="29"/>
      <c r="T99" s="29"/>
      <c r="U99" s="29"/>
    </row>
    <row r="100" spans="2:20" ht="12.75">
      <c r="B100" s="7"/>
      <c r="C100" s="7"/>
      <c r="D100" s="7"/>
      <c r="E100" s="7"/>
      <c r="F100" s="7"/>
      <c r="G100" s="7"/>
      <c r="N100" s="15"/>
      <c r="O100" s="15"/>
      <c r="P100" s="15"/>
      <c r="Q100" s="15"/>
      <c r="R100" s="15"/>
      <c r="S100" s="15"/>
      <c r="T100" s="15"/>
    </row>
    <row r="101" spans="1:21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7"/>
      <c r="L101" s="27"/>
      <c r="M101" s="27"/>
      <c r="N101" s="27"/>
      <c r="O101" s="30"/>
      <c r="P101" s="30"/>
      <c r="Q101" s="30"/>
      <c r="R101" s="30"/>
      <c r="S101" s="30"/>
      <c r="T101" s="30"/>
      <c r="U101" s="30"/>
    </row>
    <row r="102" spans="1:21" ht="19.5" customHeight="1">
      <c r="A102" s="85" t="s">
        <v>122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1:21" ht="16.5" customHeight="1">
      <c r="A103" s="71" t="s">
        <v>123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34.5" customHeight="1">
      <c r="A104" s="71" t="s">
        <v>52</v>
      </c>
      <c r="B104" s="71" t="s">
        <v>53</v>
      </c>
      <c r="C104" s="71"/>
      <c r="D104" s="71"/>
      <c r="E104" s="71"/>
      <c r="F104" s="71"/>
      <c r="G104" s="71"/>
      <c r="H104" s="71"/>
      <c r="I104" s="71"/>
      <c r="J104" s="70" t="s">
        <v>54</v>
      </c>
      <c r="K104" s="70" t="s">
        <v>55</v>
      </c>
      <c r="L104" s="70"/>
      <c r="M104" s="70"/>
      <c r="N104" s="70"/>
      <c r="O104" s="70" t="s">
        <v>56</v>
      </c>
      <c r="P104" s="70"/>
      <c r="Q104" s="70"/>
      <c r="R104" s="70" t="s">
        <v>57</v>
      </c>
      <c r="S104" s="70"/>
      <c r="T104" s="70"/>
      <c r="U104" s="70" t="s">
        <v>58</v>
      </c>
    </row>
    <row r="105" spans="1:21" ht="12.75">
      <c r="A105" s="71"/>
      <c r="B105" s="71"/>
      <c r="C105" s="71"/>
      <c r="D105" s="71"/>
      <c r="E105" s="71"/>
      <c r="F105" s="71"/>
      <c r="G105" s="71"/>
      <c r="H105" s="71"/>
      <c r="I105" s="71"/>
      <c r="J105" s="70"/>
      <c r="K105" s="31" t="s">
        <v>59</v>
      </c>
      <c r="L105" s="31" t="s">
        <v>60</v>
      </c>
      <c r="M105" s="31" t="s">
        <v>61</v>
      </c>
      <c r="N105" s="31" t="s">
        <v>62</v>
      </c>
      <c r="O105" s="31" t="s">
        <v>63</v>
      </c>
      <c r="P105" s="31" t="s">
        <v>35</v>
      </c>
      <c r="Q105" s="31" t="s">
        <v>64</v>
      </c>
      <c r="R105" s="31" t="s">
        <v>65</v>
      </c>
      <c r="S105" s="31" t="s">
        <v>59</v>
      </c>
      <c r="T105" s="31" t="s">
        <v>66</v>
      </c>
      <c r="U105" s="70"/>
    </row>
    <row r="106" spans="1:21" ht="14.25" customHeight="1">
      <c r="A106" s="71" t="s">
        <v>124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2.75">
      <c r="A107" s="32" t="str">
        <f>IF(ISNA(INDEX($A$37:$U$100,MATCH($B107,$B$37:$B$100,0),1)),"",INDEX($A$37:$U$100,MATCH($B107,$B$37:$B$100,0),1))</f>
        <v>MME8028</v>
      </c>
      <c r="B107" s="79" t="s">
        <v>68</v>
      </c>
      <c r="C107" s="79"/>
      <c r="D107" s="79"/>
      <c r="E107" s="79"/>
      <c r="F107" s="79"/>
      <c r="G107" s="79"/>
      <c r="H107" s="79"/>
      <c r="I107" s="79"/>
      <c r="J107" s="19">
        <f>IF(ISNA(INDEX($A$37:$U$100,MATCH($B107,$B$37:$B$100,0),10)),"",INDEX($A$37:$U$100,MATCH($B107,$B$37:$B$100,0),10))</f>
        <v>8</v>
      </c>
      <c r="K107" s="19">
        <f>IF(ISNA(INDEX($A$37:$U$100,MATCH($B107,$B$37:$B$100,0),11)),"",INDEX($A$37:$U$100,MATCH($B107,$B$37:$B$100,0),11))</f>
        <v>2</v>
      </c>
      <c r="L107" s="19">
        <f>IF(ISNA(INDEX($A$37:$U$100,MATCH($B107,$B$37:$B$100,0),12)),"",INDEX($A$37:$U$100,MATCH($B107,$B$37:$B$100,0),12))</f>
        <v>1</v>
      </c>
      <c r="M107" s="19">
        <f>IF(ISNA(INDEX($A$37:$U$100,MATCH($B107,$B$37:$B$100,0),13)),"",INDEX($A$37:$U$100,MATCH($B107,$B$37:$B$100,0),13))</f>
        <v>0</v>
      </c>
      <c r="N107" s="19">
        <f>IF(ISNA(INDEX($A$37:$U$100,MATCH($B107,$B$37:$B$100,0),14)),"",INDEX($A$37:$U$100,MATCH($B107,$B$37:$B$100,0),14))</f>
        <v>1</v>
      </c>
      <c r="O107" s="19">
        <f>IF(ISNA(INDEX($A$37:$U$100,MATCH($B107,$B$37:$B$100,0),15)),"",INDEX($A$37:$U$100,MATCH($B107,$B$37:$B$100,0),15))</f>
        <v>4</v>
      </c>
      <c r="P107" s="19">
        <f>IF(ISNA(INDEX($A$37:$U$100,MATCH($B107,$B$37:$B$100,0),16)),"",INDEX($A$37:$U$100,MATCH($B107,$B$37:$B$100,0),16))</f>
        <v>10</v>
      </c>
      <c r="Q107" s="19">
        <f>IF(ISNA(INDEX($A$37:$U$100,MATCH($B107,$B$37:$B$100,0),17)),"",INDEX($A$37:$U$100,MATCH($B107,$B$37:$B$100,0),17))</f>
        <v>14</v>
      </c>
      <c r="R107" s="33" t="str">
        <f>IF(ISNA(INDEX($A$37:$U$100,MATCH($B107,$B$37:$B$100,0),18)),"",INDEX($A$37:$U$100,MATCH($B107,$B$37:$B$100,0),18))</f>
        <v>E</v>
      </c>
      <c r="S107" s="33">
        <f>IF(ISNA(INDEX($A$37:$U$100,MATCH($B107,$B$37:$B$100,0),19)),"",INDEX($A$37:$U$100,MATCH($B107,$B$37:$B$100,0),19))</f>
        <v>0</v>
      </c>
      <c r="T107" s="33">
        <f>IF(ISNA(INDEX($A$37:$U$100,MATCH($B107,$B$37:$B$100,0),20)),"",INDEX($A$37:$U$100,MATCH($B107,$B$37:$B$100,0),20))</f>
        <v>0</v>
      </c>
      <c r="U107" s="34" t="s">
        <v>42</v>
      </c>
    </row>
    <row r="108" spans="1:21" ht="12.75">
      <c r="A108" s="32" t="str">
        <f>IF(ISNA(INDEX($A$37:$U$100,MATCH($B108,$B$37:$B$100,0),1)),"",INDEX($A$37:$U$100,MATCH($B108,$B$37:$B$100,0),1))</f>
        <v>MME8005</v>
      </c>
      <c r="B108" s="79" t="s">
        <v>70</v>
      </c>
      <c r="C108" s="79"/>
      <c r="D108" s="79"/>
      <c r="E108" s="79"/>
      <c r="F108" s="79"/>
      <c r="G108" s="79"/>
      <c r="H108" s="79"/>
      <c r="I108" s="79"/>
      <c r="J108" s="19">
        <f>IF(ISNA(INDEX($A$37:$U$100,MATCH($B108,$B$37:$B$100,0),10)),"",INDEX($A$37:$U$100,MATCH($B108,$B$37:$B$100,0),10))</f>
        <v>8</v>
      </c>
      <c r="K108" s="19">
        <f>IF(ISNA(INDEX($A$37:$U$100,MATCH($B108,$B$37:$B$100,0),11)),"",INDEX($A$37:$U$100,MATCH($B108,$B$37:$B$100,0),11))</f>
        <v>2</v>
      </c>
      <c r="L108" s="19">
        <f>IF(ISNA(INDEX($A$37:$U$100,MATCH($B108,$B$37:$B$100,0),12)),"",INDEX($A$37:$U$100,MATCH($B108,$B$37:$B$100,0),12))</f>
        <v>1</v>
      </c>
      <c r="M108" s="19">
        <f>IF(ISNA(INDEX($A$37:$U$100,MATCH($B108,$B$37:$B$100,0),13)),"",INDEX($A$37:$U$100,MATCH($B108,$B$37:$B$100,0),13))</f>
        <v>0</v>
      </c>
      <c r="N108" s="19">
        <f>IF(ISNA(INDEX($A$37:$U$100,MATCH($B108,$B$37:$B$100,0),14)),"",INDEX($A$37:$U$100,MATCH($B108,$B$37:$B$100,0),14))</f>
        <v>1</v>
      </c>
      <c r="O108" s="19">
        <f>IF(ISNA(INDEX($A$37:$U$100,MATCH($B108,$B$37:$B$100,0),15)),"",INDEX($A$37:$U$100,MATCH($B108,$B$37:$B$100,0),15))</f>
        <v>4</v>
      </c>
      <c r="P108" s="19">
        <f>IF(ISNA(INDEX($A$37:$U$100,MATCH($B108,$B$37:$B$100,0),16)),"",INDEX($A$37:$U$100,MATCH($B108,$B$37:$B$100,0),16))</f>
        <v>10</v>
      </c>
      <c r="Q108" s="19">
        <f>IF(ISNA(INDEX($A$37:$U$100,MATCH($B108,$B$37:$B$100,0),17)),"",INDEX($A$37:$U$100,MATCH($B108,$B$37:$B$100,0),17))</f>
        <v>14</v>
      </c>
      <c r="R108" s="33" t="str">
        <f>IF(ISNA(INDEX($A$37:$U$100,MATCH($B108,$B$37:$B$100,0),18)),"",INDEX($A$37:$U$100,MATCH($B108,$B$37:$B$100,0),18))</f>
        <v>E</v>
      </c>
      <c r="S108" s="33">
        <f>IF(ISNA(INDEX($A$37:$U$100,MATCH($B108,$B$37:$B$100,0),19)),"",INDEX($A$37:$U$100,MATCH($B108,$B$37:$B$100,0),19))</f>
        <v>0</v>
      </c>
      <c r="T108" s="33">
        <f>IF(ISNA(INDEX($A$37:$U$100,MATCH($B108,$B$37:$B$100,0),20)),"",INDEX($A$37:$U$100,MATCH($B108,$B$37:$B$100,0),20))</f>
        <v>0</v>
      </c>
      <c r="U108" s="34" t="s">
        <v>42</v>
      </c>
    </row>
    <row r="109" spans="1:21" ht="12.75">
      <c r="A109" s="32" t="str">
        <f>IF(ISNA(INDEX($A$37:$U$100,MATCH($B109,$B$37:$B$100,0),1)),"",INDEX($A$37:$U$100,MATCH($B109,$B$37:$B$100,0),1))</f>
        <v>MME8006</v>
      </c>
      <c r="B109" s="79" t="s">
        <v>72</v>
      </c>
      <c r="C109" s="79"/>
      <c r="D109" s="79"/>
      <c r="E109" s="79"/>
      <c r="F109" s="79"/>
      <c r="G109" s="79"/>
      <c r="H109" s="79"/>
      <c r="I109" s="79"/>
      <c r="J109" s="19">
        <f>IF(ISNA(INDEX($A$37:$U$100,MATCH($B109,$B$37:$B$100,0),10)),"",INDEX($A$37:$U$100,MATCH($B109,$B$37:$B$100,0),10))</f>
        <v>7</v>
      </c>
      <c r="K109" s="19">
        <f>IF(ISNA(INDEX($A$37:$U$100,MATCH($B109,$B$37:$B$100,0),11)),"",INDEX($A$37:$U$100,MATCH($B109,$B$37:$B$100,0),11))</f>
        <v>2</v>
      </c>
      <c r="L109" s="19">
        <f>IF(ISNA(INDEX($A$37:$U$100,MATCH($B109,$B$37:$B$100,0),12)),"",INDEX($A$37:$U$100,MATCH($B109,$B$37:$B$100,0),12))</f>
        <v>1</v>
      </c>
      <c r="M109" s="19">
        <f>IF(ISNA(INDEX($A$37:$U$100,MATCH($B109,$B$37:$B$100,0),13)),"",INDEX($A$37:$U$100,MATCH($B109,$B$37:$B$100,0),13))</f>
        <v>0</v>
      </c>
      <c r="N109" s="19">
        <f>IF(ISNA(INDEX($A$37:$U$100,MATCH($B109,$B$37:$B$100,0),14)),"",INDEX($A$37:$U$100,MATCH($B109,$B$37:$B$100,0),14))</f>
        <v>1</v>
      </c>
      <c r="O109" s="19">
        <f>IF(ISNA(INDEX($A$37:$U$100,MATCH($B109,$B$37:$B$100,0),15)),"",INDEX($A$37:$U$100,MATCH($B109,$B$37:$B$100,0),15))</f>
        <v>4</v>
      </c>
      <c r="P109" s="19">
        <f>IF(ISNA(INDEX($A$37:$U$100,MATCH($B109,$B$37:$B$100,0),16)),"",INDEX($A$37:$U$100,MATCH($B109,$B$37:$B$100,0),16))</f>
        <v>9</v>
      </c>
      <c r="Q109" s="19">
        <f>IF(ISNA(INDEX($A$37:$U$100,MATCH($B109,$B$37:$B$100,0),17)),"",INDEX($A$37:$U$100,MATCH($B109,$B$37:$B$100,0),17))</f>
        <v>13</v>
      </c>
      <c r="R109" s="33" t="str">
        <f>IF(ISNA(INDEX($A$37:$U$100,MATCH($B109,$B$37:$B$100,0),18)),"",INDEX($A$37:$U$100,MATCH($B109,$B$37:$B$100,0),18))</f>
        <v>E</v>
      </c>
      <c r="S109" s="33">
        <f>IF(ISNA(INDEX($A$37:$U$100,MATCH($B109,$B$37:$B$100,0),19)),"",INDEX($A$37:$U$100,MATCH($B109,$B$37:$B$100,0),19))</f>
        <v>0</v>
      </c>
      <c r="T109" s="33">
        <f>IF(ISNA(INDEX($A$37:$U$100,MATCH($B109,$B$37:$B$100,0),20)),"",INDEX($A$37:$U$100,MATCH($B109,$B$37:$B$100,0),20))</f>
        <v>0</v>
      </c>
      <c r="U109" s="34" t="s">
        <v>42</v>
      </c>
    </row>
    <row r="110" spans="1:21" ht="12.75">
      <c r="A110" s="32" t="str">
        <f>IF(ISNA(INDEX($A$37:$U$100,MATCH($B110,$B$37:$B$100,0),1)),"",INDEX($A$37:$U$100,MATCH($B110,$B$37:$B$100,0),1))</f>
        <v>MME8065</v>
      </c>
      <c r="B110" s="79" t="s">
        <v>78</v>
      </c>
      <c r="C110" s="79"/>
      <c r="D110" s="79"/>
      <c r="E110" s="79"/>
      <c r="F110" s="79"/>
      <c r="G110" s="79"/>
      <c r="H110" s="79"/>
      <c r="I110" s="79"/>
      <c r="J110" s="19">
        <f>IF(ISNA(INDEX($A$37:$U$100,MATCH($B110,$B$37:$B$100,0),10)),"",INDEX($A$37:$U$100,MATCH($B110,$B$37:$B$100,0),10))</f>
        <v>8</v>
      </c>
      <c r="K110" s="19">
        <f>IF(ISNA(INDEX($A$37:$U$100,MATCH($B110,$B$37:$B$100,0),11)),"",INDEX($A$37:$U$100,MATCH($B110,$B$37:$B$100,0),11))</f>
        <v>2</v>
      </c>
      <c r="L110" s="19">
        <f>IF(ISNA(INDEX($A$37:$U$100,MATCH($B110,$B$37:$B$100,0),12)),"",INDEX($A$37:$U$100,MATCH($B110,$B$37:$B$100,0),12))</f>
        <v>1</v>
      </c>
      <c r="M110" s="19">
        <f>IF(ISNA(INDEX($A$37:$U$100,MATCH($B110,$B$37:$B$100,0),13)),"",INDEX($A$37:$U$100,MATCH($B110,$B$37:$B$100,0),13))</f>
        <v>0</v>
      </c>
      <c r="N110" s="19">
        <f>IF(ISNA(INDEX($A$37:$U$100,MATCH($B110,$B$37:$B$100,0),14)),"",INDEX($A$37:$U$100,MATCH($B110,$B$37:$B$100,0),14))</f>
        <v>1</v>
      </c>
      <c r="O110" s="19">
        <f>IF(ISNA(INDEX($A$37:$U$100,MATCH($B110,$B$37:$B$100,0),15)),"",INDEX($A$37:$U$100,MATCH($B110,$B$37:$B$100,0),15))</f>
        <v>4</v>
      </c>
      <c r="P110" s="19">
        <f>IF(ISNA(INDEX($A$37:$U$100,MATCH($B110,$B$37:$B$100,0),16)),"",INDEX($A$37:$U$100,MATCH($B110,$B$37:$B$100,0),16))</f>
        <v>10</v>
      </c>
      <c r="Q110" s="19">
        <f>IF(ISNA(INDEX($A$37:$U$100,MATCH($B110,$B$37:$B$100,0),17)),"",INDEX($A$37:$U$100,MATCH($B110,$B$37:$B$100,0),17))</f>
        <v>14</v>
      </c>
      <c r="R110" s="33" t="str">
        <f>IF(ISNA(INDEX($A$37:$U$100,MATCH($B110,$B$37:$B$100,0),18)),"",INDEX($A$37:$U$100,MATCH($B110,$B$37:$B$100,0),18))</f>
        <v>E</v>
      </c>
      <c r="S110" s="33">
        <f>IF(ISNA(INDEX($A$37:$U$100,MATCH($B110,$B$37:$B$100,0),19)),"",INDEX($A$37:$U$100,MATCH($B110,$B$37:$B$100,0),19))</f>
        <v>0</v>
      </c>
      <c r="T110" s="33">
        <f>IF(ISNA(INDEX($A$37:$U$100,MATCH($B110,$B$37:$B$100,0),20)),"",INDEX($A$37:$U$100,MATCH($B110,$B$37:$B$100,0),20))</f>
        <v>0</v>
      </c>
      <c r="U110" s="34" t="s">
        <v>42</v>
      </c>
    </row>
    <row r="111" spans="1:21" ht="12.75">
      <c r="A111" s="32" t="str">
        <f>IF(ISNA(INDEX($A$37:$U$100,MATCH($B111,$B$37:$B$100,0),1)),"",INDEX($A$37:$U$100,MATCH($B111,$B$37:$B$100,0),1))</f>
        <v>MME8031</v>
      </c>
      <c r="B111" s="79" t="s">
        <v>82</v>
      </c>
      <c r="C111" s="79"/>
      <c r="D111" s="79"/>
      <c r="E111" s="79"/>
      <c r="F111" s="79"/>
      <c r="G111" s="79"/>
      <c r="H111" s="79"/>
      <c r="I111" s="79"/>
      <c r="J111" s="19">
        <f>IF(ISNA(INDEX($A$37:$U$100,MATCH($B111,$B$37:$B$100,0),10)),"",INDEX($A$37:$U$100,MATCH($B111,$B$37:$B$100,0),10))</f>
        <v>8</v>
      </c>
      <c r="K111" s="19">
        <f>IF(ISNA(INDEX($A$37:$U$100,MATCH($B111,$B$37:$B$100,0),11)),"",INDEX($A$37:$U$100,MATCH($B111,$B$37:$B$100,0),11))</f>
        <v>2</v>
      </c>
      <c r="L111" s="19">
        <f>IF(ISNA(INDEX($A$37:$U$100,MATCH($B111,$B$37:$B$100,0),12)),"",INDEX($A$37:$U$100,MATCH($B111,$B$37:$B$100,0),12))</f>
        <v>1</v>
      </c>
      <c r="M111" s="19">
        <f>IF(ISNA(INDEX($A$37:$U$100,MATCH($B111,$B$37:$B$100,0),13)),"",INDEX($A$37:$U$100,MATCH($B111,$B$37:$B$100,0),13))</f>
        <v>0</v>
      </c>
      <c r="N111" s="19">
        <f>IF(ISNA(INDEX($A$37:$U$100,MATCH($B111,$B$37:$B$100,0),14)),"",INDEX($A$37:$U$100,MATCH($B111,$B$37:$B$100,0),14))</f>
        <v>1</v>
      </c>
      <c r="O111" s="19">
        <f>IF(ISNA(INDEX($A$37:$U$100,MATCH($B111,$B$37:$B$100,0),15)),"",INDEX($A$37:$U$100,MATCH($B111,$B$37:$B$100,0),15))</f>
        <v>4</v>
      </c>
      <c r="P111" s="19">
        <f>IF(ISNA(INDEX($A$37:$U$100,MATCH($B111,$B$37:$B$100,0),16)),"",INDEX($A$37:$U$100,MATCH($B111,$B$37:$B$100,0),16))</f>
        <v>10</v>
      </c>
      <c r="Q111" s="19">
        <f>IF(ISNA(INDEX($A$37:$U$100,MATCH($B111,$B$37:$B$100,0),17)),"",INDEX($A$37:$U$100,MATCH($B111,$B$37:$B$100,0),17))</f>
        <v>14</v>
      </c>
      <c r="R111" s="33" t="str">
        <f>IF(ISNA(INDEX($A$37:$U$100,MATCH($B111,$B$37:$B$100,0),18)),"",INDEX($A$37:$U$100,MATCH($B111,$B$37:$B$100,0),18))</f>
        <v>E</v>
      </c>
      <c r="S111" s="33">
        <f>IF(ISNA(INDEX($A$37:$U$100,MATCH($B111,$B$37:$B$100,0),19)),"",INDEX($A$37:$U$100,MATCH($B111,$B$37:$B$100,0),19))</f>
        <v>0</v>
      </c>
      <c r="T111" s="33">
        <f>IF(ISNA(INDEX($A$37:$U$100,MATCH($B111,$B$37:$B$100,0),20)),"",INDEX($A$37:$U$100,MATCH($B111,$B$37:$B$100,0),20))</f>
        <v>0</v>
      </c>
      <c r="U111" s="34" t="s">
        <v>42</v>
      </c>
    </row>
    <row r="112" spans="1:21" ht="12.75">
      <c r="A112" s="32" t="str">
        <f>IF(ISNA(INDEX($A$37:$U$100,MATCH($B112,$B$37:$B$100,0),1)),"",INDEX($A$37:$U$100,MATCH($B112,$B$37:$B$100,0),1))</f>
        <v>MME8008</v>
      </c>
      <c r="B112" s="79" t="s">
        <v>87</v>
      </c>
      <c r="C112" s="79"/>
      <c r="D112" s="79"/>
      <c r="E112" s="79"/>
      <c r="F112" s="79"/>
      <c r="G112" s="79"/>
      <c r="H112" s="79"/>
      <c r="I112" s="79"/>
      <c r="J112" s="19">
        <f>IF(ISNA(INDEX($A$37:$U$100,MATCH($B112,$B$37:$B$100,0),10)),"",INDEX($A$37:$U$100,MATCH($B112,$B$37:$B$100,0),10))</f>
        <v>8</v>
      </c>
      <c r="K112" s="19">
        <f>IF(ISNA(INDEX($A$37:$U$100,MATCH($B112,$B$37:$B$100,0),11)),"",INDEX($A$37:$U$100,MATCH($B112,$B$37:$B$100,0),11))</f>
        <v>2</v>
      </c>
      <c r="L112" s="19">
        <f>IF(ISNA(INDEX($A$37:$U$100,MATCH($B112,$B$37:$B$100,0),12)),"",INDEX($A$37:$U$100,MATCH($B112,$B$37:$B$100,0),12))</f>
        <v>1</v>
      </c>
      <c r="M112" s="19">
        <f>IF(ISNA(INDEX($A$37:$U$100,MATCH($B112,$B$37:$B$100,0),13)),"",INDEX($A$37:$U$100,MATCH($B112,$B$37:$B$100,0),13))</f>
        <v>0</v>
      </c>
      <c r="N112" s="19">
        <f>IF(ISNA(INDEX($A$37:$U$100,MATCH($B112,$B$37:$B$100,0),14)),"",INDEX($A$37:$U$100,MATCH($B112,$B$37:$B$100,0),14))</f>
        <v>1</v>
      </c>
      <c r="O112" s="19">
        <f>IF(ISNA(INDEX($A$37:$U$100,MATCH($B112,$B$37:$B$100,0),15)),"",INDEX($A$37:$U$100,MATCH($B112,$B$37:$B$100,0),15))</f>
        <v>4</v>
      </c>
      <c r="P112" s="19">
        <f>IF(ISNA(INDEX($A$37:$U$100,MATCH($B112,$B$37:$B$100,0),16)),"",INDEX($A$37:$U$100,MATCH($B112,$B$37:$B$100,0),16))</f>
        <v>10</v>
      </c>
      <c r="Q112" s="19">
        <f>IF(ISNA(INDEX($A$37:$U$100,MATCH($B112,$B$37:$B$100,0),17)),"",INDEX($A$37:$U$100,MATCH($B112,$B$37:$B$100,0),17))</f>
        <v>14</v>
      </c>
      <c r="R112" s="33" t="str">
        <f>IF(ISNA(INDEX($A$37:$U$100,MATCH($B112,$B$37:$B$100,0),18)),"",INDEX($A$37:$U$100,MATCH($B112,$B$37:$B$100,0),18))</f>
        <v>E</v>
      </c>
      <c r="S112" s="33">
        <f>IF(ISNA(INDEX($A$37:$U$100,MATCH($B112,$B$37:$B$100,0),19)),"",INDEX($A$37:$U$100,MATCH($B112,$B$37:$B$100,0),19))</f>
        <v>0</v>
      </c>
      <c r="T112" s="33">
        <f>IF(ISNA(INDEX($A$37:$U$100,MATCH($B112,$B$37:$B$100,0),20)),"",INDEX($A$37:$U$100,MATCH($B112,$B$37:$B$100,0),20))</f>
        <v>0</v>
      </c>
      <c r="U112" s="34" t="s">
        <v>42</v>
      </c>
    </row>
    <row r="113" spans="1:21" ht="12.75">
      <c r="A113" s="32" t="str">
        <f>IF(ISNA(INDEX($A$37:$U$100,MATCH($B113,$B$37:$B$100,0),1)),"",INDEX($A$37:$U$100,MATCH($B113,$B$37:$B$100,0),1))</f>
        <v>MME9001</v>
      </c>
      <c r="B113" s="79" t="s">
        <v>91</v>
      </c>
      <c r="C113" s="79"/>
      <c r="D113" s="79"/>
      <c r="E113" s="79"/>
      <c r="F113" s="79"/>
      <c r="G113" s="79"/>
      <c r="H113" s="79"/>
      <c r="I113" s="79"/>
      <c r="J113" s="19">
        <f>IF(ISNA(INDEX($A$37:$U$100,MATCH($B113,$B$37:$B$100,0),10)),"",INDEX($A$37:$U$100,MATCH($B113,$B$37:$B$100,0),10))</f>
        <v>6</v>
      </c>
      <c r="K113" s="19">
        <f>IF(ISNA(INDEX($A$37:$U$100,MATCH($B113,$B$37:$B$100,0),11)),"",INDEX($A$37:$U$100,MATCH($B113,$B$37:$B$100,0),11))</f>
        <v>2</v>
      </c>
      <c r="L113" s="19">
        <f>IF(ISNA(INDEX($A$37:$U$100,MATCH($B113,$B$37:$B$100,0),12)),"",INDEX($A$37:$U$100,MATCH($B113,$B$37:$B$100,0),12))</f>
        <v>1</v>
      </c>
      <c r="M113" s="19">
        <f>IF(ISNA(INDEX($A$37:$U$100,MATCH($B113,$B$37:$B$100,0),13)),"",INDEX($A$37:$U$100,MATCH($B113,$B$37:$B$100,0),13))</f>
        <v>0</v>
      </c>
      <c r="N113" s="19">
        <f>IF(ISNA(INDEX($A$37:$U$100,MATCH($B113,$B$37:$B$100,0),14)),"",INDEX($A$37:$U$100,MATCH($B113,$B$37:$B$100,0),14))</f>
        <v>0</v>
      </c>
      <c r="O113" s="19">
        <f>IF(ISNA(INDEX($A$37:$U$100,MATCH($B113,$B$37:$B$100,0),15)),"",INDEX($A$37:$U$100,MATCH($B113,$B$37:$B$100,0),15))</f>
        <v>3</v>
      </c>
      <c r="P113" s="19">
        <f>IF(ISNA(INDEX($A$37:$U$100,MATCH($B113,$B$37:$B$100,0),16)),"",INDEX($A$37:$U$100,MATCH($B113,$B$37:$B$100,0),16))</f>
        <v>8</v>
      </c>
      <c r="Q113" s="19">
        <f>IF(ISNA(INDEX($A$37:$U$100,MATCH($B113,$B$37:$B$100,0),17)),"",INDEX($A$37:$U$100,MATCH($B113,$B$37:$B$100,0),17))</f>
        <v>11</v>
      </c>
      <c r="R113" s="33">
        <f>IF(ISNA(INDEX($A$37:$U$100,MATCH($B113,$B$37:$B$100,0),18)),"",INDEX($A$37:$U$100,MATCH($B113,$B$37:$B$100,0),18))</f>
        <v>0</v>
      </c>
      <c r="S113" s="33" t="str">
        <f>IF(ISNA(INDEX($A$37:$U$100,MATCH($B113,$B$37:$B$100,0),19)),"",INDEX($A$37:$U$100,MATCH($B113,$B$37:$B$100,0),19))</f>
        <v>C</v>
      </c>
      <c r="T113" s="33">
        <f>IF(ISNA(INDEX($A$37:$U$100,MATCH($B113,$B$37:$B$100,0),20)),"",INDEX($A$37:$U$100,MATCH($B113,$B$37:$B$100,0),20))</f>
        <v>0</v>
      </c>
      <c r="U113" s="34" t="s">
        <v>42</v>
      </c>
    </row>
    <row r="114" spans="1:21" ht="12.75">
      <c r="A114" s="21" t="s">
        <v>75</v>
      </c>
      <c r="B114" s="84"/>
      <c r="C114" s="84"/>
      <c r="D114" s="84"/>
      <c r="E114" s="84"/>
      <c r="F114" s="84"/>
      <c r="G114" s="84"/>
      <c r="H114" s="84"/>
      <c r="I114" s="84"/>
      <c r="J114" s="25">
        <f>IF(ISNA(SUM(J107:J113)),"",SUM(J107:J113))</f>
        <v>53</v>
      </c>
      <c r="K114" s="25">
        <f aca="true" t="shared" si="6" ref="K114:Q114">SUM(K107:K113)</f>
        <v>14</v>
      </c>
      <c r="L114" s="25">
        <f t="shared" si="6"/>
        <v>7</v>
      </c>
      <c r="M114" s="25">
        <f t="shared" si="6"/>
        <v>0</v>
      </c>
      <c r="N114" s="25">
        <f t="shared" si="6"/>
        <v>6</v>
      </c>
      <c r="O114" s="25">
        <f t="shared" si="6"/>
        <v>27</v>
      </c>
      <c r="P114" s="25">
        <f t="shared" si="6"/>
        <v>67</v>
      </c>
      <c r="Q114" s="25">
        <f t="shared" si="6"/>
        <v>94</v>
      </c>
      <c r="R114" s="21">
        <f>COUNTIF(R107:R113,"E")</f>
        <v>6</v>
      </c>
      <c r="S114" s="21">
        <f>COUNTIF(S107:S113,"C")</f>
        <v>1</v>
      </c>
      <c r="T114" s="21">
        <f>COUNTIF(T107:T113,"VP")</f>
        <v>0</v>
      </c>
      <c r="U114" s="34"/>
    </row>
    <row r="115" spans="1:21" ht="17.25" customHeight="1">
      <c r="A115" s="71" t="s">
        <v>125</v>
      </c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2.75">
      <c r="A116" s="32" t="str">
        <f>IF(ISNA(INDEX($A$37:$U$100,MATCH($B116,$B$37:$B$100,0),1)),"",INDEX($A$37:$U$100,MATCH($B116,$B$37:$B$100,0),1))</f>
        <v>MME8011</v>
      </c>
      <c r="B116" s="79" t="s">
        <v>98</v>
      </c>
      <c r="C116" s="79"/>
      <c r="D116" s="79"/>
      <c r="E116" s="79"/>
      <c r="F116" s="79"/>
      <c r="G116" s="79"/>
      <c r="H116" s="79"/>
      <c r="I116" s="79"/>
      <c r="J116" s="19">
        <f>IF(ISNA(INDEX($A$37:$U$100,MATCH($B116,$B$37:$B$100,0),10)),"",INDEX($A$37:$U$100,MATCH($B116,$B$37:$B$100,0),10))</f>
        <v>7</v>
      </c>
      <c r="K116" s="19">
        <f>IF(ISNA(INDEX($A$37:$U$100,MATCH($B116,$B$37:$B$100,0),11)),"",INDEX($A$37:$U$100,MATCH($B116,$B$37:$B$100,0),11))</f>
        <v>2</v>
      </c>
      <c r="L116" s="19">
        <f>IF(ISNA(INDEX($A$37:$U$100,MATCH($B116,$B$37:$B$100,0),12)),"",INDEX($A$37:$U$100,MATCH($B116,$B$37:$B$100,0),12))</f>
        <v>1</v>
      </c>
      <c r="M116" s="19">
        <f>IF(ISNA(INDEX($A$37:$U$100,MATCH($B116,$B$37:$B$100,0),13)),"",INDEX($A$37:$U$100,MATCH($B116,$B$37:$B$100,0),13))</f>
        <v>0</v>
      </c>
      <c r="N116" s="19">
        <f>IF(ISNA(INDEX($A$37:$U$100,MATCH($B116,$B$37:$B$100,0),14)),"",INDEX($A$37:$U$100,MATCH($B116,$B$37:$B$100,0),14))</f>
        <v>1</v>
      </c>
      <c r="O116" s="19">
        <f>IF(ISNA(INDEX($A$37:$U$100,MATCH($B116,$B$37:$B$100,0),15)),"",INDEX($A$37:$U$100,MATCH($B116,$B$37:$B$100,0),15))</f>
        <v>4</v>
      </c>
      <c r="P116" s="19">
        <f>IF(ISNA(INDEX($A$37:$U$100,MATCH($B116,$B$37:$B$100,0),16)),"",INDEX($A$37:$U$100,MATCH($B116,$B$37:$B$100,0),16))</f>
        <v>11</v>
      </c>
      <c r="Q116" s="19">
        <f>IF(ISNA(INDEX($A$37:$U$100,MATCH($B116,$B$37:$B$100,0),17)),"",INDEX($A$37:$U$100,MATCH($B116,$B$37:$B$100,0),17))</f>
        <v>15</v>
      </c>
      <c r="R116" s="33" t="str">
        <f>IF(ISNA(INDEX($A$37:$U$100,MATCH($B116,$B$37:$B$100,0),18)),"",INDEX($A$37:$U$100,MATCH($B116,$B$37:$B$100,0),18))</f>
        <v>E</v>
      </c>
      <c r="S116" s="33">
        <f>IF(ISNA(INDEX($A$37:$U$100,MATCH($B116,$B$37:$B$100,0),19)),"",INDEX($A$37:$U$100,MATCH($B116,$B$37:$B$100,0),19))</f>
        <v>0</v>
      </c>
      <c r="T116" s="33">
        <f>IF(ISNA(INDEX($A$37:$U$100,MATCH($B116,$B$37:$B$100,0),20)),"",INDEX($A$37:$U$100,MATCH($B116,$B$37:$B$100,0),20))</f>
        <v>0</v>
      </c>
      <c r="U116" s="34" t="s">
        <v>42</v>
      </c>
    </row>
    <row r="117" spans="1:21" ht="12.75">
      <c r="A117" s="21" t="s">
        <v>75</v>
      </c>
      <c r="B117" s="71"/>
      <c r="C117" s="71"/>
      <c r="D117" s="71"/>
      <c r="E117" s="71"/>
      <c r="F117" s="71"/>
      <c r="G117" s="71"/>
      <c r="H117" s="71"/>
      <c r="I117" s="71"/>
      <c r="J117" s="25">
        <f aca="true" t="shared" si="7" ref="J117:Q117">SUM(J116:J116)</f>
        <v>7</v>
      </c>
      <c r="K117" s="25">
        <f t="shared" si="7"/>
        <v>2</v>
      </c>
      <c r="L117" s="25">
        <f t="shared" si="7"/>
        <v>1</v>
      </c>
      <c r="M117" s="25">
        <f t="shared" si="7"/>
        <v>0</v>
      </c>
      <c r="N117" s="25">
        <f t="shared" si="7"/>
        <v>1</v>
      </c>
      <c r="O117" s="25">
        <f t="shared" si="7"/>
        <v>4</v>
      </c>
      <c r="P117" s="25">
        <f t="shared" si="7"/>
        <v>11</v>
      </c>
      <c r="Q117" s="25">
        <f t="shared" si="7"/>
        <v>15</v>
      </c>
      <c r="R117" s="21">
        <f>COUNTIF(R116:R116,"E")</f>
        <v>1</v>
      </c>
      <c r="S117" s="21">
        <f>COUNTIF(S116:S116,"C")</f>
        <v>0</v>
      </c>
      <c r="T117" s="21">
        <f>COUNTIF(T116:T116,"VP")</f>
        <v>0</v>
      </c>
      <c r="U117" s="22"/>
    </row>
    <row r="118" spans="1:21" ht="27" customHeight="1">
      <c r="A118" s="80" t="s">
        <v>120</v>
      </c>
      <c r="B118" s="80"/>
      <c r="C118" s="80"/>
      <c r="D118" s="80"/>
      <c r="E118" s="80"/>
      <c r="F118" s="80"/>
      <c r="G118" s="80"/>
      <c r="H118" s="80"/>
      <c r="I118" s="80"/>
      <c r="J118" s="25">
        <f aca="true" t="shared" si="8" ref="J118:T118">SUM(J114,J117)</f>
        <v>60</v>
      </c>
      <c r="K118" s="25">
        <f t="shared" si="8"/>
        <v>16</v>
      </c>
      <c r="L118" s="25">
        <f t="shared" si="8"/>
        <v>8</v>
      </c>
      <c r="M118" s="25">
        <f t="shared" si="8"/>
        <v>0</v>
      </c>
      <c r="N118" s="25">
        <f t="shared" si="8"/>
        <v>7</v>
      </c>
      <c r="O118" s="25">
        <f t="shared" si="8"/>
        <v>31</v>
      </c>
      <c r="P118" s="25">
        <f t="shared" si="8"/>
        <v>78</v>
      </c>
      <c r="Q118" s="25">
        <f t="shared" si="8"/>
        <v>109</v>
      </c>
      <c r="R118" s="25">
        <f t="shared" si="8"/>
        <v>7</v>
      </c>
      <c r="S118" s="25">
        <f t="shared" si="8"/>
        <v>1</v>
      </c>
      <c r="T118" s="25">
        <f t="shared" si="8"/>
        <v>0</v>
      </c>
      <c r="U118" s="26">
        <f>8/17</f>
        <v>0.47058823529411764</v>
      </c>
    </row>
    <row r="119" spans="1:21" ht="12.75" customHeight="1">
      <c r="A119" s="80" t="s">
        <v>121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25">
        <f aca="true" t="shared" si="9" ref="K119:Q119">K114*14+K117*12</f>
        <v>220</v>
      </c>
      <c r="L119" s="25">
        <f t="shared" si="9"/>
        <v>110</v>
      </c>
      <c r="M119" s="25">
        <f t="shared" si="9"/>
        <v>0</v>
      </c>
      <c r="N119" s="25">
        <f t="shared" si="9"/>
        <v>96</v>
      </c>
      <c r="O119" s="25">
        <f t="shared" si="9"/>
        <v>426</v>
      </c>
      <c r="P119" s="25">
        <f t="shared" si="9"/>
        <v>1070</v>
      </c>
      <c r="Q119" s="25">
        <f t="shared" si="9"/>
        <v>1496</v>
      </c>
      <c r="R119" s="81"/>
      <c r="S119" s="81"/>
      <c r="T119" s="81"/>
      <c r="U119" s="81"/>
    </row>
    <row r="120" spans="1:21" ht="12.7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2">
        <f>SUM(K119:N119)</f>
        <v>426</v>
      </c>
      <c r="L120" s="82"/>
      <c r="M120" s="82"/>
      <c r="N120" s="82"/>
      <c r="O120" s="83">
        <v>1496</v>
      </c>
      <c r="P120" s="83"/>
      <c r="Q120" s="83"/>
      <c r="R120" s="81"/>
      <c r="S120" s="81"/>
      <c r="T120" s="81"/>
      <c r="U120" s="81"/>
    </row>
    <row r="121" spans="1:21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6"/>
      <c r="L121" s="36"/>
      <c r="M121" s="36"/>
      <c r="N121" s="36"/>
      <c r="O121" s="37"/>
      <c r="P121" s="37"/>
      <c r="Q121" s="37"/>
      <c r="R121" s="38"/>
      <c r="S121" s="38"/>
      <c r="T121" s="38"/>
      <c r="U121" s="38"/>
    </row>
    <row r="122" spans="1:21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6"/>
      <c r="L122" s="36"/>
      <c r="M122" s="36"/>
      <c r="N122" s="36"/>
      <c r="O122" s="37"/>
      <c r="P122" s="37"/>
      <c r="Q122" s="37"/>
      <c r="R122" s="38"/>
      <c r="S122" s="38"/>
      <c r="T122" s="38"/>
      <c r="U122" s="38"/>
    </row>
    <row r="123" spans="1:21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6"/>
      <c r="L123" s="36"/>
      <c r="M123" s="36"/>
      <c r="N123" s="36"/>
      <c r="O123" s="37"/>
      <c r="P123" s="37"/>
      <c r="Q123" s="37"/>
      <c r="R123" s="38"/>
      <c r="S123" s="38"/>
      <c r="T123" s="38"/>
      <c r="U123" s="38"/>
    </row>
    <row r="124" spans="1:21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6"/>
      <c r="L124" s="36"/>
      <c r="M124" s="36"/>
      <c r="N124" s="36"/>
      <c r="O124" s="37"/>
      <c r="P124" s="37"/>
      <c r="Q124" s="37"/>
      <c r="R124" s="38"/>
      <c r="S124" s="38"/>
      <c r="T124" s="38"/>
      <c r="U124" s="38"/>
    </row>
    <row r="125" spans="1:21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6"/>
      <c r="L125" s="36"/>
      <c r="M125" s="36"/>
      <c r="N125" s="36"/>
      <c r="O125" s="37"/>
      <c r="P125" s="37"/>
      <c r="Q125" s="37"/>
      <c r="R125" s="38"/>
      <c r="S125" s="38"/>
      <c r="T125" s="38"/>
      <c r="U125" s="38"/>
    </row>
    <row r="126" spans="1:21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6"/>
      <c r="L126" s="36"/>
      <c r="M126" s="36"/>
      <c r="N126" s="36"/>
      <c r="O126" s="37"/>
      <c r="P126" s="37"/>
      <c r="Q126" s="37"/>
      <c r="R126" s="38"/>
      <c r="S126" s="38"/>
      <c r="T126" s="38"/>
      <c r="U126" s="38"/>
    </row>
    <row r="127" spans="1:21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6"/>
      <c r="L127" s="36"/>
      <c r="M127" s="36"/>
      <c r="N127" s="36"/>
      <c r="O127" s="37"/>
      <c r="P127" s="37"/>
      <c r="Q127" s="37"/>
      <c r="R127" s="38"/>
      <c r="S127" s="38"/>
      <c r="T127" s="38"/>
      <c r="U127" s="38"/>
    </row>
    <row r="128" spans="1:21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6"/>
      <c r="L128" s="36"/>
      <c r="M128" s="36"/>
      <c r="N128" s="36"/>
      <c r="O128" s="37"/>
      <c r="P128" s="37"/>
      <c r="Q128" s="37"/>
      <c r="R128" s="38"/>
      <c r="S128" s="38"/>
      <c r="T128" s="38"/>
      <c r="U128" s="38"/>
    </row>
    <row r="129" spans="1:21" ht="27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6"/>
      <c r="L129" s="36"/>
      <c r="M129" s="36"/>
      <c r="N129" s="36"/>
      <c r="O129" s="37"/>
      <c r="P129" s="37"/>
      <c r="Q129" s="37"/>
      <c r="R129" s="38"/>
      <c r="S129" s="38"/>
      <c r="T129" s="38"/>
      <c r="U129" s="38"/>
    </row>
    <row r="130" spans="1:21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6"/>
      <c r="L130" s="36"/>
      <c r="M130" s="36"/>
      <c r="N130" s="36"/>
      <c r="O130" s="37"/>
      <c r="P130" s="37"/>
      <c r="Q130" s="37"/>
      <c r="R130" s="38"/>
      <c r="S130" s="38"/>
      <c r="T130" s="38"/>
      <c r="U130" s="38"/>
    </row>
    <row r="131" spans="1:21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6"/>
      <c r="L131" s="36"/>
      <c r="M131" s="36"/>
      <c r="N131" s="36"/>
      <c r="O131" s="37"/>
      <c r="P131" s="37"/>
      <c r="Q131" s="37"/>
      <c r="R131" s="38"/>
      <c r="S131" s="38"/>
      <c r="T131" s="38"/>
      <c r="U131" s="38"/>
    </row>
    <row r="132" spans="1:21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6"/>
      <c r="L132" s="36"/>
      <c r="M132" s="36"/>
      <c r="N132" s="36"/>
      <c r="O132" s="37"/>
      <c r="P132" s="37"/>
      <c r="Q132" s="37"/>
      <c r="R132" s="38"/>
      <c r="S132" s="38"/>
      <c r="T132" s="38"/>
      <c r="U132" s="38"/>
    </row>
    <row r="133" spans="1:21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6"/>
      <c r="L133" s="36"/>
      <c r="M133" s="36"/>
      <c r="N133" s="36"/>
      <c r="O133" s="37"/>
      <c r="P133" s="37"/>
      <c r="Q133" s="37"/>
      <c r="R133" s="38"/>
      <c r="S133" s="38"/>
      <c r="T133" s="38"/>
      <c r="U133" s="38"/>
    </row>
    <row r="135" spans="1:21" ht="23.25" customHeight="1">
      <c r="A135" s="71" t="s">
        <v>126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26.25" customHeight="1">
      <c r="A136" s="71" t="s">
        <v>52</v>
      </c>
      <c r="B136" s="71" t="s">
        <v>53</v>
      </c>
      <c r="C136" s="71"/>
      <c r="D136" s="71"/>
      <c r="E136" s="71"/>
      <c r="F136" s="71"/>
      <c r="G136" s="71"/>
      <c r="H136" s="71"/>
      <c r="I136" s="71"/>
      <c r="J136" s="70" t="s">
        <v>54</v>
      </c>
      <c r="K136" s="70" t="s">
        <v>55</v>
      </c>
      <c r="L136" s="70"/>
      <c r="M136" s="70"/>
      <c r="N136" s="70"/>
      <c r="O136" s="70" t="s">
        <v>56</v>
      </c>
      <c r="P136" s="70"/>
      <c r="Q136" s="70"/>
      <c r="R136" s="70" t="s">
        <v>57</v>
      </c>
      <c r="S136" s="70"/>
      <c r="T136" s="70"/>
      <c r="U136" s="70" t="s">
        <v>58</v>
      </c>
    </row>
    <row r="137" spans="1:21" ht="12.75">
      <c r="A137" s="71"/>
      <c r="B137" s="71"/>
      <c r="C137" s="71"/>
      <c r="D137" s="71"/>
      <c r="E137" s="71"/>
      <c r="F137" s="71"/>
      <c r="G137" s="71"/>
      <c r="H137" s="71"/>
      <c r="I137" s="71"/>
      <c r="J137" s="70"/>
      <c r="K137" s="31" t="s">
        <v>59</v>
      </c>
      <c r="L137" s="31" t="s">
        <v>60</v>
      </c>
      <c r="M137" s="31" t="s">
        <v>61</v>
      </c>
      <c r="N137" s="31" t="s">
        <v>62</v>
      </c>
      <c r="O137" s="31" t="s">
        <v>63</v>
      </c>
      <c r="P137" s="31" t="s">
        <v>35</v>
      </c>
      <c r="Q137" s="31" t="s">
        <v>64</v>
      </c>
      <c r="R137" s="31" t="s">
        <v>65</v>
      </c>
      <c r="S137" s="31" t="s">
        <v>59</v>
      </c>
      <c r="T137" s="31" t="s">
        <v>66</v>
      </c>
      <c r="U137" s="70"/>
    </row>
    <row r="138" spans="1:21" ht="18.75" customHeight="1">
      <c r="A138" s="71" t="s">
        <v>124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2.75">
      <c r="A139" s="32" t="str">
        <f>IF(ISNA(INDEX($A$37:$U$100,MATCH($B139,$B$37:$B$100,0),1)),"",INDEX($A$37:$U$100,MATCH($B139,$B$37:$B$100,0),1))</f>
        <v>MME8023</v>
      </c>
      <c r="B139" s="79" t="s">
        <v>80</v>
      </c>
      <c r="C139" s="79"/>
      <c r="D139" s="79"/>
      <c r="E139" s="79"/>
      <c r="F139" s="79"/>
      <c r="G139" s="79"/>
      <c r="H139" s="79"/>
      <c r="I139" s="79"/>
      <c r="J139" s="19">
        <f>IF(ISNA(INDEX($A$37:$U$100,MATCH($B139,$B$37:$B$100,0),10)),"",INDEX($A$37:$U$100,MATCH($B139,$B$37:$B$100,0),10))</f>
        <v>7</v>
      </c>
      <c r="K139" s="19">
        <f>IF(ISNA(INDEX($A$37:$U$100,MATCH($B139,$B$37:$B$100,0),11)),"",INDEX($A$37:$U$100,MATCH($B139,$B$37:$B$100,0),11))</f>
        <v>2</v>
      </c>
      <c r="L139" s="19">
        <f>IF(ISNA(INDEX($A$37:$U$100,MATCH($B139,$B$37:$B$100,0),12)),"",INDEX($A$37:$U$100,MATCH($B139,$B$37:$B$100,0),12))</f>
        <v>1</v>
      </c>
      <c r="M139" s="19">
        <f>IF(ISNA(INDEX($A$37:$U$100,MATCH($B139,$B$37:$B$100,0),13)),"",INDEX($A$37:$U$100,MATCH($B139,$B$37:$B$100,0),13))</f>
        <v>0</v>
      </c>
      <c r="N139" s="19">
        <f>IF(ISNA(INDEX($A$37:$U$100,MATCH($B139,$B$37:$B$100,0),14)),"",INDEX($A$37:$U$100,MATCH($B139,$B$37:$B$100,0),14))</f>
        <v>1</v>
      </c>
      <c r="O139" s="19">
        <f>IF(ISNA(INDEX($A$37:$U$100,MATCH($B139,$B$37:$B$100,0),15)),"",INDEX($A$37:$U$100,MATCH($B139,$B$37:$B$100,0),15))</f>
        <v>4</v>
      </c>
      <c r="P139" s="19">
        <f>IF(ISNA(INDEX($A$37:$U$100,MATCH($B139,$B$37:$B$100,0),16)),"",INDEX($A$37:$U$100,MATCH($B139,$B$37:$B$100,0),16))</f>
        <v>9</v>
      </c>
      <c r="Q139" s="19">
        <f>IF(ISNA(INDEX($A$37:$U$100,MATCH($B139,$B$37:$B$100,0),17)),"",INDEX($A$37:$U$100,MATCH($B139,$B$37:$B$100,0),17))</f>
        <v>13</v>
      </c>
      <c r="R139" s="33" t="str">
        <f>IF(ISNA(INDEX($A$37:$U$100,MATCH($B139,$B$37:$B$100,0),18)),"",INDEX($A$37:$U$100,MATCH($B139,$B$37:$B$100,0),18))</f>
        <v>E</v>
      </c>
      <c r="S139" s="33">
        <f>IF(ISNA(INDEX($A$37:$U$100,MATCH($B139,$B$37:$B$100,0),19)),"",INDEX($A$37:$U$100,MATCH($B139,$B$37:$B$100,0),19))</f>
        <v>0</v>
      </c>
      <c r="T139" s="33">
        <f>IF(ISNA(INDEX($A$37:$U$100,MATCH($B139,$B$37:$B$100,0),20)),"",INDEX($A$37:$U$100,MATCH($B139,$B$37:$B$100,0),20))</f>
        <v>0</v>
      </c>
      <c r="U139" s="34" t="s">
        <v>42</v>
      </c>
    </row>
    <row r="140" spans="1:21" ht="12.75">
      <c r="A140" s="32" t="str">
        <f>IF(ISNA(INDEX($A$37:$U$100,MATCH($B140,$B$37:$B$100,0),1)),"",INDEX($A$37:$U$100,MATCH($B140,$B$37:$B$100,0),1))</f>
        <v>MME8009</v>
      </c>
      <c r="B140" s="79" t="s">
        <v>89</v>
      </c>
      <c r="C140" s="79"/>
      <c r="D140" s="79"/>
      <c r="E140" s="79"/>
      <c r="F140" s="79"/>
      <c r="G140" s="79"/>
      <c r="H140" s="79"/>
      <c r="I140" s="79"/>
      <c r="J140" s="19">
        <f>IF(ISNA(INDEX($A$37:$U$100,MATCH($B140,$B$37:$B$100,0),10)),"",INDEX($A$37:$U$100,MATCH($B140,$B$37:$B$100,0),10))</f>
        <v>8</v>
      </c>
      <c r="K140" s="19">
        <f>IF(ISNA(INDEX($A$37:$U$100,MATCH($B140,$B$37:$B$100,0),11)),"",INDEX($A$37:$U$100,MATCH($B140,$B$37:$B$100,0),11))</f>
        <v>2</v>
      </c>
      <c r="L140" s="19">
        <f>IF(ISNA(INDEX($A$37:$U$100,MATCH($B140,$B$37:$B$100,0),12)),"",INDEX($A$37:$U$100,MATCH($B140,$B$37:$B$100,0),12))</f>
        <v>1</v>
      </c>
      <c r="M140" s="19">
        <f>IF(ISNA(INDEX($A$37:$U$100,MATCH($B140,$B$37:$B$100,0),13)),"",INDEX($A$37:$U$100,MATCH($B140,$B$37:$B$100,0),13))</f>
        <v>0</v>
      </c>
      <c r="N140" s="19">
        <f>IF(ISNA(INDEX($A$37:$U$100,MATCH($B140,$B$37:$B$100,0),14)),"",INDEX($A$37:$U$100,MATCH($B140,$B$37:$B$100,0),14))</f>
        <v>1</v>
      </c>
      <c r="O140" s="19">
        <f>IF(ISNA(INDEX($A$37:$U$100,MATCH($B140,$B$37:$B$100,0),15)),"",INDEX($A$37:$U$100,MATCH($B140,$B$37:$B$100,0),15))</f>
        <v>4</v>
      </c>
      <c r="P140" s="19">
        <f>IF(ISNA(INDEX($A$37:$U$100,MATCH($B140,$B$37:$B$100,0),16)),"",INDEX($A$37:$U$100,MATCH($B140,$B$37:$B$100,0),16))</f>
        <v>10</v>
      </c>
      <c r="Q140" s="19">
        <f>IF(ISNA(INDEX($A$37:$U$100,MATCH($B140,$B$37:$B$100,0),17)),"",INDEX($A$37:$U$100,MATCH($B140,$B$37:$B$100,0),17))</f>
        <v>14</v>
      </c>
      <c r="R140" s="33" t="str">
        <f>IF(ISNA(INDEX($A$37:$U$100,MATCH($B140,$B$37:$B$100,0),18)),"",INDEX($A$37:$U$100,MATCH($B140,$B$37:$B$100,0),18))</f>
        <v>E</v>
      </c>
      <c r="S140" s="33">
        <f>IF(ISNA(INDEX($A$37:$U$100,MATCH($B140,$B$37:$B$100,0),19)),"",INDEX($A$37:$U$100,MATCH($B140,$B$37:$B$100,0),19))</f>
        <v>0</v>
      </c>
      <c r="T140" s="33">
        <f>IF(ISNA(INDEX($A$37:$U$100,MATCH($B140,$B$37:$B$100,0),20)),"",INDEX($A$37:$U$100,MATCH($B140,$B$37:$B$100,0),20))</f>
        <v>0</v>
      </c>
      <c r="U140" s="34" t="s">
        <v>42</v>
      </c>
    </row>
    <row r="141" spans="1:21" ht="12.75">
      <c r="A141" s="32" t="str">
        <f>IF(ISNA(INDEX($A$37:$U$100,MATCH($B141,$B$37:$B$100,0),1)),"",INDEX($A$37:$U$100,MATCH($B141,$B$37:$B$100,0),1))</f>
        <v>MMX9101</v>
      </c>
      <c r="B141" s="79" t="s">
        <v>93</v>
      </c>
      <c r="C141" s="79"/>
      <c r="D141" s="79"/>
      <c r="E141" s="79"/>
      <c r="F141" s="79"/>
      <c r="G141" s="79"/>
      <c r="H141" s="79"/>
      <c r="I141" s="79"/>
      <c r="J141" s="19">
        <f>IF(ISNA(INDEX($A$37:$U$100,MATCH($B141,$B$37:$B$100,0),10)),"",INDEX($A$37:$U$100,MATCH($B141,$B$37:$B$100,0),10))</f>
        <v>8</v>
      </c>
      <c r="K141" s="19">
        <f>IF(ISNA(INDEX($A$37:$U$100,MATCH($B141,$B$37:$B$100,0),11)),"",INDEX($A$37:$U$100,MATCH($B141,$B$37:$B$100,0),11))</f>
        <v>2</v>
      </c>
      <c r="L141" s="19">
        <f>IF(ISNA(INDEX($A$37:$U$100,MATCH($B141,$B$37:$B$100,0),12)),"",INDEX($A$37:$U$100,MATCH($B141,$B$37:$B$100,0),12))</f>
        <v>1</v>
      </c>
      <c r="M141" s="19">
        <f>IF(ISNA(INDEX($A$37:$U$100,MATCH($B141,$B$37:$B$100,0),13)),"",INDEX($A$37:$U$100,MATCH($B141,$B$37:$B$100,0),13))</f>
        <v>0</v>
      </c>
      <c r="N141" s="19">
        <f>IF(ISNA(INDEX($A$37:$U$100,MATCH($B141,$B$37:$B$100,0),14)),"",INDEX($A$37:$U$100,MATCH($B141,$B$37:$B$100,0),14))</f>
        <v>1</v>
      </c>
      <c r="O141" s="19">
        <f>IF(ISNA(INDEX($A$37:$U$100,MATCH($B141,$B$37:$B$100,0),15)),"",INDEX($A$37:$U$100,MATCH($B141,$B$37:$B$100,0),15))</f>
        <v>4</v>
      </c>
      <c r="P141" s="19">
        <f>IF(ISNA(INDEX($A$37:$U$100,MATCH($B141,$B$37:$B$100,0),16)),"",INDEX($A$37:$U$100,MATCH($B141,$B$37:$B$100,0),16))</f>
        <v>10</v>
      </c>
      <c r="Q141" s="19">
        <f>IF(ISNA(INDEX($A$37:$U$100,MATCH($B141,$B$37:$B$100,0),17)),"",INDEX($A$37:$U$100,MATCH($B141,$B$37:$B$100,0),17))</f>
        <v>14</v>
      </c>
      <c r="R141" s="33" t="str">
        <f>IF(ISNA(INDEX($A$37:$U$100,MATCH($B141,$B$37:$B$100,0),18)),"",INDEX($A$37:$U$100,MATCH($B141,$B$37:$B$100,0),18))</f>
        <v>E</v>
      </c>
      <c r="S141" s="33">
        <f>IF(ISNA(INDEX($A$37:$U$100,MATCH($B141,$B$37:$B$100,0),19)),"",INDEX($A$37:$U$100,MATCH($B141,$B$37:$B$100,0),19))</f>
        <v>0</v>
      </c>
      <c r="T141" s="33">
        <f>IF(ISNA(INDEX($A$37:$U$100,MATCH($B141,$B$37:$B$100,0),20)),"",INDEX($A$37:$U$100,MATCH($B141,$B$37:$B$100,0),20))</f>
        <v>0</v>
      </c>
      <c r="U141" s="34" t="s">
        <v>43</v>
      </c>
    </row>
    <row r="142" spans="1:21" ht="12.75">
      <c r="A142" s="21" t="s">
        <v>75</v>
      </c>
      <c r="B142" s="84"/>
      <c r="C142" s="84"/>
      <c r="D142" s="84"/>
      <c r="E142" s="84"/>
      <c r="F142" s="84"/>
      <c r="G142" s="84"/>
      <c r="H142" s="84"/>
      <c r="I142" s="84"/>
      <c r="J142" s="25">
        <f aca="true" t="shared" si="10" ref="J142:Q142">SUM(J139:J141)</f>
        <v>23</v>
      </c>
      <c r="K142" s="25">
        <f t="shared" si="10"/>
        <v>6</v>
      </c>
      <c r="L142" s="25">
        <f t="shared" si="10"/>
        <v>3</v>
      </c>
      <c r="M142" s="25">
        <f t="shared" si="10"/>
        <v>0</v>
      </c>
      <c r="N142" s="25">
        <f t="shared" si="10"/>
        <v>3</v>
      </c>
      <c r="O142" s="25">
        <f t="shared" si="10"/>
        <v>12</v>
      </c>
      <c r="P142" s="25">
        <f t="shared" si="10"/>
        <v>29</v>
      </c>
      <c r="Q142" s="25">
        <f t="shared" si="10"/>
        <v>41</v>
      </c>
      <c r="R142" s="21">
        <f>COUNTIF(R139:R141,"E")</f>
        <v>3</v>
      </c>
      <c r="S142" s="21">
        <f>COUNTIF(S139:S141,"C")</f>
        <v>0</v>
      </c>
      <c r="T142" s="21">
        <f>COUNTIF(T139:T141,"VP")</f>
        <v>0</v>
      </c>
      <c r="U142" s="18"/>
    </row>
    <row r="143" spans="1:21" ht="18" customHeight="1">
      <c r="A143" s="71" t="s">
        <v>127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2.75">
      <c r="A144" s="32" t="str">
        <f>IF(ISNA(INDEX($A$37:$U$100,MATCH($B144,$B$37:$B$100,0),1)),"",INDEX($A$37:$U$100,MATCH($B144,$B$37:$B$100,0),1))</f>
        <v>MME8066</v>
      </c>
      <c r="B144" s="79" t="s">
        <v>96</v>
      </c>
      <c r="C144" s="79"/>
      <c r="D144" s="79"/>
      <c r="E144" s="79"/>
      <c r="F144" s="79"/>
      <c r="G144" s="79"/>
      <c r="H144" s="79"/>
      <c r="I144" s="79"/>
      <c r="J144" s="19">
        <f>IF(ISNA(INDEX($A$37:$U$100,MATCH($B144,$B$37:$B$100,0),10)),"",INDEX($A$37:$U$100,MATCH($B144,$B$37:$B$100,0),10))</f>
        <v>7</v>
      </c>
      <c r="K144" s="19">
        <f>IF(ISNA(INDEX($A$37:$U$100,MATCH($B144,$B$37:$B$100,0),11)),"",INDEX($A$37:$U$100,MATCH($B144,$B$37:$B$100,0),11))</f>
        <v>2</v>
      </c>
      <c r="L144" s="19">
        <f>IF(ISNA(INDEX($A$37:$U$100,MATCH($B144,$B$37:$B$100,0),12)),"",INDEX($A$37:$U$100,MATCH($B144,$B$37:$B$100,0),12))</f>
        <v>1</v>
      </c>
      <c r="M144" s="19">
        <f>IF(ISNA(INDEX($A$37:$U$100,MATCH($B144,$B$37:$B$100,0),13)),"",INDEX($A$37:$U$100,MATCH($B144,$B$37:$B$100,0),13))</f>
        <v>0</v>
      </c>
      <c r="N144" s="19">
        <f>IF(ISNA(INDEX($A$37:$U$100,MATCH($B144,$B$37:$B$100,0),14)),"",INDEX($A$37:$U$100,MATCH($B144,$B$37:$B$100,0),14))</f>
        <v>1</v>
      </c>
      <c r="O144" s="19">
        <f>IF(ISNA(INDEX($A$37:$U$100,MATCH($B144,$B$37:$B$100,0),15)),"",INDEX($A$37:$U$100,MATCH($B144,$B$37:$B$100,0),15))</f>
        <v>4</v>
      </c>
      <c r="P144" s="19">
        <f>IF(ISNA(INDEX($A$37:$U$100,MATCH($B144,$B$37:$B$100,0),16)),"",INDEX($A$37:$U$100,MATCH($B144,$B$37:$B$100,0),16))</f>
        <v>11</v>
      </c>
      <c r="Q144" s="19">
        <f>IF(ISNA(INDEX($A$37:$U$100,MATCH($B144,$B$37:$B$100,0),17)),"",INDEX($A$37:$U$100,MATCH($B144,$B$37:$B$100,0),17))</f>
        <v>15</v>
      </c>
      <c r="R144" s="33" t="str">
        <f>IF(ISNA(INDEX($A$37:$U$100,MATCH($B144,$B$37:$B$100,0),18)),"",INDEX($A$37:$U$100,MATCH($B144,$B$37:$B$100,0),18))</f>
        <v>E</v>
      </c>
      <c r="S144" s="33">
        <f>IF(ISNA(INDEX($A$37:$U$100,MATCH($B144,$B$37:$B$100,0),19)),"",INDEX($A$37:$U$100,MATCH($B144,$B$37:$B$100,0),19))</f>
        <v>0</v>
      </c>
      <c r="T144" s="33">
        <f>IF(ISNA(INDEX($A$37:$U$100,MATCH($B144,$B$37:$B$100,0),20)),"",INDEX($A$37:$U$100,MATCH($B144,$B$37:$B$100,0),20))</f>
        <v>0</v>
      </c>
      <c r="U144" s="34" t="s">
        <v>42</v>
      </c>
    </row>
    <row r="145" spans="1:21" ht="12.75">
      <c r="A145" s="32" t="str">
        <f>IF(ISNA(INDEX($A$37:$U$100,MATCH($B145,$B$37:$B$100,0),1)),"",INDEX($A$37:$U$100,MATCH($B145,$B$37:$B$100,0),1))</f>
        <v>MME9002</v>
      </c>
      <c r="B145" s="79" t="s">
        <v>100</v>
      </c>
      <c r="C145" s="79"/>
      <c r="D145" s="79"/>
      <c r="E145" s="79"/>
      <c r="F145" s="79"/>
      <c r="G145" s="79"/>
      <c r="H145" s="79"/>
      <c r="I145" s="79"/>
      <c r="J145" s="19">
        <f>IF(ISNA(INDEX($A$37:$U$100,MATCH($B145,$B$37:$B$100,0),10)),"",INDEX($A$37:$U$100,MATCH($B145,$B$37:$B$100,0),10))</f>
        <v>4</v>
      </c>
      <c r="K145" s="19">
        <f>IF(ISNA(INDEX($A$37:$U$100,MATCH($B145,$B$37:$B$100,0),11)),"",INDEX($A$37:$U$100,MATCH($B145,$B$37:$B$100,0),11))</f>
        <v>0</v>
      </c>
      <c r="L145" s="19">
        <f>IF(ISNA(INDEX($A$37:$U$100,MATCH($B145,$B$37:$B$100,0),12)),"",INDEX($A$37:$U$100,MATCH($B145,$B$37:$B$100,0),12))</f>
        <v>0</v>
      </c>
      <c r="M145" s="19">
        <f>IF(ISNA(INDEX($A$37:$U$100,MATCH($B145,$B$37:$B$100,0),13)),"",INDEX($A$37:$U$100,MATCH($B145,$B$37:$B$100,0),13))</f>
        <v>1</v>
      </c>
      <c r="N145" s="19">
        <f>IF(ISNA(INDEX($A$37:$U$100,MATCH($B145,$B$37:$B$100,0),14)),"",INDEX($A$37:$U$100,MATCH($B145,$B$37:$B$100,0),14))</f>
        <v>2</v>
      </c>
      <c r="O145" s="19">
        <f>IF(ISNA(INDEX($A$37:$U$100,MATCH($B145,$B$37:$B$100,0),15)),"",INDEX($A$37:$U$100,MATCH($B145,$B$37:$B$100,0),15))</f>
        <v>3</v>
      </c>
      <c r="P145" s="19">
        <f>IF(ISNA(INDEX($A$37:$U$100,MATCH($B145,$B$37:$B$100,0),16)),"",INDEX($A$37:$U$100,MATCH($B145,$B$37:$B$100,0),16))</f>
        <v>5</v>
      </c>
      <c r="Q145" s="19">
        <f>IF(ISNA(INDEX($A$37:$U$100,MATCH($B145,$B$37:$B$100,0),17)),"",INDEX($A$37:$U$100,MATCH($B145,$B$37:$B$100,0),17))</f>
        <v>8</v>
      </c>
      <c r="R145" s="33">
        <f>IF(ISNA(INDEX($A$37:$U$100,MATCH($B145,$B$37:$B$100,0),18)),"",INDEX($A$37:$U$100,MATCH($B145,$B$37:$B$100,0),18))</f>
        <v>0</v>
      </c>
      <c r="S145" s="33" t="str">
        <f>IF(ISNA(INDEX($A$37:$U$100,MATCH($B145,$B$37:$B$100,0),19)),"",INDEX($A$37:$U$100,MATCH($B145,$B$37:$B$100,0),19))</f>
        <v>C</v>
      </c>
      <c r="T145" s="33">
        <f>IF(ISNA(INDEX($A$37:$U$100,MATCH($B145,$B$37:$B$100,0),20)),"",INDEX($A$37:$U$100,MATCH($B145,$B$37:$B$100,0),20))</f>
        <v>0</v>
      </c>
      <c r="U145" s="34" t="s">
        <v>42</v>
      </c>
    </row>
    <row r="146" spans="1:21" ht="12.75">
      <c r="A146" s="32" t="str">
        <f>IF(ISNA(INDEX($A$37:$U$100,MATCH($B146,$B$37:$B$100,0),1)),"",INDEX($A$37:$U$100,MATCH($B146,$B$37:$B$100,0),1))</f>
        <v>MME3401</v>
      </c>
      <c r="B146" s="79" t="s">
        <v>102</v>
      </c>
      <c r="C146" s="79"/>
      <c r="D146" s="79"/>
      <c r="E146" s="79"/>
      <c r="F146" s="79"/>
      <c r="G146" s="79"/>
      <c r="H146" s="79"/>
      <c r="I146" s="79"/>
      <c r="J146" s="19">
        <f>IF(ISNA(INDEX($A$37:$U$100,MATCH($B146,$B$37:$B$100,0),10)),"",INDEX($A$37:$U$100,MATCH($B146,$B$37:$B$100,0),10))</f>
        <v>4</v>
      </c>
      <c r="K146" s="19">
        <f>IF(ISNA(INDEX($A$37:$U$100,MATCH($B146,$B$37:$B$100,0),11)),"",INDEX($A$37:$U$100,MATCH($B146,$B$37:$B$100,0),11))</f>
        <v>0</v>
      </c>
      <c r="L146" s="19">
        <f>IF(ISNA(INDEX($A$37:$U$100,MATCH($B146,$B$37:$B$100,0),12)),"",INDEX($A$37:$U$100,MATCH($B146,$B$37:$B$100,0),12))</f>
        <v>0</v>
      </c>
      <c r="M146" s="19">
        <f>IF(ISNA(INDEX($A$37:$U$100,MATCH($B146,$B$37:$B$100,0),13)),"",INDEX($A$37:$U$100,MATCH($B146,$B$37:$B$100,0),13))</f>
        <v>0</v>
      </c>
      <c r="N146" s="19">
        <f>IF(ISNA(INDEX($A$37:$U$100,MATCH($B146,$B$37:$B$100,0),14)),"",INDEX($A$37:$U$100,MATCH($B146,$B$37:$B$100,0),14))</f>
        <v>2</v>
      </c>
      <c r="O146" s="19">
        <f>IF(ISNA(INDEX($A$37:$U$100,MATCH($B146,$B$37:$B$100,0),15)),"",INDEX($A$37:$U$100,MATCH($B146,$B$37:$B$100,0),15))</f>
        <v>2</v>
      </c>
      <c r="P146" s="19">
        <f>IF(ISNA(INDEX($A$37:$U$100,MATCH($B146,$B$37:$B$100,0),16)),"",INDEX($A$37:$U$100,MATCH($B146,$B$37:$B$100,0),16))</f>
        <v>6</v>
      </c>
      <c r="Q146" s="19">
        <f>IF(ISNA(INDEX($A$37:$U$100,MATCH($B146,$B$37:$B$100,0),17)),"",INDEX($A$37:$U$100,MATCH($B146,$B$37:$B$100,0),17))</f>
        <v>8</v>
      </c>
      <c r="R146" s="33">
        <f>IF(ISNA(INDEX($A$37:$U$100,MATCH($B146,$B$37:$B$100,0),18)),"",INDEX($A$37:$U$100,MATCH($B146,$B$37:$B$100,0),18))</f>
        <v>0</v>
      </c>
      <c r="S146" s="33" t="str">
        <f>IF(ISNA(INDEX($A$37:$U$100,MATCH($B146,$B$37:$B$100,0),19)),"",INDEX($A$37:$U$100,MATCH($B146,$B$37:$B$100,0),19))</f>
        <v>C</v>
      </c>
      <c r="T146" s="33">
        <f>IF(ISNA(INDEX($A$37:$U$100,MATCH($B146,$B$37:$B$100,0),20)),"",INDEX($A$37:$U$100,MATCH($B146,$B$37:$B$100,0),20))</f>
        <v>0</v>
      </c>
      <c r="U146" s="34" t="s">
        <v>42</v>
      </c>
    </row>
    <row r="147" spans="1:21" ht="12.75">
      <c r="A147" s="32" t="str">
        <f>IF(ISNA(INDEX($A$37:$U$100,MATCH($B147,$B$37:$B$100,0),1)),"",INDEX($A$37:$U$100,MATCH($B147,$B$37:$B$100,0),1))</f>
        <v>MMX9102</v>
      </c>
      <c r="B147" s="79" t="s">
        <v>104</v>
      </c>
      <c r="C147" s="79"/>
      <c r="D147" s="79"/>
      <c r="E147" s="79"/>
      <c r="F147" s="79"/>
      <c r="G147" s="79"/>
      <c r="H147" s="79"/>
      <c r="I147" s="79"/>
      <c r="J147" s="19">
        <f>IF(ISNA(INDEX($A$37:$U$100,MATCH($B147,$B$37:$B$100,0),10)),"",INDEX($A$37:$U$100,MATCH($B147,$B$37:$B$100,0),10))</f>
        <v>8</v>
      </c>
      <c r="K147" s="19">
        <f>IF(ISNA(INDEX($A$37:$U$100,MATCH($B147,$B$37:$B$100,0),11)),"",INDEX($A$37:$U$100,MATCH($B147,$B$37:$B$100,0),11))</f>
        <v>2</v>
      </c>
      <c r="L147" s="19">
        <f>IF(ISNA(INDEX($A$37:$U$100,MATCH($B147,$B$37:$B$100,0),12)),"",INDEX($A$37:$U$100,MATCH($B147,$B$37:$B$100,0),12))</f>
        <v>1</v>
      </c>
      <c r="M147" s="19">
        <f>IF(ISNA(INDEX($A$37:$U$100,MATCH($B147,$B$37:$B$100,0),13)),"",INDEX($A$37:$U$100,MATCH($B147,$B$37:$B$100,0),13))</f>
        <v>0</v>
      </c>
      <c r="N147" s="19">
        <f>IF(ISNA(INDEX($A$37:$U$100,MATCH($B147,$B$37:$B$100,0),14)),"",INDEX($A$37:$U$100,MATCH($B147,$B$37:$B$100,0),14))</f>
        <v>1</v>
      </c>
      <c r="O147" s="19">
        <f>IF(ISNA(INDEX($A$37:$U$100,MATCH($B147,$B$37:$B$100,0),15)),"",INDEX($A$37:$U$100,MATCH($B147,$B$37:$B$100,0),15))</f>
        <v>4</v>
      </c>
      <c r="P147" s="19">
        <f>IF(ISNA(INDEX($A$37:$U$100,MATCH($B147,$B$37:$B$100,0),16)),"",INDEX($A$37:$U$100,MATCH($B147,$B$37:$B$100,0),16))</f>
        <v>13</v>
      </c>
      <c r="Q147" s="19">
        <f>IF(ISNA(INDEX($A$37:$U$100,MATCH($B147,$B$37:$B$100,0),17)),"",INDEX($A$37:$U$100,MATCH($B147,$B$37:$B$100,0),17))</f>
        <v>17</v>
      </c>
      <c r="R147" s="33" t="str">
        <f>IF(ISNA(INDEX($A$37:$U$100,MATCH($B147,$B$37:$B$100,0),18)),"",INDEX($A$37:$U$100,MATCH($B147,$B$37:$B$100,0),18))</f>
        <v>E</v>
      </c>
      <c r="S147" s="33">
        <f>IF(ISNA(INDEX($A$37:$U$100,MATCH($B147,$B$37:$B$100,0),19)),"",INDEX($A$37:$U$100,MATCH($B147,$B$37:$B$100,0),19))</f>
        <v>0</v>
      </c>
      <c r="T147" s="33">
        <f>IF(ISNA(INDEX($A$37:$U$100,MATCH($B147,$B$37:$B$100,0),20)),"",INDEX($A$37:$U$100,MATCH($B147,$B$37:$B$100,0),20))</f>
        <v>0</v>
      </c>
      <c r="U147" s="34" t="s">
        <v>43</v>
      </c>
    </row>
    <row r="148" spans="1:21" ht="12.75">
      <c r="A148" s="21" t="s">
        <v>75</v>
      </c>
      <c r="B148" s="71"/>
      <c r="C148" s="71"/>
      <c r="D148" s="71"/>
      <c r="E148" s="71"/>
      <c r="F148" s="71"/>
      <c r="G148" s="71"/>
      <c r="H148" s="71"/>
      <c r="I148" s="71"/>
      <c r="J148" s="25">
        <f aca="true" t="shared" si="11" ref="J148:Q148">SUM(J144:J147)</f>
        <v>23</v>
      </c>
      <c r="K148" s="25">
        <f t="shared" si="11"/>
        <v>4</v>
      </c>
      <c r="L148" s="25">
        <f t="shared" si="11"/>
        <v>2</v>
      </c>
      <c r="M148" s="25">
        <f t="shared" si="11"/>
        <v>1</v>
      </c>
      <c r="N148" s="25">
        <f t="shared" si="11"/>
        <v>6</v>
      </c>
      <c r="O148" s="25">
        <f t="shared" si="11"/>
        <v>13</v>
      </c>
      <c r="P148" s="25">
        <f t="shared" si="11"/>
        <v>35</v>
      </c>
      <c r="Q148" s="25">
        <f t="shared" si="11"/>
        <v>48</v>
      </c>
      <c r="R148" s="21">
        <f>COUNTIF(R144:R147,"E")</f>
        <v>2</v>
      </c>
      <c r="S148" s="21">
        <f>COUNTIF(S144:S147,"C")</f>
        <v>2</v>
      </c>
      <c r="T148" s="21">
        <f>COUNTIF(T144:T147,"VP")</f>
        <v>0</v>
      </c>
      <c r="U148" s="22"/>
    </row>
    <row r="149" spans="1:21" ht="25.5" customHeight="1">
      <c r="A149" s="80" t="s">
        <v>120</v>
      </c>
      <c r="B149" s="80"/>
      <c r="C149" s="80"/>
      <c r="D149" s="80"/>
      <c r="E149" s="80"/>
      <c r="F149" s="80"/>
      <c r="G149" s="80"/>
      <c r="H149" s="80"/>
      <c r="I149" s="80"/>
      <c r="J149" s="25">
        <f aca="true" t="shared" si="12" ref="J149:T149">SUM(J142,J148)</f>
        <v>46</v>
      </c>
      <c r="K149" s="25">
        <f t="shared" si="12"/>
        <v>10</v>
      </c>
      <c r="L149" s="25">
        <f t="shared" si="12"/>
        <v>5</v>
      </c>
      <c r="M149" s="25">
        <f t="shared" si="12"/>
        <v>1</v>
      </c>
      <c r="N149" s="25">
        <f t="shared" si="12"/>
        <v>9</v>
      </c>
      <c r="O149" s="25">
        <f t="shared" si="12"/>
        <v>25</v>
      </c>
      <c r="P149" s="25">
        <f t="shared" si="12"/>
        <v>64</v>
      </c>
      <c r="Q149" s="25">
        <f t="shared" si="12"/>
        <v>89</v>
      </c>
      <c r="R149" s="25">
        <f t="shared" si="12"/>
        <v>5</v>
      </c>
      <c r="S149" s="25">
        <f t="shared" si="12"/>
        <v>2</v>
      </c>
      <c r="T149" s="25">
        <f t="shared" si="12"/>
        <v>0</v>
      </c>
      <c r="U149" s="26">
        <f>7/17</f>
        <v>0.4117647058823529</v>
      </c>
    </row>
    <row r="150" spans="1:21" ht="13.5" customHeight="1">
      <c r="A150" s="80" t="s">
        <v>121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25">
        <f aca="true" t="shared" si="13" ref="K150:Q150">K142*14+K148*12</f>
        <v>132</v>
      </c>
      <c r="L150" s="25">
        <f t="shared" si="13"/>
        <v>66</v>
      </c>
      <c r="M150" s="25">
        <f>M142*14+M148*12</f>
        <v>12</v>
      </c>
      <c r="N150" s="25">
        <f t="shared" si="13"/>
        <v>114</v>
      </c>
      <c r="O150" s="25">
        <f t="shared" si="13"/>
        <v>324</v>
      </c>
      <c r="P150" s="25">
        <f t="shared" si="13"/>
        <v>826</v>
      </c>
      <c r="Q150" s="25">
        <f t="shared" si="13"/>
        <v>1150</v>
      </c>
      <c r="R150" s="81"/>
      <c r="S150" s="81"/>
      <c r="T150" s="81"/>
      <c r="U150" s="81"/>
    </row>
    <row r="151" spans="1:21" ht="16.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2">
        <f>SUM(K150:N150)</f>
        <v>324</v>
      </c>
      <c r="L151" s="82"/>
      <c r="M151" s="82"/>
      <c r="N151" s="82"/>
      <c r="O151" s="83">
        <v>1150</v>
      </c>
      <c r="P151" s="83"/>
      <c r="Q151" s="83"/>
      <c r="R151" s="81"/>
      <c r="S151" s="81"/>
      <c r="T151" s="81"/>
      <c r="U151" s="81"/>
    </row>
    <row r="152" ht="12" customHeight="1"/>
    <row r="153" spans="1:21" ht="17.25" customHeight="1">
      <c r="A153" s="71" t="s">
        <v>128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21" customHeight="1">
      <c r="A154" s="71" t="s">
        <v>52</v>
      </c>
      <c r="B154" s="71" t="s">
        <v>53</v>
      </c>
      <c r="C154" s="71"/>
      <c r="D154" s="71"/>
      <c r="E154" s="71"/>
      <c r="F154" s="71"/>
      <c r="G154" s="71"/>
      <c r="H154" s="71"/>
      <c r="I154" s="71"/>
      <c r="J154" s="70" t="s">
        <v>54</v>
      </c>
      <c r="K154" s="70" t="s">
        <v>55</v>
      </c>
      <c r="L154" s="70"/>
      <c r="M154" s="70"/>
      <c r="N154" s="70"/>
      <c r="O154" s="70" t="s">
        <v>56</v>
      </c>
      <c r="P154" s="70"/>
      <c r="Q154" s="70"/>
      <c r="R154" s="70" t="s">
        <v>57</v>
      </c>
      <c r="S154" s="70"/>
      <c r="T154" s="70"/>
      <c r="U154" s="70" t="s">
        <v>58</v>
      </c>
    </row>
    <row r="155" spans="1:21" ht="18" customHeight="1">
      <c r="A155" s="71"/>
      <c r="B155" s="71"/>
      <c r="C155" s="71"/>
      <c r="D155" s="71"/>
      <c r="E155" s="71"/>
      <c r="F155" s="71"/>
      <c r="G155" s="71"/>
      <c r="H155" s="71"/>
      <c r="I155" s="71"/>
      <c r="J155" s="70"/>
      <c r="K155" s="31" t="s">
        <v>59</v>
      </c>
      <c r="L155" s="31" t="s">
        <v>60</v>
      </c>
      <c r="M155" s="31" t="s">
        <v>61</v>
      </c>
      <c r="N155" s="31" t="s">
        <v>62</v>
      </c>
      <c r="O155" s="31" t="s">
        <v>63</v>
      </c>
      <c r="P155" s="31" t="s">
        <v>35</v>
      </c>
      <c r="Q155" s="31" t="s">
        <v>64</v>
      </c>
      <c r="R155" s="31" t="s">
        <v>65</v>
      </c>
      <c r="S155" s="31" t="s">
        <v>59</v>
      </c>
      <c r="T155" s="31" t="s">
        <v>66</v>
      </c>
      <c r="U155" s="70"/>
    </row>
    <row r="156" spans="1:21" ht="16.5" customHeight="1">
      <c r="A156" s="71" t="s">
        <v>124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2.75">
      <c r="A157" s="32" t="str">
        <f>IF(ISNA(INDEX($A$37:$U$100,MATCH($B157,$B$37:$B$100,0),1)),"",INDEX($A$37:$U$100,MATCH($B157,$B$37:$B$100,0),1))</f>
        <v>MME3006</v>
      </c>
      <c r="B157" s="79" t="s">
        <v>74</v>
      </c>
      <c r="C157" s="79"/>
      <c r="D157" s="79"/>
      <c r="E157" s="79"/>
      <c r="F157" s="79"/>
      <c r="G157" s="79"/>
      <c r="H157" s="79"/>
      <c r="I157" s="79"/>
      <c r="J157" s="19">
        <f>IF(ISNA(INDEX($A$37:$U$100,MATCH($B157,$B$37:$B$100,0),10)),"",INDEX($A$37:$U$100,MATCH($B157,$B$37:$B$100,0),10))</f>
        <v>7</v>
      </c>
      <c r="K157" s="19">
        <f>IF(ISNA(INDEX($A$37:$U$100,MATCH($B157,$B$37:$B$100,0),11)),"",INDEX($A$37:$U$100,MATCH($B157,$B$37:$B$100,0),11))</f>
        <v>2</v>
      </c>
      <c r="L157" s="19">
        <f>IF(ISNA(INDEX($A$37:$U$100,MATCH($B157,$B$37:$B$100,0),12)),"",INDEX($A$37:$U$100,MATCH($B157,$B$37:$B$100,0),12))</f>
        <v>1</v>
      </c>
      <c r="M157" s="19">
        <f>IF(ISNA(INDEX($A$37:$U$100,MATCH($B157,$B$37:$B$100,0),13)),"",INDEX($A$37:$U$100,MATCH($B157,$B$37:$B$100,0),13))</f>
        <v>0</v>
      </c>
      <c r="N157" s="19">
        <f>IF(ISNA(INDEX($A$37:$U$100,MATCH($B157,$B$37:$B$100,0),14)),"",INDEX($A$37:$U$100,MATCH($B157,$B$37:$B$100,0),14))</f>
        <v>1</v>
      </c>
      <c r="O157" s="19">
        <f>IF(ISNA(INDEX($A$37:$U$100,MATCH($B157,$B$37:$B$100,0),15)),"",INDEX($A$37:$U$100,MATCH($B157,$B$37:$B$100,0),15))</f>
        <v>4</v>
      </c>
      <c r="P157" s="19">
        <f>IF(ISNA(INDEX($A$37:$U$100,MATCH($B157,$B$37:$B$100,0),16)),"",INDEX($A$37:$U$100,MATCH($B157,$B$37:$B$100,0),16))</f>
        <v>9</v>
      </c>
      <c r="Q157" s="19">
        <f>IF(ISNA(INDEX($A$37:$U$100,MATCH($B157,$B$37:$B$100,0),17)),"",INDEX($A$37:$U$100,MATCH($B157,$B$37:$B$100,0),17))</f>
        <v>13</v>
      </c>
      <c r="R157" s="33" t="str">
        <f>IF(ISNA(INDEX($A$37:$U$100,MATCH($B157,$B$37:$B$100,0),18)),"",INDEX($A$37:$U$100,MATCH($B157,$B$37:$B$100,0),18))</f>
        <v>E</v>
      </c>
      <c r="S157" s="33">
        <f>IF(ISNA(INDEX($A$37:$U$100,MATCH($B157,$B$37:$B$100,0),19)),"",INDEX($A$37:$U$100,MATCH($B157,$B$37:$B$100,0),19))</f>
        <v>0</v>
      </c>
      <c r="T157" s="33">
        <f>IF(ISNA(INDEX($A$37:$U$100,MATCH($B157,$B$37:$B$100,0),20)),"",INDEX($A$37:$U$100,MATCH($B157,$B$37:$B$100,0),20))</f>
        <v>0</v>
      </c>
      <c r="U157" s="34" t="s">
        <v>42</v>
      </c>
    </row>
    <row r="158" spans="1:21" ht="12.75">
      <c r="A158" s="32" t="str">
        <f>IF(ISNA(INDEX($A$37:$U$100,MATCH($B158,$B$37:$B$100,0),1)),"",INDEX($A$37:$U$100,MATCH($B158,$B$37:$B$100,0),1))</f>
        <v>MME3007</v>
      </c>
      <c r="B158" s="79" t="s">
        <v>84</v>
      </c>
      <c r="C158" s="79"/>
      <c r="D158" s="79"/>
      <c r="E158" s="79"/>
      <c r="F158" s="79"/>
      <c r="G158" s="79"/>
      <c r="H158" s="79"/>
      <c r="I158" s="79"/>
      <c r="J158" s="19">
        <f>IF(ISNA(INDEX($A$37:$U$100,MATCH($B158,$B$37:$B$100,0),10)),"",INDEX($A$37:$U$100,MATCH($B158,$B$37:$B$100,0),10))</f>
        <v>7</v>
      </c>
      <c r="K158" s="19">
        <f>IF(ISNA(INDEX($A$37:$U$100,MATCH($B158,$B$37:$B$100,0),11)),"",INDEX($A$37:$U$100,MATCH($B158,$B$37:$B$100,0),11))</f>
        <v>2</v>
      </c>
      <c r="L158" s="19">
        <f>IF(ISNA(INDEX($A$37:$U$100,MATCH($B158,$B$37:$B$100,0),12)),"",INDEX($A$37:$U$100,MATCH($B158,$B$37:$B$100,0),12))</f>
        <v>1</v>
      </c>
      <c r="M158" s="19">
        <f>IF(ISNA(INDEX($A$37:$U$100,MATCH($B158,$B$37:$B$100,0),13)),"",INDEX($A$37:$U$100,MATCH($B158,$B$37:$B$100,0),13))</f>
        <v>0</v>
      </c>
      <c r="N158" s="19">
        <f>IF(ISNA(INDEX($A$37:$U$100,MATCH($B158,$B$37:$B$100,0),14)),"",INDEX($A$37:$U$100,MATCH($B158,$B$37:$B$100,0),14))</f>
        <v>1</v>
      </c>
      <c r="O158" s="19">
        <f>IF(ISNA(INDEX($A$37:$U$100,MATCH($B158,$B$37:$B$100,0),15)),"",INDEX($A$37:$U$100,MATCH($B158,$B$37:$B$100,0),15))</f>
        <v>4</v>
      </c>
      <c r="P158" s="19">
        <f>IF(ISNA(INDEX($A$37:$U$100,MATCH($B158,$B$37:$B$100,0),16)),"",INDEX($A$37:$U$100,MATCH($B158,$B$37:$B$100,0),16))</f>
        <v>9</v>
      </c>
      <c r="Q158" s="19">
        <f>IF(ISNA(INDEX($A$37:$U$100,MATCH($B158,$B$37:$B$100,0),17)),"",INDEX($A$37:$U$100,MATCH($B158,$B$37:$B$100,0),17))</f>
        <v>13</v>
      </c>
      <c r="R158" s="33" t="str">
        <f>IF(ISNA(INDEX($A$37:$U$100,MATCH($B158,$B$37:$B$100,0),18)),"",INDEX($A$37:$U$100,MATCH($B158,$B$37:$B$100,0),18))</f>
        <v>E</v>
      </c>
      <c r="S158" s="33">
        <f>IF(ISNA(INDEX($A$37:$U$100,MATCH($B158,$B$37:$B$100,0),19)),"",INDEX($A$37:$U$100,MATCH($B158,$B$37:$B$100,0),19))</f>
        <v>0</v>
      </c>
      <c r="T158" s="33">
        <f>IF(ISNA(INDEX($A$37:$U$100,MATCH($B158,$B$37:$B$100,0),20)),"",INDEX($A$37:$U$100,MATCH($B158,$B$37:$B$100,0),20))</f>
        <v>0</v>
      </c>
      <c r="U158" s="34" t="s">
        <v>42</v>
      </c>
    </row>
    <row r="159" spans="1:21" ht="12.75">
      <c r="A159" s="21" t="s">
        <v>75</v>
      </c>
      <c r="B159" s="84"/>
      <c r="C159" s="84"/>
      <c r="D159" s="84"/>
      <c r="E159" s="84"/>
      <c r="F159" s="84"/>
      <c r="G159" s="84"/>
      <c r="H159" s="84"/>
      <c r="I159" s="84"/>
      <c r="J159" s="25">
        <f aca="true" t="shared" si="14" ref="J159:Q159">SUM(J157:J158)</f>
        <v>14</v>
      </c>
      <c r="K159" s="25">
        <f t="shared" si="14"/>
        <v>4</v>
      </c>
      <c r="L159" s="25">
        <f t="shared" si="14"/>
        <v>2</v>
      </c>
      <c r="M159" s="25">
        <f t="shared" si="14"/>
        <v>0</v>
      </c>
      <c r="N159" s="25">
        <f t="shared" si="14"/>
        <v>2</v>
      </c>
      <c r="O159" s="25">
        <f t="shared" si="14"/>
        <v>8</v>
      </c>
      <c r="P159" s="25">
        <f t="shared" si="14"/>
        <v>18</v>
      </c>
      <c r="Q159" s="25">
        <f t="shared" si="14"/>
        <v>26</v>
      </c>
      <c r="R159" s="21">
        <f>COUNTIF(R157:R158,"E")</f>
        <v>2</v>
      </c>
      <c r="S159" s="21">
        <f>COUNTIF(S157:S158,"C")</f>
        <v>0</v>
      </c>
      <c r="T159" s="21">
        <f>COUNTIF(T157:T158,"VP")</f>
        <v>0</v>
      </c>
      <c r="U159" s="18"/>
    </row>
    <row r="160" spans="1:21" ht="19.5" customHeight="1">
      <c r="A160" s="71" t="s">
        <v>127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9" customHeight="1">
      <c r="A161" s="32">
        <f>IF(ISNA(INDEX($A$37:$U$100,MATCH($B161,$B$37:$B$100,0),1)),"",INDEX($A$37:$U$100,MATCH($B161,$B$37:$B$100,0),1))</f>
      </c>
      <c r="B161" s="79"/>
      <c r="C161" s="79"/>
      <c r="D161" s="79"/>
      <c r="E161" s="79"/>
      <c r="F161" s="79"/>
      <c r="G161" s="79"/>
      <c r="H161" s="79"/>
      <c r="I161" s="79"/>
      <c r="J161" s="19">
        <f>IF(ISNA(INDEX($A$37:$U$100,MATCH($B161,$B$37:$B$100,0),10)),"",INDEX($A$37:$U$100,MATCH($B161,$B$37:$B$100,0),10))</f>
      </c>
      <c r="K161" s="19">
        <f>IF(ISNA(INDEX($A$37:$U$100,MATCH($B161,$B$37:$B$100,0),11)),"",INDEX($A$37:$U$100,MATCH($B161,$B$37:$B$100,0),11))</f>
      </c>
      <c r="L161" s="19">
        <f>IF(ISNA(INDEX($A$37:$U$100,MATCH($B161,$B$37:$B$100,0),12)),"",INDEX($A$37:$U$100,MATCH($B161,$B$37:$B$100,0),12))</f>
      </c>
      <c r="M161" s="19">
        <f>IF(ISNA(INDEX($A$37:$U$100,MATCH($B161,$B$37:$B$100,0),13)),"",INDEX($A$37:$U$100,MATCH($B161,$B$37:$B$100,0),13))</f>
      </c>
      <c r="N161" s="19">
        <f>IF(ISNA(INDEX($A$37:$U$100,MATCH($B161,$B$37:$B$100,0),14)),"",INDEX($A$37:$U$100,MATCH($B161,$B$37:$B$100,0),14))</f>
      </c>
      <c r="O161" s="19">
        <f>IF(ISNA(INDEX($A$37:$U$100,MATCH($B161,$B$37:$B$100,0),15)),"",INDEX($A$37:$U$100,MATCH($B161,$B$37:$B$100,0),15))</f>
      </c>
      <c r="P161" s="19">
        <f>IF(ISNA(INDEX($A$37:$U$100,MATCH($B161,$B$37:$B$100,0),16)),"",INDEX($A$37:$U$100,MATCH($B161,$B$37:$B$100,0),16))</f>
      </c>
      <c r="Q161" s="19">
        <f>IF(ISNA(INDEX($A$37:$U$100,MATCH($B161,$B$37:$B$100,0),17)),"",INDEX($A$37:$U$100,MATCH($B161,$B$37:$B$100,0),17))</f>
      </c>
      <c r="R161" s="33">
        <f>IF(ISNA(INDEX($A$37:$U$100,MATCH($B161,$B$37:$B$100,0),18)),"",INDEX($A$37:$U$100,MATCH($B161,$B$37:$B$100,0),18))</f>
      </c>
      <c r="S161" s="33">
        <f>IF(ISNA(INDEX($A$37:$U$100,MATCH($B161,$B$37:$B$100,0),19)),"",INDEX($A$37:$U$100,MATCH($B161,$B$37:$B$100,0),19))</f>
      </c>
      <c r="T161" s="33">
        <f>IF(ISNA(INDEX($A$37:$U$100,MATCH($B161,$B$37:$B$100,0),20)),"",INDEX($A$37:$U$100,MATCH($B161,$B$37:$B$100,0),20))</f>
      </c>
      <c r="U161" s="34"/>
    </row>
    <row r="162" spans="1:21" ht="12.75">
      <c r="A162" s="21" t="s">
        <v>75</v>
      </c>
      <c r="B162" s="71"/>
      <c r="C162" s="71"/>
      <c r="D162" s="71"/>
      <c r="E162" s="71"/>
      <c r="F162" s="71"/>
      <c r="G162" s="71"/>
      <c r="H162" s="71"/>
      <c r="I162" s="71"/>
      <c r="J162" s="25">
        <f aca="true" t="shared" si="15" ref="J162:Q162">SUM(J161:J161)</f>
        <v>0</v>
      </c>
      <c r="K162" s="25">
        <f t="shared" si="15"/>
        <v>0</v>
      </c>
      <c r="L162" s="25">
        <f t="shared" si="15"/>
        <v>0</v>
      </c>
      <c r="M162" s="25">
        <f t="shared" si="15"/>
        <v>0</v>
      </c>
      <c r="N162" s="25">
        <f t="shared" si="15"/>
        <v>0</v>
      </c>
      <c r="O162" s="25">
        <f t="shared" si="15"/>
        <v>0</v>
      </c>
      <c r="P162" s="25">
        <f t="shared" si="15"/>
        <v>0</v>
      </c>
      <c r="Q162" s="25">
        <f t="shared" si="15"/>
        <v>0</v>
      </c>
      <c r="R162" s="21">
        <f>COUNTIF(R161:R161,"E")</f>
        <v>0</v>
      </c>
      <c r="S162" s="21">
        <f>COUNTIF(S161:S161,"C")</f>
        <v>0</v>
      </c>
      <c r="T162" s="21">
        <f>COUNTIF(T161:T161,"VP")</f>
        <v>0</v>
      </c>
      <c r="U162" s="22"/>
    </row>
    <row r="163" spans="1:21" ht="27.75" customHeight="1">
      <c r="A163" s="80" t="s">
        <v>120</v>
      </c>
      <c r="B163" s="80"/>
      <c r="C163" s="80"/>
      <c r="D163" s="80"/>
      <c r="E163" s="80"/>
      <c r="F163" s="80"/>
      <c r="G163" s="80"/>
      <c r="H163" s="80"/>
      <c r="I163" s="80"/>
      <c r="J163" s="25">
        <f aca="true" t="shared" si="16" ref="J163:T163">SUM(J159,J162)</f>
        <v>14</v>
      </c>
      <c r="K163" s="25">
        <f t="shared" si="16"/>
        <v>4</v>
      </c>
      <c r="L163" s="25">
        <f t="shared" si="16"/>
        <v>2</v>
      </c>
      <c r="M163" s="25">
        <f t="shared" si="16"/>
        <v>0</v>
      </c>
      <c r="N163" s="25">
        <f t="shared" si="16"/>
        <v>2</v>
      </c>
      <c r="O163" s="25">
        <f t="shared" si="16"/>
        <v>8</v>
      </c>
      <c r="P163" s="25">
        <f t="shared" si="16"/>
        <v>18</v>
      </c>
      <c r="Q163" s="25">
        <f t="shared" si="16"/>
        <v>26</v>
      </c>
      <c r="R163" s="25">
        <f t="shared" si="16"/>
        <v>2</v>
      </c>
      <c r="S163" s="25">
        <f t="shared" si="16"/>
        <v>0</v>
      </c>
      <c r="T163" s="25">
        <f t="shared" si="16"/>
        <v>0</v>
      </c>
      <c r="U163" s="26">
        <f>2/17</f>
        <v>0.11764705882352941</v>
      </c>
    </row>
    <row r="164" spans="1:21" ht="17.25" customHeight="1">
      <c r="A164" s="80" t="s">
        <v>121</v>
      </c>
      <c r="B164" s="80"/>
      <c r="C164" s="80"/>
      <c r="D164" s="80"/>
      <c r="E164" s="80"/>
      <c r="F164" s="80"/>
      <c r="G164" s="80"/>
      <c r="H164" s="80"/>
      <c r="I164" s="80"/>
      <c r="J164" s="80"/>
      <c r="K164" s="25">
        <f aca="true" t="shared" si="17" ref="K164:Q164">K159*14+K162*12</f>
        <v>56</v>
      </c>
      <c r="L164" s="25">
        <f t="shared" si="17"/>
        <v>28</v>
      </c>
      <c r="M164" s="25">
        <f t="shared" si="17"/>
        <v>0</v>
      </c>
      <c r="N164" s="25">
        <f t="shared" si="17"/>
        <v>28</v>
      </c>
      <c r="O164" s="25">
        <f t="shared" si="17"/>
        <v>112</v>
      </c>
      <c r="P164" s="25">
        <f t="shared" si="17"/>
        <v>252</v>
      </c>
      <c r="Q164" s="25">
        <f t="shared" si="17"/>
        <v>364</v>
      </c>
      <c r="R164" s="81"/>
      <c r="S164" s="81"/>
      <c r="T164" s="81"/>
      <c r="U164" s="81"/>
    </row>
    <row r="165" spans="1:21" ht="12.75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2">
        <f>SUM(K164:N164)</f>
        <v>112</v>
      </c>
      <c r="L165" s="82"/>
      <c r="M165" s="82"/>
      <c r="N165" s="82"/>
      <c r="O165" s="83">
        <v>364</v>
      </c>
      <c r="P165" s="83"/>
      <c r="Q165" s="83"/>
      <c r="R165" s="81"/>
      <c r="S165" s="81"/>
      <c r="T165" s="81"/>
      <c r="U165" s="81"/>
    </row>
    <row r="166" ht="8.25" customHeight="1"/>
    <row r="167" spans="2:20" ht="12.75">
      <c r="B167" s="15"/>
      <c r="C167" s="15"/>
      <c r="D167" s="15"/>
      <c r="E167" s="15"/>
      <c r="F167" s="15"/>
      <c r="G167" s="15"/>
      <c r="H167" s="16"/>
      <c r="I167" s="16"/>
      <c r="J167" s="16"/>
      <c r="N167" s="15"/>
      <c r="O167" s="15"/>
      <c r="P167" s="15"/>
      <c r="Q167" s="15"/>
      <c r="R167" s="15"/>
      <c r="S167" s="15"/>
      <c r="T167" s="15"/>
    </row>
    <row r="168" spans="1:2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7"/>
      <c r="L168" s="27"/>
      <c r="M168" s="27"/>
      <c r="N168" s="27"/>
      <c r="O168" s="28"/>
      <c r="P168" s="28"/>
      <c r="Q168" s="28"/>
      <c r="R168" s="29"/>
      <c r="S168" s="29"/>
      <c r="T168" s="29"/>
      <c r="U168" s="29"/>
    </row>
    <row r="170" spans="1:2" ht="12.75">
      <c r="A170" s="78" t="s">
        <v>129</v>
      </c>
      <c r="B170" s="78"/>
    </row>
    <row r="171" spans="1:21" ht="12.75" customHeight="1">
      <c r="A171" s="70" t="s">
        <v>52</v>
      </c>
      <c r="B171" s="70" t="s">
        <v>130</v>
      </c>
      <c r="C171" s="70"/>
      <c r="D171" s="70"/>
      <c r="E171" s="70"/>
      <c r="F171" s="70"/>
      <c r="G171" s="70"/>
      <c r="H171" s="70" t="s">
        <v>131</v>
      </c>
      <c r="I171" s="70"/>
      <c r="J171" s="70" t="s">
        <v>132</v>
      </c>
      <c r="K171" s="70"/>
      <c r="L171" s="70"/>
      <c r="M171" s="70"/>
      <c r="N171" s="70"/>
      <c r="O171" s="70"/>
      <c r="P171" s="70"/>
      <c r="Q171" s="70" t="s">
        <v>133</v>
      </c>
      <c r="R171" s="70"/>
      <c r="S171" s="70" t="s">
        <v>134</v>
      </c>
      <c r="T171" s="70"/>
      <c r="U171" s="70"/>
    </row>
    <row r="172" spans="1:21" ht="12.75" customHeight="1">
      <c r="A172" s="70"/>
      <c r="B172" s="70"/>
      <c r="C172" s="70"/>
      <c r="D172" s="70"/>
      <c r="E172" s="70"/>
      <c r="F172" s="70"/>
      <c r="G172" s="70"/>
      <c r="H172" s="70"/>
      <c r="I172" s="70"/>
      <c r="J172" s="70" t="s">
        <v>63</v>
      </c>
      <c r="K172" s="70"/>
      <c r="L172" s="70" t="s">
        <v>35</v>
      </c>
      <c r="M172" s="70"/>
      <c r="N172" s="70"/>
      <c r="O172" s="70" t="s">
        <v>64</v>
      </c>
      <c r="P172" s="70"/>
      <c r="Q172" s="70"/>
      <c r="R172" s="70"/>
      <c r="S172" s="31" t="s">
        <v>135</v>
      </c>
      <c r="T172" s="70" t="s">
        <v>136</v>
      </c>
      <c r="U172" s="70"/>
    </row>
    <row r="173" spans="1:21" ht="12.75" customHeight="1">
      <c r="A173" s="31">
        <v>1</v>
      </c>
      <c r="B173" s="70" t="s">
        <v>137</v>
      </c>
      <c r="C173" s="70"/>
      <c r="D173" s="70"/>
      <c r="E173" s="70"/>
      <c r="F173" s="70"/>
      <c r="G173" s="70"/>
      <c r="H173" s="75">
        <f>J173</f>
        <v>56</v>
      </c>
      <c r="I173" s="75"/>
      <c r="J173" s="74">
        <f>O44+O53+O64+O74-J174</f>
        <v>56</v>
      </c>
      <c r="K173" s="74"/>
      <c r="L173" s="74">
        <f>P44+P53+P64+P74-L174</f>
        <v>140</v>
      </c>
      <c r="M173" s="74"/>
      <c r="N173" s="74"/>
      <c r="O173" s="77">
        <f>SUM(J173:N173)</f>
        <v>196</v>
      </c>
      <c r="P173" s="77"/>
      <c r="Q173" s="73">
        <f>H173/H175</f>
        <v>0.875</v>
      </c>
      <c r="R173" s="73"/>
      <c r="S173" s="18">
        <f>J44+J53-S174</f>
        <v>60</v>
      </c>
      <c r="T173" s="74">
        <f>J64+J74-T174</f>
        <v>44</v>
      </c>
      <c r="U173" s="74"/>
    </row>
    <row r="174" spans="1:21" ht="12.75" customHeight="1">
      <c r="A174" s="31">
        <v>2</v>
      </c>
      <c r="B174" s="70" t="s">
        <v>138</v>
      </c>
      <c r="C174" s="70"/>
      <c r="D174" s="70"/>
      <c r="E174" s="70"/>
      <c r="F174" s="70"/>
      <c r="G174" s="70"/>
      <c r="H174" s="75">
        <f>J174</f>
        <v>8</v>
      </c>
      <c r="I174" s="75"/>
      <c r="J174" s="76">
        <v>8</v>
      </c>
      <c r="K174" s="76"/>
      <c r="L174" s="76">
        <v>20</v>
      </c>
      <c r="M174" s="76"/>
      <c r="N174" s="76"/>
      <c r="O174" s="77">
        <f>SUM(J174:N174)</f>
        <v>28</v>
      </c>
      <c r="P174" s="77"/>
      <c r="Q174" s="73">
        <f>H174/H175</f>
        <v>0.125</v>
      </c>
      <c r="R174" s="73"/>
      <c r="S174" s="17">
        <v>0</v>
      </c>
      <c r="T174" s="76">
        <v>16</v>
      </c>
      <c r="U174" s="76"/>
    </row>
    <row r="175" spans="1:21" ht="12.75" customHeight="1">
      <c r="A175" s="70" t="s">
        <v>75</v>
      </c>
      <c r="B175" s="70"/>
      <c r="C175" s="70"/>
      <c r="D175" s="70"/>
      <c r="E175" s="70"/>
      <c r="F175" s="70"/>
      <c r="G175" s="70"/>
      <c r="H175" s="70">
        <f>SUM(H173:I174)</f>
        <v>64</v>
      </c>
      <c r="I175" s="70"/>
      <c r="J175" s="70">
        <f>SUM(J173:K174)</f>
        <v>64</v>
      </c>
      <c r="K175" s="70"/>
      <c r="L175" s="71">
        <f>SUM(L173:N174)</f>
        <v>160</v>
      </c>
      <c r="M175" s="71"/>
      <c r="N175" s="71"/>
      <c r="O175" s="71">
        <f>SUM(O173:P174)</f>
        <v>224</v>
      </c>
      <c r="P175" s="71"/>
      <c r="Q175" s="72">
        <f>SUM(Q173:R174)</f>
        <v>1</v>
      </c>
      <c r="R175" s="72"/>
      <c r="S175" s="21">
        <f>SUM(S173:S174)</f>
        <v>60</v>
      </c>
      <c r="T175" s="71">
        <f>SUM(T173:U174)</f>
        <v>60</v>
      </c>
      <c r="U175" s="71"/>
    </row>
    <row r="179" spans="1:34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Z179" s="39"/>
      <c r="AA179" s="39"/>
      <c r="AB179" s="39"/>
      <c r="AC179" s="39"/>
      <c r="AD179" s="39"/>
      <c r="AE179" s="39"/>
      <c r="AF179" s="39"/>
      <c r="AG179" s="39"/>
      <c r="AH179" s="39"/>
    </row>
    <row r="180" spans="1:34" ht="12.75">
      <c r="A180" s="67" t="s">
        <v>139</v>
      </c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39"/>
      <c r="Z180" s="39"/>
      <c r="AA180" s="39"/>
      <c r="AB180" s="39"/>
      <c r="AC180" s="39"/>
      <c r="AD180" s="39"/>
      <c r="AE180" s="39"/>
      <c r="AF180" s="39"/>
      <c r="AG180" s="39"/>
      <c r="AH180" s="39"/>
    </row>
    <row r="181" spans="1:34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Z181" s="39"/>
      <c r="AA181" s="39"/>
      <c r="AB181" s="39"/>
      <c r="AC181" s="39"/>
      <c r="AD181" s="39"/>
      <c r="AE181" s="39"/>
      <c r="AF181" s="39"/>
      <c r="AG181" s="39"/>
      <c r="AH181" s="39"/>
    </row>
    <row r="182" spans="1:34" ht="12.75" customHeight="1">
      <c r="A182" s="68" t="s">
        <v>140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52"/>
      <c r="Z182" s="53"/>
      <c r="AA182" s="53"/>
      <c r="AB182" s="53"/>
      <c r="AC182" s="53"/>
      <c r="AD182" s="53"/>
      <c r="AE182" s="53"/>
      <c r="AF182" s="53"/>
      <c r="AG182" s="53"/>
      <c r="AH182" s="53"/>
    </row>
    <row r="183" spans="1:34" ht="12.75" customHeight="1">
      <c r="A183" s="68" t="s">
        <v>52</v>
      </c>
      <c r="B183" s="68" t="s">
        <v>53</v>
      </c>
      <c r="C183" s="68"/>
      <c r="D183" s="68"/>
      <c r="E183" s="68"/>
      <c r="F183" s="68"/>
      <c r="G183" s="68"/>
      <c r="H183" s="68"/>
      <c r="I183" s="68"/>
      <c r="J183" s="69" t="s">
        <v>54</v>
      </c>
      <c r="K183" s="69" t="s">
        <v>55</v>
      </c>
      <c r="L183" s="69"/>
      <c r="M183" s="69"/>
      <c r="N183" s="69" t="s">
        <v>56</v>
      </c>
      <c r="O183" s="69"/>
      <c r="P183" s="69"/>
      <c r="Q183" s="69" t="s">
        <v>57</v>
      </c>
      <c r="R183" s="69"/>
      <c r="S183" s="69"/>
      <c r="T183" s="69" t="s">
        <v>58</v>
      </c>
      <c r="U183" s="52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</row>
    <row r="184" spans="1:34" ht="12.75" customHeight="1">
      <c r="A184" s="68"/>
      <c r="B184" s="68"/>
      <c r="C184" s="68"/>
      <c r="D184" s="68"/>
      <c r="E184" s="68"/>
      <c r="F184" s="68"/>
      <c r="G184" s="68"/>
      <c r="H184" s="68"/>
      <c r="I184" s="68"/>
      <c r="J184" s="69"/>
      <c r="K184" s="40" t="s">
        <v>59</v>
      </c>
      <c r="L184" s="40" t="s">
        <v>60</v>
      </c>
      <c r="M184" s="40" t="s">
        <v>61</v>
      </c>
      <c r="N184" s="40" t="s">
        <v>63</v>
      </c>
      <c r="O184" s="40" t="s">
        <v>35</v>
      </c>
      <c r="P184" s="40" t="s">
        <v>64</v>
      </c>
      <c r="Q184" s="40" t="s">
        <v>65</v>
      </c>
      <c r="R184" s="40" t="s">
        <v>59</v>
      </c>
      <c r="S184" s="40" t="s">
        <v>66</v>
      </c>
      <c r="T184" s="69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</row>
    <row r="185" spans="1:34" ht="12.75">
      <c r="A185" s="64" t="s">
        <v>141</v>
      </c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</row>
    <row r="186" spans="1:34" ht="12.75">
      <c r="A186" s="41" t="s">
        <v>142</v>
      </c>
      <c r="B186" s="65" t="s">
        <v>143</v>
      </c>
      <c r="C186" s="65"/>
      <c r="D186" s="65"/>
      <c r="E186" s="65"/>
      <c r="F186" s="65"/>
      <c r="G186" s="65"/>
      <c r="H186" s="65"/>
      <c r="I186" s="65"/>
      <c r="J186" s="42">
        <v>5</v>
      </c>
      <c r="K186" s="42">
        <v>2</v>
      </c>
      <c r="L186" s="42">
        <v>1</v>
      </c>
      <c r="M186" s="42">
        <v>0</v>
      </c>
      <c r="N186" s="43">
        <f>K186+L186+M186</f>
        <v>3</v>
      </c>
      <c r="O186" s="43">
        <f>P186-N186</f>
        <v>6</v>
      </c>
      <c r="P186" s="43">
        <f>ROUND(PRODUCT(J186,25)/14,0)</f>
        <v>9</v>
      </c>
      <c r="Q186" s="44" t="s">
        <v>65</v>
      </c>
      <c r="R186" s="44"/>
      <c r="S186" s="45"/>
      <c r="T186" s="46" t="s">
        <v>46</v>
      </c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</row>
    <row r="187" spans="1:34" ht="12.75">
      <c r="A187" s="41" t="s">
        <v>144</v>
      </c>
      <c r="B187" s="65" t="s">
        <v>145</v>
      </c>
      <c r="C187" s="65"/>
      <c r="D187" s="65"/>
      <c r="E187" s="65"/>
      <c r="F187" s="65"/>
      <c r="G187" s="65"/>
      <c r="H187" s="65"/>
      <c r="I187" s="65"/>
      <c r="J187" s="42">
        <v>5</v>
      </c>
      <c r="K187" s="42">
        <v>2</v>
      </c>
      <c r="L187" s="42">
        <v>1</v>
      </c>
      <c r="M187" s="42">
        <v>0</v>
      </c>
      <c r="N187" s="43">
        <f>K187+L187+M187</f>
        <v>3</v>
      </c>
      <c r="O187" s="43">
        <f>P187-N187</f>
        <v>6</v>
      </c>
      <c r="P187" s="43">
        <f>ROUND(PRODUCT(J187,25)/14,0)</f>
        <v>9</v>
      </c>
      <c r="Q187" s="44" t="s">
        <v>65</v>
      </c>
      <c r="R187" s="44"/>
      <c r="S187" s="45"/>
      <c r="T187" s="46" t="s">
        <v>46</v>
      </c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</row>
    <row r="188" spans="1:34" ht="12.75">
      <c r="A188" s="66" t="s">
        <v>146</v>
      </c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</row>
    <row r="189" spans="1:34" ht="12.75" customHeight="1">
      <c r="A189" s="41" t="s">
        <v>147</v>
      </c>
      <c r="B189" s="60" t="s">
        <v>148</v>
      </c>
      <c r="C189" s="60"/>
      <c r="D189" s="60"/>
      <c r="E189" s="60"/>
      <c r="F189" s="60"/>
      <c r="G189" s="60"/>
      <c r="H189" s="60"/>
      <c r="I189" s="60"/>
      <c r="J189" s="42">
        <v>5</v>
      </c>
      <c r="K189" s="42">
        <v>2</v>
      </c>
      <c r="L189" s="42">
        <v>1</v>
      </c>
      <c r="M189" s="42">
        <v>0</v>
      </c>
      <c r="N189" s="43">
        <f>K189+L189+M189</f>
        <v>3</v>
      </c>
      <c r="O189" s="43">
        <f>P189-N189</f>
        <v>6</v>
      </c>
      <c r="P189" s="43">
        <f>ROUND(PRODUCT(J189,25)/14,0)</f>
        <v>9</v>
      </c>
      <c r="Q189" s="44" t="s">
        <v>65</v>
      </c>
      <c r="R189" s="44"/>
      <c r="S189" s="46"/>
      <c r="T189" s="46" t="s">
        <v>149</v>
      </c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</row>
    <row r="190" spans="1:34" ht="12.75" customHeight="1">
      <c r="A190" s="41" t="s">
        <v>150</v>
      </c>
      <c r="B190" s="56" t="s">
        <v>162</v>
      </c>
      <c r="C190" s="57"/>
      <c r="D190" s="57"/>
      <c r="E190" s="57"/>
      <c r="F190" s="57"/>
      <c r="G190" s="57"/>
      <c r="H190" s="57"/>
      <c r="I190" s="58"/>
      <c r="J190" s="42">
        <v>5</v>
      </c>
      <c r="K190" s="42">
        <v>1</v>
      </c>
      <c r="L190" s="42">
        <v>2</v>
      </c>
      <c r="M190" s="42">
        <v>0</v>
      </c>
      <c r="N190" s="43">
        <f>K190+L190+M190</f>
        <v>3</v>
      </c>
      <c r="O190" s="43">
        <f>P190-N190</f>
        <v>6</v>
      </c>
      <c r="P190" s="43">
        <f>ROUND(PRODUCT(J190,25)/14,0)</f>
        <v>9</v>
      </c>
      <c r="Q190" s="44" t="s">
        <v>65</v>
      </c>
      <c r="R190" s="44"/>
      <c r="S190" s="46"/>
      <c r="T190" s="46" t="s">
        <v>151</v>
      </c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</row>
    <row r="191" spans="1:34" ht="12.75">
      <c r="A191" s="66" t="s">
        <v>152</v>
      </c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</row>
    <row r="192" spans="1:34" ht="12.75" customHeight="1">
      <c r="A192" s="41" t="s">
        <v>153</v>
      </c>
      <c r="B192" s="60" t="s">
        <v>154</v>
      </c>
      <c r="C192" s="60"/>
      <c r="D192" s="60"/>
      <c r="E192" s="60"/>
      <c r="F192" s="60"/>
      <c r="G192" s="60"/>
      <c r="H192" s="60"/>
      <c r="I192" s="60"/>
      <c r="J192" s="42">
        <v>5</v>
      </c>
      <c r="K192" s="42">
        <v>0</v>
      </c>
      <c r="L192" s="42">
        <v>0</v>
      </c>
      <c r="M192" s="42">
        <v>3</v>
      </c>
      <c r="N192" s="43">
        <f>K192+L192+M192</f>
        <v>3</v>
      </c>
      <c r="O192" s="43">
        <f>P192-N192</f>
        <v>6</v>
      </c>
      <c r="P192" s="43">
        <f>ROUND(PRODUCT(J192,25)/14,0)</f>
        <v>9</v>
      </c>
      <c r="Q192" s="44"/>
      <c r="R192" s="44" t="s">
        <v>59</v>
      </c>
      <c r="S192" s="46"/>
      <c r="T192" s="46" t="s">
        <v>149</v>
      </c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</row>
    <row r="193" spans="1:34" ht="23.25" customHeight="1">
      <c r="A193" s="41" t="s">
        <v>155</v>
      </c>
      <c r="B193" s="56" t="s">
        <v>163</v>
      </c>
      <c r="C193" s="57"/>
      <c r="D193" s="57"/>
      <c r="E193" s="57"/>
      <c r="F193" s="57"/>
      <c r="G193" s="57"/>
      <c r="H193" s="57"/>
      <c r="I193" s="58"/>
      <c r="J193" s="42">
        <v>5</v>
      </c>
      <c r="K193" s="42">
        <v>1</v>
      </c>
      <c r="L193" s="42">
        <v>2</v>
      </c>
      <c r="M193" s="42">
        <v>0</v>
      </c>
      <c r="N193" s="43">
        <f>K193+L193+M193</f>
        <v>3</v>
      </c>
      <c r="O193" s="43">
        <f>P193-N193</f>
        <v>6</v>
      </c>
      <c r="P193" s="43">
        <f>ROUND(PRODUCT(J193,25)/14,0)</f>
        <v>9</v>
      </c>
      <c r="Q193" s="44" t="s">
        <v>65</v>
      </c>
      <c r="R193" s="44"/>
      <c r="S193" s="46"/>
      <c r="T193" s="46" t="s">
        <v>151</v>
      </c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</row>
    <row r="194" spans="1:34" ht="12.75">
      <c r="A194" s="59" t="s">
        <v>156</v>
      </c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</row>
    <row r="195" spans="1:34" ht="12.75" customHeight="1">
      <c r="A195" s="41"/>
      <c r="B195" s="60" t="s">
        <v>157</v>
      </c>
      <c r="C195" s="60"/>
      <c r="D195" s="60"/>
      <c r="E195" s="60"/>
      <c r="F195" s="60"/>
      <c r="G195" s="60"/>
      <c r="H195" s="60"/>
      <c r="I195" s="60"/>
      <c r="J195" s="42">
        <v>5</v>
      </c>
      <c r="K195" s="42"/>
      <c r="L195" s="42"/>
      <c r="M195" s="42"/>
      <c r="N195" s="43"/>
      <c r="O195" s="43"/>
      <c r="P195" s="43"/>
      <c r="Q195" s="44"/>
      <c r="R195" s="44"/>
      <c r="S195" s="46"/>
      <c r="T195" s="47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</row>
    <row r="196" spans="1:34" ht="12.75" customHeight="1">
      <c r="A196" s="61" t="s">
        <v>158</v>
      </c>
      <c r="B196" s="61"/>
      <c r="C196" s="61"/>
      <c r="D196" s="61"/>
      <c r="E196" s="61"/>
      <c r="F196" s="61"/>
      <c r="G196" s="61"/>
      <c r="H196" s="61"/>
      <c r="I196" s="61"/>
      <c r="J196" s="48">
        <f>SUM(J186:J187,J189:J190,J192:J193,J195)</f>
        <v>35</v>
      </c>
      <c r="K196" s="48">
        <f aca="true" t="shared" si="18" ref="K196:P196">SUM(K186:K187,K189:K190,K192:K193,K195)</f>
        <v>8</v>
      </c>
      <c r="L196" s="48">
        <f t="shared" si="18"/>
        <v>7</v>
      </c>
      <c r="M196" s="48">
        <f t="shared" si="18"/>
        <v>3</v>
      </c>
      <c r="N196" s="48">
        <f t="shared" si="18"/>
        <v>18</v>
      </c>
      <c r="O196" s="48">
        <f t="shared" si="18"/>
        <v>36</v>
      </c>
      <c r="P196" s="48">
        <f t="shared" si="18"/>
        <v>54</v>
      </c>
      <c r="Q196" s="49">
        <f>COUNTIF(Q186:Q187,"E")+COUNTIF(Q189:Q190,"E")+COUNTIF(Q192:Q193,"E")+COUNTIF(Q195,"E")</f>
        <v>5</v>
      </c>
      <c r="R196" s="49">
        <f>COUNTIF(R186:R187,"C")+COUNTIF(R189:R190,"C")+COUNTIF(R192:R193,"C")+COUNTIF(R195,"C")</f>
        <v>1</v>
      </c>
      <c r="S196" s="49">
        <f>COUNTIF(S186:S187,"VP")+COUNTIF(S189:S190,"VP")+COUNTIF(S192:S193,"VP")+COUNTIF(S195,"VP")</f>
        <v>0</v>
      </c>
      <c r="T196" s="50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</row>
    <row r="197" spans="1:34" ht="12.75" customHeight="1">
      <c r="A197" s="61" t="s">
        <v>121</v>
      </c>
      <c r="B197" s="61"/>
      <c r="C197" s="61"/>
      <c r="D197" s="61"/>
      <c r="E197" s="61"/>
      <c r="F197" s="61"/>
      <c r="G197" s="61"/>
      <c r="H197" s="61"/>
      <c r="I197" s="61"/>
      <c r="J197" s="61"/>
      <c r="K197" s="48">
        <f aca="true" t="shared" si="19" ref="K197:P197">SUM(K186:K187,K189:K190,K192:K193)*14</f>
        <v>112</v>
      </c>
      <c r="L197" s="48">
        <f t="shared" si="19"/>
        <v>98</v>
      </c>
      <c r="M197" s="48">
        <f t="shared" si="19"/>
        <v>42</v>
      </c>
      <c r="N197" s="48">
        <f t="shared" si="19"/>
        <v>252</v>
      </c>
      <c r="O197" s="48">
        <f t="shared" si="19"/>
        <v>504</v>
      </c>
      <c r="P197" s="48">
        <f t="shared" si="19"/>
        <v>756</v>
      </c>
      <c r="Q197" s="62"/>
      <c r="R197" s="62"/>
      <c r="S197" s="62"/>
      <c r="T197" s="62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</row>
    <row r="198" spans="1:34" ht="12.75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3">
        <f>SUM(K197:M197)</f>
        <v>252</v>
      </c>
      <c r="L198" s="63"/>
      <c r="M198" s="63"/>
      <c r="N198" s="63">
        <f>SUM(N197:O197)</f>
        <v>756</v>
      </c>
      <c r="O198" s="63"/>
      <c r="P198" s="63"/>
      <c r="Q198" s="62"/>
      <c r="R198" s="62"/>
      <c r="S198" s="62"/>
      <c r="T198" s="62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</row>
    <row r="199" spans="1:34" ht="12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</row>
    <row r="200" spans="1:34" ht="12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</row>
    <row r="201" spans="1:34" ht="12.75">
      <c r="A201" s="55" t="s">
        <v>159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</row>
    <row r="202" spans="1:34" ht="12.75">
      <c r="A202" s="55" t="s">
        <v>160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</row>
    <row r="203" spans="1:34" ht="12.75">
      <c r="A203" s="55" t="s">
        <v>161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</row>
    <row r="204" spans="1:34" ht="12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</row>
    <row r="205" spans="1:34" ht="12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</row>
    <row r="206" spans="1:34" ht="12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</row>
    <row r="207" spans="1:34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</row>
    <row r="208" spans="1:34" ht="161.2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</row>
    <row r="209" spans="1:34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</row>
    <row r="210" spans="1:34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</row>
    <row r="211" spans="1:34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</row>
    <row r="212" spans="1:34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</row>
    <row r="213" spans="1:34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</row>
    <row r="214" spans="1:34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</row>
  </sheetData>
  <sheetProtection selectLockedCells="1" selectUnlockedCells="1"/>
  <mergeCells count="251">
    <mergeCell ref="O5:Q5"/>
    <mergeCell ref="R5:T5"/>
    <mergeCell ref="A1:K1"/>
    <mergeCell ref="M1:T1"/>
    <mergeCell ref="A2:K2"/>
    <mergeCell ref="A3:K3"/>
    <mergeCell ref="M3:N3"/>
    <mergeCell ref="O3:Q3"/>
    <mergeCell ref="R3:T3"/>
    <mergeCell ref="A6:K6"/>
    <mergeCell ref="M6:N6"/>
    <mergeCell ref="O6:Q6"/>
    <mergeCell ref="R6:T6"/>
    <mergeCell ref="A7:K7"/>
    <mergeCell ref="A4:K5"/>
    <mergeCell ref="M4:N4"/>
    <mergeCell ref="O4:Q4"/>
    <mergeCell ref="R4:T4"/>
    <mergeCell ref="M5:N5"/>
    <mergeCell ref="A8:K8"/>
    <mergeCell ref="M8:T11"/>
    <mergeCell ref="A9:K9"/>
    <mergeCell ref="A10:K10"/>
    <mergeCell ref="A11:K11"/>
    <mergeCell ref="A12:K12"/>
    <mergeCell ref="A13:K13"/>
    <mergeCell ref="M13:T13"/>
    <mergeCell ref="A14:K14"/>
    <mergeCell ref="A15:K15"/>
    <mergeCell ref="M15:T15"/>
    <mergeCell ref="A16:K16"/>
    <mergeCell ref="A17:K17"/>
    <mergeCell ref="M17:T17"/>
    <mergeCell ref="A18:K18"/>
    <mergeCell ref="M18:T18"/>
    <mergeCell ref="A19:K21"/>
    <mergeCell ref="M19:T19"/>
    <mergeCell ref="A22:K25"/>
    <mergeCell ref="M23:T25"/>
    <mergeCell ref="A27:G27"/>
    <mergeCell ref="M27:T32"/>
    <mergeCell ref="B28:C28"/>
    <mergeCell ref="D28:F28"/>
    <mergeCell ref="G28:G29"/>
    <mergeCell ref="H28:H29"/>
    <mergeCell ref="I28:K28"/>
    <mergeCell ref="A35:U35"/>
    <mergeCell ref="A37:U37"/>
    <mergeCell ref="A38:A39"/>
    <mergeCell ref="B38:I39"/>
    <mergeCell ref="J38:J39"/>
    <mergeCell ref="K38:N38"/>
    <mergeCell ref="O38:Q38"/>
    <mergeCell ref="R38:T38"/>
    <mergeCell ref="U38:U39"/>
    <mergeCell ref="B40:I40"/>
    <mergeCell ref="B41:I41"/>
    <mergeCell ref="B42:I42"/>
    <mergeCell ref="B43:I43"/>
    <mergeCell ref="B44:I44"/>
    <mergeCell ref="A46:U46"/>
    <mergeCell ref="A47:A48"/>
    <mergeCell ref="B47:I48"/>
    <mergeCell ref="J47:J48"/>
    <mergeCell ref="K47:N47"/>
    <mergeCell ref="O47:Q47"/>
    <mergeCell ref="R47:T47"/>
    <mergeCell ref="U47:U48"/>
    <mergeCell ref="O58:Q58"/>
    <mergeCell ref="R58:T58"/>
    <mergeCell ref="U58:U59"/>
    <mergeCell ref="B49:I49"/>
    <mergeCell ref="B50:I50"/>
    <mergeCell ref="B51:I51"/>
    <mergeCell ref="B52:I52"/>
    <mergeCell ref="B53:I53"/>
    <mergeCell ref="B60:I60"/>
    <mergeCell ref="B61:I61"/>
    <mergeCell ref="B62:I62"/>
    <mergeCell ref="B63:I63"/>
    <mergeCell ref="B64:I64"/>
    <mergeCell ref="A57:U57"/>
    <mergeCell ref="A58:A59"/>
    <mergeCell ref="B58:I59"/>
    <mergeCell ref="J58:J59"/>
    <mergeCell ref="K58:N58"/>
    <mergeCell ref="A66:U66"/>
    <mergeCell ref="A67:A68"/>
    <mergeCell ref="B67:I68"/>
    <mergeCell ref="J67:J68"/>
    <mergeCell ref="K67:N67"/>
    <mergeCell ref="O67:Q67"/>
    <mergeCell ref="R67:T67"/>
    <mergeCell ref="U67:U68"/>
    <mergeCell ref="B69:I69"/>
    <mergeCell ref="B70:I70"/>
    <mergeCell ref="B71:I71"/>
    <mergeCell ref="B72:I72"/>
    <mergeCell ref="B73:I73"/>
    <mergeCell ref="B74:I74"/>
    <mergeCell ref="A79:U79"/>
    <mergeCell ref="A80:A81"/>
    <mergeCell ref="B80:I81"/>
    <mergeCell ref="J80:J81"/>
    <mergeCell ref="K80:N80"/>
    <mergeCell ref="O80:Q80"/>
    <mergeCell ref="R80:T80"/>
    <mergeCell ref="U80:U81"/>
    <mergeCell ref="A82:U82"/>
    <mergeCell ref="B83:I83"/>
    <mergeCell ref="B84:I84"/>
    <mergeCell ref="A85:U85"/>
    <mergeCell ref="B86:I86"/>
    <mergeCell ref="B87:I87"/>
    <mergeCell ref="B88:I88"/>
    <mergeCell ref="B89:I89"/>
    <mergeCell ref="A90:I90"/>
    <mergeCell ref="A91:J92"/>
    <mergeCell ref="R91:U92"/>
    <mergeCell ref="K92:N92"/>
    <mergeCell ref="O92:Q92"/>
    <mergeCell ref="A102:U102"/>
    <mergeCell ref="A103:U103"/>
    <mergeCell ref="A104:A105"/>
    <mergeCell ref="B104:I105"/>
    <mergeCell ref="J104:J105"/>
    <mergeCell ref="K104:N104"/>
    <mergeCell ref="O104:Q104"/>
    <mergeCell ref="R104:T104"/>
    <mergeCell ref="U104:U105"/>
    <mergeCell ref="A106:U106"/>
    <mergeCell ref="B107:I107"/>
    <mergeCell ref="B108:I108"/>
    <mergeCell ref="B109:I109"/>
    <mergeCell ref="B110:I110"/>
    <mergeCell ref="B111:I111"/>
    <mergeCell ref="B112:I112"/>
    <mergeCell ref="B113:I113"/>
    <mergeCell ref="B114:I114"/>
    <mergeCell ref="A115:U115"/>
    <mergeCell ref="B116:I116"/>
    <mergeCell ref="B117:I117"/>
    <mergeCell ref="R136:T136"/>
    <mergeCell ref="A118:I118"/>
    <mergeCell ref="A119:J120"/>
    <mergeCell ref="R119:U120"/>
    <mergeCell ref="K120:N120"/>
    <mergeCell ref="O120:Q120"/>
    <mergeCell ref="A135:U135"/>
    <mergeCell ref="U136:U137"/>
    <mergeCell ref="A138:U138"/>
    <mergeCell ref="B139:I139"/>
    <mergeCell ref="B140:I140"/>
    <mergeCell ref="B141:I141"/>
    <mergeCell ref="B142:I142"/>
    <mergeCell ref="A136:A137"/>
    <mergeCell ref="B136:I137"/>
    <mergeCell ref="J136:J137"/>
    <mergeCell ref="K136:N136"/>
    <mergeCell ref="O136:Q136"/>
    <mergeCell ref="A143:U143"/>
    <mergeCell ref="B144:I144"/>
    <mergeCell ref="B145:I145"/>
    <mergeCell ref="B146:I146"/>
    <mergeCell ref="B147:I147"/>
    <mergeCell ref="B148:I148"/>
    <mergeCell ref="R154:T154"/>
    <mergeCell ref="A149:I149"/>
    <mergeCell ref="A150:J151"/>
    <mergeCell ref="R150:U151"/>
    <mergeCell ref="K151:N151"/>
    <mergeCell ref="O151:Q151"/>
    <mergeCell ref="A153:U153"/>
    <mergeCell ref="U154:U155"/>
    <mergeCell ref="A156:U156"/>
    <mergeCell ref="B157:I157"/>
    <mergeCell ref="B158:I158"/>
    <mergeCell ref="B159:I159"/>
    <mergeCell ref="A160:U160"/>
    <mergeCell ref="A154:A155"/>
    <mergeCell ref="B154:I155"/>
    <mergeCell ref="J154:J155"/>
    <mergeCell ref="K154:N154"/>
    <mergeCell ref="O154:Q154"/>
    <mergeCell ref="B161:I161"/>
    <mergeCell ref="B162:I162"/>
    <mergeCell ref="A163:I163"/>
    <mergeCell ref="A164:J165"/>
    <mergeCell ref="R164:U165"/>
    <mergeCell ref="K165:N165"/>
    <mergeCell ref="O165:Q165"/>
    <mergeCell ref="A170:B170"/>
    <mergeCell ref="A171:A172"/>
    <mergeCell ref="B171:G172"/>
    <mergeCell ref="H171:I172"/>
    <mergeCell ref="J171:P171"/>
    <mergeCell ref="Q171:R172"/>
    <mergeCell ref="S171:U171"/>
    <mergeCell ref="J172:K172"/>
    <mergeCell ref="L172:N172"/>
    <mergeCell ref="O172:P172"/>
    <mergeCell ref="T172:U172"/>
    <mergeCell ref="B173:G173"/>
    <mergeCell ref="H173:I173"/>
    <mergeCell ref="J173:K173"/>
    <mergeCell ref="L173:N173"/>
    <mergeCell ref="O173:P173"/>
    <mergeCell ref="T175:U175"/>
    <mergeCell ref="Q173:R173"/>
    <mergeCell ref="T173:U173"/>
    <mergeCell ref="B174:G174"/>
    <mergeCell ref="H174:I174"/>
    <mergeCell ref="J174:K174"/>
    <mergeCell ref="L174:N174"/>
    <mergeCell ref="O174:P174"/>
    <mergeCell ref="Q174:R174"/>
    <mergeCell ref="T174:U174"/>
    <mergeCell ref="A175:G175"/>
    <mergeCell ref="H175:I175"/>
    <mergeCell ref="J175:K175"/>
    <mergeCell ref="L175:N175"/>
    <mergeCell ref="O175:P175"/>
    <mergeCell ref="Q175:R175"/>
    <mergeCell ref="A180:T180"/>
    <mergeCell ref="A182:T182"/>
    <mergeCell ref="A183:A184"/>
    <mergeCell ref="B183:I184"/>
    <mergeCell ref="J183:J184"/>
    <mergeCell ref="K183:M183"/>
    <mergeCell ref="N183:P183"/>
    <mergeCell ref="Q183:S183"/>
    <mergeCell ref="T183:T184"/>
    <mergeCell ref="N198:P198"/>
    <mergeCell ref="A185:T185"/>
    <mergeCell ref="B186:I186"/>
    <mergeCell ref="B187:I187"/>
    <mergeCell ref="A188:T188"/>
    <mergeCell ref="B189:I189"/>
    <mergeCell ref="B190:I190"/>
    <mergeCell ref="A191:T191"/>
    <mergeCell ref="B192:I192"/>
    <mergeCell ref="A201:T201"/>
    <mergeCell ref="A202:T202"/>
    <mergeCell ref="A203:T203"/>
    <mergeCell ref="B193:I193"/>
    <mergeCell ref="A194:T194"/>
    <mergeCell ref="B195:I195"/>
    <mergeCell ref="A196:I196"/>
    <mergeCell ref="A197:J198"/>
    <mergeCell ref="Q197:T198"/>
    <mergeCell ref="K198:M198"/>
  </mergeCells>
  <dataValidations count="10">
    <dataValidation type="list" allowBlank="1" showErrorMessage="1" sqref="Q186:Q187 Q189:Q190 Q192:Q193 Q195">
      <formula1>$Q$37</formula1>
      <formula2>0</formula2>
    </dataValidation>
    <dataValidation type="list" allowBlank="1" showErrorMessage="1" sqref="R186:R187 R189:R190 R192:R193 R195">
      <formula1>$R$37</formula1>
      <formula2>0</formula2>
    </dataValidation>
    <dataValidation type="list" allowBlank="1" showErrorMessage="1" sqref="S186:T187 S189:T190 S192:T193 S195">
      <formula1>$S$37</formula1>
      <formula2>0</formula2>
    </dataValidation>
    <dataValidation type="list" allowBlank="1" showErrorMessage="1" sqref="U114 U159 U142">
      <formula1>$Q$36:$T$36</formula1>
      <formula2>0</formula2>
    </dataValidation>
    <dataValidation type="list" allowBlank="1" showErrorMessage="1" sqref="U107:U113 U161 U157:U158 U144:U147 U139:U141 U116">
      <formula1>$J$36:$M$36</formula1>
      <formula2>0</formula2>
    </dataValidation>
    <dataValidation type="list" allowBlank="1" showErrorMessage="1" sqref="B107:I113 B161:I161 B157:I158 B144:I147 B139:I141 B116:I116">
      <formula1>$B$38:$B$100</formula1>
      <formula2>0</formula2>
    </dataValidation>
    <dataValidation type="list" allowBlank="1" showErrorMessage="1" sqref="S40:S43 S49:S52 S60:S63 S69:S73 S83:S84 S86:S89">
      <formula1>$S$39</formula1>
      <formula2>0</formula2>
    </dataValidation>
    <dataValidation type="list" allowBlank="1" showErrorMessage="1" sqref="R40:R43 R49:R52 R60:R63 R69:R73 R83:R84 R86:R89">
      <formula1>$R$39</formula1>
      <formula2>0</formula2>
    </dataValidation>
    <dataValidation type="list" allowBlank="1" showErrorMessage="1" sqref="T40:T43 T49:T52 T60:T63 T69:T73 T83:T84 T86:T89">
      <formula1>$T$39</formula1>
      <formula2>0</formula2>
    </dataValidation>
    <dataValidation type="list" allowBlank="1" showErrorMessage="1" sqref="U40:U43 U49:U52 U60:U63 U69:U73 U83:U84 U86:U89">
      <formula1>$P$36:$T$36</formula1>
      <formula2>0</formula2>
    </dataValidation>
  </dataValidations>
  <printOptions/>
  <pageMargins left="0.5701388888888889" right="0.5402777777777777" top="0.75" bottom="0.75" header="0.5118055555555555" footer="0.3"/>
  <pageSetup horizontalDpi="300" verticalDpi="300" orientation="landscape" paperSize="9" r:id="rId1"/>
  <headerFooter alignWithMargins="0">
    <oddFooter>&amp;LRECTOR,
Acad.Prof.univ.dr. Ioan Aurel POP&amp;CPag. &amp;P/&amp;N&amp;RDECAN,
Prof.univ.dr. Adrian Olimpiu PETRUȘEL</oddFoot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APetrusel</cp:lastModifiedBy>
  <dcterms:modified xsi:type="dcterms:W3CDTF">2016-05-17T08:06:26Z</dcterms:modified>
  <cp:category/>
  <cp:version/>
  <cp:contentType/>
  <cp:contentStatus/>
</cp:coreProperties>
</file>