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600" windowHeight="9735"/>
  </bookViews>
  <sheets>
    <sheet name="MateComp" sheetId="2" r:id="rId1"/>
  </sheets>
  <calcPr calcId="125725"/>
</workbook>
</file>

<file path=xl/calcChain.xml><?xml version="1.0" encoding="utf-8"?>
<calcChain xmlns="http://schemas.openxmlformats.org/spreadsheetml/2006/main">
  <c r="Q113" i="2"/>
  <c r="O113"/>
  <c r="Q129"/>
  <c r="O129"/>
  <c r="K86"/>
  <c r="J85"/>
  <c r="T77"/>
  <c r="S77"/>
  <c r="R77"/>
  <c r="K77"/>
  <c r="L77"/>
  <c r="M77"/>
  <c r="N77"/>
  <c r="J77"/>
  <c r="Q75"/>
  <c r="O75"/>
  <c r="Q51"/>
  <c r="O51"/>
  <c r="J61"/>
  <c r="J52"/>
  <c r="J43"/>
  <c r="P129" l="1"/>
  <c r="P113"/>
  <c r="P75"/>
  <c r="P51"/>
  <c r="Q145"/>
  <c r="O145"/>
  <c r="Q116"/>
  <c r="O116"/>
  <c r="P145" l="1"/>
  <c r="P116"/>
  <c r="U85"/>
  <c r="Q130"/>
  <c r="O130"/>
  <c r="M187"/>
  <c r="L187"/>
  <c r="K187"/>
  <c r="S186"/>
  <c r="R186"/>
  <c r="Q186"/>
  <c r="M186"/>
  <c r="L186"/>
  <c r="K186"/>
  <c r="J186"/>
  <c r="P183"/>
  <c r="N183"/>
  <c r="P182"/>
  <c r="N182"/>
  <c r="P180"/>
  <c r="N180"/>
  <c r="P179"/>
  <c r="N179"/>
  <c r="P177"/>
  <c r="N177"/>
  <c r="P176"/>
  <c r="N176"/>
  <c r="P130" l="1"/>
  <c r="K188"/>
  <c r="O183"/>
  <c r="O179"/>
  <c r="O182"/>
  <c r="N187"/>
  <c r="O180"/>
  <c r="P187"/>
  <c r="O177"/>
  <c r="P186"/>
  <c r="O176"/>
  <c r="N186"/>
  <c r="O187" l="1"/>
  <c r="N188" s="1"/>
  <c r="O186"/>
  <c r="Q76" l="1"/>
  <c r="O76"/>
  <c r="P76" l="1"/>
  <c r="Q126" l="1"/>
  <c r="O126"/>
  <c r="P126" l="1"/>
  <c r="M144" l="1"/>
  <c r="L144"/>
  <c r="K144"/>
  <c r="J144"/>
  <c r="A144"/>
  <c r="M143"/>
  <c r="L143"/>
  <c r="K143"/>
  <c r="J143"/>
  <c r="A143"/>
  <c r="M128"/>
  <c r="L128"/>
  <c r="K128"/>
  <c r="J128"/>
  <c r="A128"/>
  <c r="M127"/>
  <c r="L127"/>
  <c r="L131" s="1"/>
  <c r="K127"/>
  <c r="K131" s="1"/>
  <c r="J127"/>
  <c r="J131" s="1"/>
  <c r="A127"/>
  <c r="M117"/>
  <c r="L117"/>
  <c r="K117"/>
  <c r="J117"/>
  <c r="A117"/>
  <c r="M115"/>
  <c r="L115"/>
  <c r="K115"/>
  <c r="J115"/>
  <c r="A115"/>
  <c r="M114"/>
  <c r="L114"/>
  <c r="K114"/>
  <c r="J114"/>
  <c r="A114"/>
  <c r="M112"/>
  <c r="L112"/>
  <c r="K112"/>
  <c r="J112"/>
  <c r="A112"/>
  <c r="M111"/>
  <c r="L111"/>
  <c r="K111"/>
  <c r="J111"/>
  <c r="A111"/>
  <c r="M110"/>
  <c r="L110"/>
  <c r="K110"/>
  <c r="J110"/>
  <c r="A110"/>
  <c r="M109"/>
  <c r="L109"/>
  <c r="K109"/>
  <c r="J109"/>
  <c r="A109"/>
  <c r="L86"/>
  <c r="M86"/>
  <c r="N86"/>
  <c r="T85"/>
  <c r="S85"/>
  <c r="R85"/>
  <c r="K85"/>
  <c r="L85"/>
  <c r="M85"/>
  <c r="N85"/>
  <c r="T144"/>
  <c r="S144"/>
  <c r="R144"/>
  <c r="N144"/>
  <c r="T143"/>
  <c r="S143"/>
  <c r="R143"/>
  <c r="N143"/>
  <c r="T128"/>
  <c r="S128"/>
  <c r="R128"/>
  <c r="N128"/>
  <c r="T127"/>
  <c r="T131" s="1"/>
  <c r="S127"/>
  <c r="S131" s="1"/>
  <c r="R127"/>
  <c r="R131" s="1"/>
  <c r="N127"/>
  <c r="N131" s="1"/>
  <c r="N118"/>
  <c r="N119" s="1"/>
  <c r="T117"/>
  <c r="S117"/>
  <c r="R117"/>
  <c r="T115"/>
  <c r="S115"/>
  <c r="R115"/>
  <c r="T114"/>
  <c r="S114"/>
  <c r="R114"/>
  <c r="T112"/>
  <c r="S112"/>
  <c r="R112"/>
  <c r="T109"/>
  <c r="S109"/>
  <c r="R109"/>
  <c r="Q84"/>
  <c r="O84"/>
  <c r="Q83"/>
  <c r="O83"/>
  <c r="O85" s="1"/>
  <c r="J154" s="1"/>
  <c r="Q74"/>
  <c r="Q128" s="1"/>
  <c r="O74"/>
  <c r="O128" s="1"/>
  <c r="Q73"/>
  <c r="O73"/>
  <c r="O127" s="1"/>
  <c r="Q72"/>
  <c r="O72"/>
  <c r="T61"/>
  <c r="S61"/>
  <c r="R61"/>
  <c r="N61"/>
  <c r="M61"/>
  <c r="L61"/>
  <c r="K61"/>
  <c r="Q60"/>
  <c r="O60"/>
  <c r="O117" s="1"/>
  <c r="Q59"/>
  <c r="O59"/>
  <c r="Q58"/>
  <c r="Q115" s="1"/>
  <c r="O58"/>
  <c r="Q57"/>
  <c r="Q114" s="1"/>
  <c r="O57"/>
  <c r="O114" s="1"/>
  <c r="T52"/>
  <c r="S52"/>
  <c r="R52"/>
  <c r="N52"/>
  <c r="M52"/>
  <c r="L52"/>
  <c r="K52"/>
  <c r="Q50"/>
  <c r="O50"/>
  <c r="O112" s="1"/>
  <c r="Q49"/>
  <c r="Q111" s="1"/>
  <c r="O49"/>
  <c r="O111" s="1"/>
  <c r="Q48"/>
  <c r="Q110" s="1"/>
  <c r="O48"/>
  <c r="O110" s="1"/>
  <c r="T43"/>
  <c r="S43"/>
  <c r="R43"/>
  <c r="N43"/>
  <c r="M43"/>
  <c r="L43"/>
  <c r="K43"/>
  <c r="Q42"/>
  <c r="Q109" s="1"/>
  <c r="O42"/>
  <c r="O109" s="1"/>
  <c r="Q41"/>
  <c r="O41"/>
  <c r="Q40"/>
  <c r="Q144" s="1"/>
  <c r="O40"/>
  <c r="Q39"/>
  <c r="O39"/>
  <c r="O143" s="1"/>
  <c r="O131" l="1"/>
  <c r="J118"/>
  <c r="M131"/>
  <c r="K118"/>
  <c r="O77"/>
  <c r="Q127"/>
  <c r="Q131" s="1"/>
  <c r="Q77"/>
  <c r="N146"/>
  <c r="N147" s="1"/>
  <c r="R146"/>
  <c r="T146"/>
  <c r="S146"/>
  <c r="O132"/>
  <c r="K132"/>
  <c r="Q132"/>
  <c r="L132"/>
  <c r="N132"/>
  <c r="M132"/>
  <c r="O86"/>
  <c r="P83"/>
  <c r="P85" s="1"/>
  <c r="Q86"/>
  <c r="Q85"/>
  <c r="P48"/>
  <c r="P110" s="1"/>
  <c r="S153"/>
  <c r="S155" s="1"/>
  <c r="P58"/>
  <c r="P115" s="1"/>
  <c r="P49"/>
  <c r="P111" s="1"/>
  <c r="O52"/>
  <c r="P72"/>
  <c r="O61"/>
  <c r="P57"/>
  <c r="P114" s="1"/>
  <c r="Q43"/>
  <c r="P73"/>
  <c r="P59"/>
  <c r="Q52"/>
  <c r="P40"/>
  <c r="P144" s="1"/>
  <c r="T153"/>
  <c r="T155" s="1"/>
  <c r="P74"/>
  <c r="P128" s="1"/>
  <c r="Q143"/>
  <c r="O144"/>
  <c r="O146" s="1"/>
  <c r="O147" s="1"/>
  <c r="Q61"/>
  <c r="M146"/>
  <c r="M147" s="1"/>
  <c r="P39"/>
  <c r="P143" s="1"/>
  <c r="P41"/>
  <c r="P50"/>
  <c r="P112" s="1"/>
  <c r="P84"/>
  <c r="O115"/>
  <c r="O118" s="1"/>
  <c r="O119" s="1"/>
  <c r="K87"/>
  <c r="N154"/>
  <c r="H154"/>
  <c r="P60"/>
  <c r="P117" s="1"/>
  <c r="P42"/>
  <c r="P109" s="1"/>
  <c r="Q112"/>
  <c r="Q117"/>
  <c r="O43"/>
  <c r="K119"/>
  <c r="K120" s="1"/>
  <c r="L146"/>
  <c r="L147" s="1"/>
  <c r="R118"/>
  <c r="T118"/>
  <c r="S118"/>
  <c r="L118"/>
  <c r="L119" s="1"/>
  <c r="J146"/>
  <c r="M118"/>
  <c r="M119" s="1"/>
  <c r="K146"/>
  <c r="K147" s="1"/>
  <c r="U118" l="1"/>
  <c r="P127"/>
  <c r="P77"/>
  <c r="J153"/>
  <c r="H153" s="1"/>
  <c r="K133"/>
  <c r="P132"/>
  <c r="O133" s="1"/>
  <c r="P86"/>
  <c r="O87" s="1"/>
  <c r="Q118"/>
  <c r="Q119" s="1"/>
  <c r="Q146"/>
  <c r="Q147" s="1"/>
  <c r="P146"/>
  <c r="P147" s="1"/>
  <c r="O148" s="1"/>
  <c r="P118"/>
  <c r="P119" s="1"/>
  <c r="P61"/>
  <c r="P52"/>
  <c r="P43"/>
  <c r="K148"/>
  <c r="U131" l="1"/>
  <c r="P131"/>
  <c r="U146"/>
  <c r="J155"/>
  <c r="L153"/>
  <c r="L155" s="1"/>
  <c r="H155"/>
  <c r="Q154" s="1"/>
  <c r="N153" l="1"/>
  <c r="N155" s="1"/>
  <c r="Q153"/>
  <c r="Q155" s="1"/>
</calcChain>
</file>

<file path=xl/sharedStrings.xml><?xml version="1.0" encoding="utf-8"?>
<sst xmlns="http://schemas.openxmlformats.org/spreadsheetml/2006/main" count="402" uniqueCount="151">
  <si>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</si>
  <si>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</si>
  <si>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</si>
  <si>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</si>
  <si>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</si>
  <si>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</si>
  <si>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</si>
  <si>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</si>
  <si>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</si>
  <si>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</si>
  <si>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</si>
  <si>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</si>
  <si>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</si>
  <si>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</si>
  <si>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</si>
  <si>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</si>
  <si>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</si>
  <si>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</si>
  <si>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</si>
  <si>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</si>
  <si>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</si>
  <si>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</si>
  <si>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</si>
  <si>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</si>
  <si>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</si>
  <si>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</si>
  <si>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</si>
  <si>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</si>
  <si>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</si>
  <si>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</si>
  <si>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</si>
  <si>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</si>
  <si>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</si>
  <si>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</si>
  <si>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</si>
  <si>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</si>
  <si>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</si>
  <si>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</si>
  <si>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</si>
  <si>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</si>
  <si>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</si>
  <si>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</si>
  <si>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</si>
  <si>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</si>
  <si>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</si>
  <si>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</si>
  <si>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</si>
  <si>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</si>
  <si>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</si>
  <si>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</si>
  <si>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</si>
  <si>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</si>
  <si>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</si>
  <si>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</si>
  <si>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</si>
  <si>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</si>
  <si>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</si>
  <si>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</si>
  <si>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</si>
  <si>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</si>
  <si>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</si>
  <si>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</si>
  <si>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</si>
  <si>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</si>
  <si>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</si>
  <si>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</si>
  <si>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 4 (12 săptămâni)</t>
  </si>
  <si>
    <t>FACULTATEA DE MATEMATICĂ ŞI INFORMATICĂ</t>
  </si>
  <si>
    <t>P</t>
  </si>
  <si>
    <t>MMM3049</t>
  </si>
  <si>
    <t>Criptografie</t>
  </si>
  <si>
    <t>MMM3040</t>
  </si>
  <si>
    <t>MMM8033</t>
  </si>
  <si>
    <t>Modelarea stocastică a datelor</t>
  </si>
  <si>
    <t>MMM8034</t>
  </si>
  <si>
    <t>MMM3401</t>
  </si>
  <si>
    <t>Tehnici bazate pe componente aplicate în optimizare</t>
  </si>
  <si>
    <r>
      <t xml:space="preserve">Domeniul: </t>
    </r>
    <r>
      <rPr>
        <b/>
        <sz val="10"/>
        <color indexed="8"/>
        <rFont val="Times New Roman"/>
        <family val="1"/>
        <charset val="238"/>
      </rPr>
      <t>Matematică</t>
    </r>
  </si>
  <si>
    <r>
      <t xml:space="preserve">Limba de predare: </t>
    </r>
    <r>
      <rPr>
        <b/>
        <sz val="10"/>
        <color indexed="8"/>
        <rFont val="Times New Roman"/>
        <family val="1"/>
        <charset val="238"/>
      </rPr>
      <t>maghiară</t>
    </r>
    <r>
      <rPr>
        <sz val="10"/>
        <color indexed="8"/>
        <rFont val="Times New Roman"/>
        <family val="1"/>
      </rPr>
      <t xml:space="preserve"> </t>
    </r>
  </si>
  <si>
    <r>
      <t xml:space="preserve">Titlul absolventului:  </t>
    </r>
    <r>
      <rPr>
        <b/>
        <sz val="10"/>
        <color indexed="8"/>
        <rFont val="Times New Roman"/>
        <family val="1"/>
        <charset val="238"/>
      </rPr>
      <t>Master's Degree</t>
    </r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</si>
  <si>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>de credite pentru lucrarea de disertaţie</t>
    </r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</si>
  <si>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învăţământ urmează în proporţie de 60% planurile de învăţământ ale Universităţii din Antwerpen şi Universităţii din Copenhaga</t>
    </r>
  </si>
  <si>
    <t>0</t>
  </si>
  <si>
    <t>MMM3085</t>
  </si>
  <si>
    <t>Geometrie algoritmică</t>
  </si>
  <si>
    <t>MMM3086</t>
  </si>
  <si>
    <t>Analiza fenomenelor stocastice</t>
  </si>
  <si>
    <t>MMM3084</t>
  </si>
  <si>
    <t>Grupuri şi simetrii</t>
  </si>
  <si>
    <t>MMM3028</t>
  </si>
  <si>
    <t>Ecuaţii diferenţiale şi aplicaţii</t>
  </si>
  <si>
    <t>MMM3037</t>
  </si>
  <si>
    <t>Teoreme clasice în geometria elementară</t>
  </si>
  <si>
    <t>MMM3093</t>
  </si>
  <si>
    <r>
      <t xml:space="preserve">Specializarea/Programul de studiu: </t>
    </r>
    <r>
      <rPr>
        <b/>
        <sz val="10"/>
        <color indexed="8"/>
        <rFont val="Times New Roman"/>
        <family val="1"/>
        <charset val="238"/>
      </rPr>
      <t>Matematică Computaţională</t>
    </r>
  </si>
  <si>
    <t>MMM3037, MMM3087</t>
  </si>
  <si>
    <t>MMX4401</t>
  </si>
  <si>
    <t>Curs opţional</t>
  </si>
  <si>
    <t>MMM3082</t>
  </si>
  <si>
    <t>Mecanică computaţională</t>
  </si>
  <si>
    <t>Metode aproximative în matematica aplicata</t>
  </si>
  <si>
    <t>MMM3038</t>
  </si>
  <si>
    <t>Teorie Morse şi aplicaţii</t>
  </si>
  <si>
    <t>Proiect de cercetare în matematica computaţională</t>
  </si>
  <si>
    <t>CURS OPȚIONAL 1 (An I, Semestrul 1)</t>
  </si>
  <si>
    <t>MMM3087</t>
  </si>
  <si>
    <t>Mecanică cerească</t>
  </si>
  <si>
    <r>
      <rPr>
        <b/>
        <sz val="10"/>
        <rFont val="Times New Roman"/>
        <family val="1"/>
      </rPr>
      <t>IV.EXAMENUL DE DISERTAȚIE</t>
    </r>
    <r>
      <rPr>
        <sz val="10"/>
        <rFont val="Times New Roman"/>
        <family val="1"/>
      </rPr>
      <t xml:space="preserve"> - perioada 25  iunie - 10 iulie 
Proba 1: Prezentarea şi susţinerea lucrării de disertație - 10 credite
</t>
    </r>
  </si>
  <si>
    <t>I. CERINŢE PENTRU OBŢINEREA DIPLOMEI DE MASTER</t>
  </si>
  <si>
    <r>
      <rPr>
        <b/>
        <sz val="10"/>
        <rFont val="Times New Roman"/>
        <family val="1"/>
      </rPr>
      <t xml:space="preserve">   113 </t>
    </r>
    <r>
      <rPr>
        <sz val="10"/>
        <rFont val="Times New Roman"/>
        <family val="1"/>
      </rPr>
      <t>de credite la disciplinele obligatorii;</t>
    </r>
  </si>
  <si>
    <r>
      <rPr>
        <b/>
        <sz val="10"/>
        <rFont val="Times New Roman"/>
        <family val="1"/>
      </rPr>
      <t xml:space="preserve">   7</t>
    </r>
    <r>
      <rPr>
        <sz val="10"/>
        <rFont val="Times New Roman"/>
        <family val="1"/>
      </rPr>
      <t xml:space="preserve">credite la disciplinele opţionale; </t>
    </r>
  </si>
  <si>
    <t>DISCIPLINE COMPLEMENTARE (DC)</t>
  </si>
  <si>
    <t>DISCIPLINE DE SPECIALITATE (DS)</t>
  </si>
  <si>
    <t>Capitole speciale în modelarea geometrică</t>
  </si>
  <si>
    <t>MMM8067</t>
  </si>
  <si>
    <t>PLAN DE ÎNVĂŢĂMÂNT  valabil începând din anul universitar 2016-2017</t>
  </si>
  <si>
    <t>Metodologia cercetării științifice</t>
  </si>
  <si>
    <t>Finalizarea lucrării de disertație</t>
  </si>
  <si>
    <t>MMM9008</t>
  </si>
  <si>
    <t>MODUL PEDAGOCIC - Nivelul II: 30 de credite ECTS  + 5 credite ECTS aferente examenului de absolvire</t>
  </si>
  <si>
    <t xml:space="preserve">PROGRAM DE STUDII PSIHOPEDAGOGICE </t>
  </si>
  <si>
    <t>An I, Semestrul 1</t>
  </si>
  <si>
    <t>XND 1101</t>
  </si>
  <si>
    <t>Psihopedagogia adolescenţilor, tinerilor şi adulţilor</t>
  </si>
  <si>
    <t>XND 1102</t>
  </si>
  <si>
    <t>Proiectarea şi managementul programelor educaţionale</t>
  </si>
  <si>
    <t>An I, Semestrul 2</t>
  </si>
  <si>
    <t>XND 1203</t>
  </si>
  <si>
    <t xml:space="preserve">Didactica domeniului şi dezvoltăriI în didactica specialităţii (învăţământ liceal, postliceal, universitar)
</t>
  </si>
  <si>
    <t>DP</t>
  </si>
  <si>
    <t>XND 1204</t>
  </si>
  <si>
    <t>DO</t>
  </si>
  <si>
    <t>An II, Semestrul 3</t>
  </si>
  <si>
    <t>XND 2305</t>
  </si>
  <si>
    <t xml:space="preserve">Practică pedagogică (în învăţământul liceal, postliceal şi universitar)
</t>
  </si>
  <si>
    <t>XND 2306</t>
  </si>
  <si>
    <t>An II, Semestrul 4</t>
  </si>
  <si>
    <t>Examen de absolvire: Nivelul II</t>
  </si>
  <si>
    <t xml:space="preserve">TOTAL CREDITE / ORE PE SĂPTĂMÂNĂ / EVALUĂRI 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</si>
  <si>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</si>
  <si>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</si>
  <si>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</si>
  <si>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Teoria jocurilor (lb. de predare engleză)</t>
  </si>
  <si>
    <t>Analiză funcţională aplicată (lb. de predare engleză)</t>
  </si>
  <si>
    <t>Disciplină opțională 1</t>
  </si>
  <si>
    <t>Disciplină opțională 2</t>
  </si>
  <si>
    <t>MME3062</t>
  </si>
  <si>
    <t>MME3005</t>
  </si>
  <si>
    <t>NOTĂ:
1. Disciplina Finalizarea lucrării de disertaţie se compune din două ore proiect pe parcursul semestrului şi  2 săptămâni comasate in finalul semestrului (6 ore/zi, 5 zile/săptămână)
2.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</si>
  <si>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2.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</si>
  <si>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 xml:space="preserve">Sem. 1: Se alege  o disciplină din pachetul Curs Optional MMX4401: </t>
  </si>
</sst>
</file>

<file path=xl/styles.xml><?xml version="1.0" encoding="utf-8"?>
<styleSheet xmlns="http://schemas.openxmlformats.org/spreadsheetml/2006/main">
  <numFmts count="1">
    <numFmt numFmtId="164" formatCode="0;\-0;;@"/>
  </numFmts>
  <fonts count="17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.5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2" xfId="0" applyFont="1" applyBorder="1" applyProtection="1"/>
    <xf numFmtId="1" fontId="2" fillId="0" borderId="2" xfId="0" applyNumberFormat="1" applyFont="1" applyBorder="1" applyAlignment="1" applyProtection="1">
      <alignment horizontal="center" vertical="center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3" xfId="0" applyFont="1" applyBorder="1" applyProtection="1">
      <protection locked="0"/>
    </xf>
    <xf numFmtId="0" fontId="1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1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2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 vertical="center"/>
    </xf>
    <xf numFmtId="1" fontId="2" fillId="3" borderId="2" xfId="0" applyNumberFormat="1" applyFont="1" applyFill="1" applyBorder="1" applyAlignment="1" applyProtection="1">
      <alignment horizontal="center" vertical="center"/>
    </xf>
    <xf numFmtId="1" fontId="13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5" fillId="0" borderId="0" xfId="0" applyFont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1" fillId="3" borderId="7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2" fontId="1" fillId="3" borderId="9" xfId="0" applyNumberFormat="1" applyFont="1" applyFill="1" applyBorder="1" applyAlignment="1" applyProtection="1">
      <alignment horizontal="center" vertical="center"/>
    </xf>
    <xf numFmtId="2" fontId="1" fillId="3" borderId="3" xfId="0" applyNumberFormat="1" applyFont="1" applyFill="1" applyBorder="1" applyAlignment="1" applyProtection="1">
      <alignment horizontal="center" vertical="center"/>
    </xf>
    <xf numFmtId="2" fontId="1" fillId="3" borderId="10" xfId="0" applyNumberFormat="1" applyFont="1" applyFill="1" applyBorder="1" applyAlignment="1" applyProtection="1">
      <alignment horizontal="center" vertical="center"/>
    </xf>
    <xf numFmtId="2" fontId="1" fillId="3" borderId="11" xfId="0" applyNumberFormat="1" applyFont="1" applyFill="1" applyBorder="1" applyAlignment="1" applyProtection="1">
      <alignment horizontal="center" vertical="center"/>
    </xf>
    <xf numFmtId="2" fontId="1" fillId="3" borderId="5" xfId="0" applyNumberFormat="1" applyFont="1" applyFill="1" applyBorder="1" applyAlignment="1" applyProtection="1">
      <alignment horizontal="center" vertical="center"/>
    </xf>
    <xf numFmtId="2" fontId="1" fillId="3" borderId="12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1" fontId="2" fillId="3" borderId="6" xfId="0" applyNumberFormat="1" applyFont="1" applyFill="1" applyBorder="1" applyAlignment="1" applyProtection="1">
      <alignment horizontal="center" vertical="center"/>
    </xf>
    <xf numFmtId="1" fontId="2" fillId="3" borderId="7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1" fontId="2" fillId="3" borderId="6" xfId="0" applyNumberFormat="1" applyFont="1" applyFill="1" applyBorder="1" applyAlignment="1" applyProtection="1">
      <alignment horizontal="center" vertical="center"/>
      <protection locked="0"/>
    </xf>
    <xf numFmtId="1" fontId="2" fillId="3" borderId="7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" fillId="4" borderId="6" xfId="0" applyNumberFormat="1" applyFont="1" applyFill="1" applyBorder="1" applyAlignment="1" applyProtection="1">
      <alignment horizontal="left" vertical="center"/>
      <protection locked="0"/>
    </xf>
    <xf numFmtId="1" fontId="1" fillId="4" borderId="7" xfId="0" applyNumberFormat="1" applyFont="1" applyFill="1" applyBorder="1" applyAlignment="1" applyProtection="1">
      <alignment horizontal="left" vertical="center"/>
      <protection locked="0"/>
    </xf>
    <xf numFmtId="1" fontId="16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6" fillId="4" borderId="6" xfId="0" applyNumberFormat="1" applyFont="1" applyFill="1" applyBorder="1" applyAlignment="1" applyProtection="1">
      <alignment horizontal="left" vertical="center"/>
      <protection locked="0"/>
    </xf>
    <xf numFmtId="1" fontId="16" fillId="4" borderId="7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3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/>
    </xf>
    <xf numFmtId="2" fontId="1" fillId="0" borderId="12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7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1" fontId="2" fillId="0" borderId="7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9" fontId="8" fillId="0" borderId="1" xfId="0" applyNumberFormat="1" applyFont="1" applyBorder="1" applyAlignment="1" applyProtection="1">
      <alignment horizontal="center"/>
    </xf>
    <xf numFmtId="9" fontId="8" fillId="0" borderId="7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9" fontId="7" fillId="0" borderId="1" xfId="0" applyNumberFormat="1" applyFont="1" applyBorder="1" applyAlignment="1" applyProtection="1">
      <alignment horizontal="center" vertical="center"/>
    </xf>
    <xf numFmtId="9" fontId="7" fillId="0" borderId="7" xfId="0" applyNumberFormat="1" applyFont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/>
    </xf>
    <xf numFmtId="0" fontId="2" fillId="0" borderId="5" xfId="0" applyFont="1" applyBorder="1" applyProtection="1"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2" borderId="6" xfId="0" applyNumberFormat="1" applyFont="1" applyFill="1" applyBorder="1" applyAlignment="1" applyProtection="1">
      <alignment horizontal="left" vertical="center"/>
      <protection locked="0"/>
    </xf>
    <xf numFmtId="1" fontId="1" fillId="2" borderId="7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3"/>
  <sheetViews>
    <sheetView tabSelected="1" view="pageLayout" topLeftCell="A4" zoomScale="110" zoomScaleNormal="110" zoomScalePageLayoutView="110" workbookViewId="0">
      <selection activeCell="M15" sqref="M15:U15"/>
    </sheetView>
  </sheetViews>
  <sheetFormatPr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7" style="1" customWidth="1"/>
    <col min="8" max="8" width="6.42578125" style="1" customWidth="1"/>
    <col min="9" max="9" width="5.28515625" style="1" customWidth="1"/>
    <col min="10" max="10" width="7.28515625" style="1" customWidth="1"/>
    <col min="11" max="11" width="5.7109375" style="1" customWidth="1"/>
    <col min="12" max="12" width="6.140625" style="1" customWidth="1"/>
    <col min="13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16384" width="9.140625" style="1"/>
  </cols>
  <sheetData>
    <row r="1" spans="1:21" ht="15.75" customHeight="1">
      <c r="A1" s="116" t="s">
        <v>115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M1" s="230" t="s">
        <v>19</v>
      </c>
      <c r="N1" s="230"/>
      <c r="O1" s="230"/>
      <c r="P1" s="230"/>
      <c r="Q1" s="230"/>
      <c r="R1" s="230"/>
      <c r="S1" s="230"/>
      <c r="T1" s="230"/>
    </row>
    <row r="2" spans="1:21" ht="6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21" ht="18" customHeight="1">
      <c r="A3" s="233" t="s">
        <v>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M3" s="231"/>
      <c r="N3" s="232"/>
      <c r="O3" s="122" t="s">
        <v>35</v>
      </c>
      <c r="P3" s="123"/>
      <c r="Q3" s="124"/>
      <c r="R3" s="122" t="s">
        <v>36</v>
      </c>
      <c r="S3" s="123"/>
      <c r="T3" s="124"/>
    </row>
    <row r="4" spans="1:21" ht="17.25" customHeight="1">
      <c r="A4" s="233" t="s">
        <v>67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M4" s="218" t="s">
        <v>14</v>
      </c>
      <c r="N4" s="219"/>
      <c r="O4" s="220">
        <v>16</v>
      </c>
      <c r="P4" s="221"/>
      <c r="Q4" s="222"/>
      <c r="R4" s="220">
        <v>16</v>
      </c>
      <c r="S4" s="221"/>
      <c r="T4" s="222"/>
    </row>
    <row r="5" spans="1:21" ht="16.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M5" s="218" t="s">
        <v>15</v>
      </c>
      <c r="N5" s="219"/>
      <c r="O5" s="220">
        <v>16</v>
      </c>
      <c r="P5" s="221"/>
      <c r="Q5" s="222"/>
      <c r="R5" s="220">
        <v>20</v>
      </c>
      <c r="S5" s="221"/>
      <c r="T5" s="222"/>
    </row>
    <row r="6" spans="1:21" ht="15" customHeight="1">
      <c r="A6" s="238" t="s">
        <v>77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M6" s="236"/>
      <c r="N6" s="236"/>
      <c r="O6" s="237"/>
      <c r="P6" s="237"/>
      <c r="Q6" s="237"/>
      <c r="R6" s="237"/>
      <c r="S6" s="237"/>
      <c r="T6" s="237"/>
    </row>
    <row r="7" spans="1:21">
      <c r="A7" s="120" t="s">
        <v>94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21" ht="18.75" customHeight="1">
      <c r="A8" s="226" t="s">
        <v>78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M8" s="223" t="s">
        <v>107</v>
      </c>
      <c r="N8" s="223"/>
      <c r="O8" s="223"/>
      <c r="P8" s="223"/>
      <c r="Q8" s="223"/>
      <c r="R8" s="223"/>
      <c r="S8" s="223"/>
      <c r="T8" s="223"/>
    </row>
    <row r="9" spans="1:21" ht="15" customHeight="1">
      <c r="A9" s="226" t="s">
        <v>79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M9" s="223"/>
      <c r="N9" s="223"/>
      <c r="O9" s="223"/>
      <c r="P9" s="223"/>
      <c r="Q9" s="223"/>
      <c r="R9" s="223"/>
      <c r="S9" s="223"/>
      <c r="T9" s="223"/>
    </row>
    <row r="10" spans="1:21" ht="16.5" customHeight="1">
      <c r="A10" s="226" t="s">
        <v>63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M10" s="223"/>
      <c r="N10" s="223"/>
      <c r="O10" s="223"/>
      <c r="P10" s="223"/>
      <c r="Q10" s="223"/>
      <c r="R10" s="223"/>
      <c r="S10" s="223"/>
      <c r="T10" s="223"/>
    </row>
    <row r="11" spans="1:21">
      <c r="A11" s="226" t="s">
        <v>17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M11" s="223"/>
      <c r="N11" s="223"/>
      <c r="O11" s="223"/>
      <c r="P11" s="223"/>
      <c r="Q11" s="223"/>
      <c r="R11" s="223"/>
      <c r="S11" s="223"/>
      <c r="T11" s="223"/>
    </row>
    <row r="12" spans="1:21" ht="10.5" customHeight="1">
      <c r="A12" s="228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M12" s="2"/>
      <c r="N12" s="2"/>
      <c r="O12" s="2"/>
      <c r="P12" s="2"/>
      <c r="Q12" s="2"/>
      <c r="R12" s="2"/>
    </row>
    <row r="13" spans="1:21">
      <c r="A13" s="234" t="s">
        <v>108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M13" s="224" t="s">
        <v>20</v>
      </c>
      <c r="N13" s="224"/>
      <c r="O13" s="224"/>
      <c r="P13" s="224"/>
      <c r="Q13" s="224"/>
      <c r="R13" s="224"/>
      <c r="S13" s="224"/>
      <c r="T13" s="224"/>
    </row>
    <row r="14" spans="1:21">
      <c r="A14" s="235" t="s">
        <v>64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M14" s="225"/>
      <c r="N14" s="225"/>
      <c r="O14" s="225"/>
      <c r="P14" s="225"/>
      <c r="Q14" s="225"/>
      <c r="R14" s="225"/>
      <c r="S14" s="225"/>
      <c r="T14" s="225"/>
    </row>
    <row r="15" spans="1:21" ht="12.75" customHeight="1">
      <c r="A15" s="127" t="s">
        <v>109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M15" s="239" t="s">
        <v>150</v>
      </c>
      <c r="N15" s="239"/>
      <c r="O15" s="239"/>
      <c r="P15" s="239"/>
      <c r="Q15" s="239"/>
      <c r="R15" s="239"/>
      <c r="S15" s="239"/>
      <c r="T15" s="239"/>
      <c r="U15" s="239"/>
    </row>
    <row r="16" spans="1:21">
      <c r="A16" s="127" t="s">
        <v>110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M16" s="225" t="s">
        <v>95</v>
      </c>
      <c r="N16" s="225"/>
      <c r="O16" s="225"/>
      <c r="P16" s="225"/>
      <c r="Q16" s="225"/>
      <c r="R16" s="225"/>
      <c r="S16" s="225"/>
      <c r="T16" s="225"/>
    </row>
    <row r="17" spans="1:21">
      <c r="A17" s="226" t="s">
        <v>1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M17" s="227"/>
      <c r="N17" s="227"/>
      <c r="O17" s="227"/>
      <c r="P17" s="227"/>
      <c r="Q17" s="227"/>
      <c r="R17" s="227"/>
      <c r="S17" s="227"/>
      <c r="T17" s="227"/>
    </row>
    <row r="18" spans="1:21" ht="14.25" customHeight="1">
      <c r="A18" s="226" t="s">
        <v>80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M18" s="227"/>
      <c r="N18" s="227"/>
      <c r="O18" s="227"/>
      <c r="P18" s="227"/>
      <c r="Q18" s="227"/>
      <c r="R18" s="227"/>
      <c r="S18" s="227"/>
      <c r="T18" s="227"/>
    </row>
    <row r="19" spans="1:21">
      <c r="A19" s="120" t="s">
        <v>148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M19" s="2"/>
      <c r="N19" s="2"/>
      <c r="O19" s="2"/>
      <c r="P19" s="2"/>
      <c r="Q19" s="2"/>
      <c r="R19" s="2"/>
    </row>
    <row r="20" spans="1:2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M20" s="121"/>
      <c r="N20" s="121"/>
      <c r="O20" s="121"/>
      <c r="P20" s="121"/>
      <c r="Q20" s="121"/>
      <c r="R20" s="121"/>
      <c r="S20" s="121"/>
      <c r="T20" s="121"/>
    </row>
    <row r="21" spans="1:2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M21" s="121"/>
      <c r="N21" s="121"/>
      <c r="O21" s="121"/>
      <c r="P21" s="121"/>
      <c r="Q21" s="121"/>
      <c r="R21" s="121"/>
      <c r="S21" s="121"/>
      <c r="T21" s="121"/>
    </row>
    <row r="22" spans="1:21" ht="15" customHeight="1">
      <c r="A22" s="120" t="s">
        <v>149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M22" s="3"/>
      <c r="N22" s="3"/>
      <c r="O22" s="3"/>
      <c r="P22" s="3"/>
      <c r="Q22" s="3"/>
      <c r="R22" s="3"/>
      <c r="S22" s="3"/>
      <c r="T22" s="3"/>
    </row>
    <row r="23" spans="1:21" ht="1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M23" s="3"/>
      <c r="N23" s="3"/>
      <c r="O23" s="3"/>
      <c r="P23" s="3"/>
      <c r="Q23" s="3"/>
      <c r="R23" s="3"/>
      <c r="S23" s="3"/>
      <c r="T23" s="3"/>
    </row>
    <row r="24" spans="1:21" ht="24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M24" s="3"/>
      <c r="N24" s="3"/>
      <c r="O24" s="3"/>
      <c r="P24" s="3"/>
      <c r="Q24" s="3"/>
      <c r="R24" s="3"/>
    </row>
    <row r="25" spans="1:21">
      <c r="A25" s="37" t="s">
        <v>16</v>
      </c>
      <c r="B25" s="37"/>
      <c r="C25" s="37"/>
      <c r="D25" s="37"/>
      <c r="E25" s="37"/>
      <c r="F25" s="37"/>
      <c r="G25" s="37"/>
      <c r="M25" s="3"/>
      <c r="N25" s="3"/>
      <c r="O25" s="3"/>
      <c r="P25" s="3"/>
      <c r="Q25" s="3"/>
      <c r="R25" s="3"/>
      <c r="S25" s="3"/>
    </row>
    <row r="26" spans="1:21" ht="26.25" customHeight="1">
      <c r="A26" s="4"/>
      <c r="B26" s="122" t="s">
        <v>2</v>
      </c>
      <c r="C26" s="124"/>
      <c r="D26" s="122" t="s">
        <v>3</v>
      </c>
      <c r="E26" s="123"/>
      <c r="F26" s="124"/>
      <c r="G26" s="125" t="s">
        <v>18</v>
      </c>
      <c r="H26" s="125" t="s">
        <v>10</v>
      </c>
      <c r="I26" s="122" t="s">
        <v>4</v>
      </c>
      <c r="J26" s="123"/>
      <c r="K26" s="124"/>
      <c r="M26" s="229" t="s">
        <v>81</v>
      </c>
      <c r="N26" s="229"/>
      <c r="O26" s="229"/>
      <c r="P26" s="229"/>
      <c r="Q26" s="229"/>
      <c r="R26" s="229"/>
      <c r="S26" s="229"/>
      <c r="T26" s="229"/>
      <c r="U26" s="229"/>
    </row>
    <row r="27" spans="1:21" ht="14.25" customHeight="1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26"/>
      <c r="H27" s="126"/>
      <c r="I27" s="5" t="s">
        <v>11</v>
      </c>
      <c r="J27" s="5" t="s">
        <v>12</v>
      </c>
      <c r="K27" s="5" t="s">
        <v>13</v>
      </c>
      <c r="M27" s="229"/>
      <c r="N27" s="229"/>
      <c r="O27" s="229"/>
      <c r="P27" s="229"/>
      <c r="Q27" s="229"/>
      <c r="R27" s="229"/>
      <c r="S27" s="229"/>
      <c r="T27" s="229"/>
      <c r="U27" s="229"/>
    </row>
    <row r="28" spans="1:21" ht="17.25" customHeight="1">
      <c r="A28" s="6" t="s">
        <v>14</v>
      </c>
      <c r="B28" s="7">
        <v>14</v>
      </c>
      <c r="C28" s="7">
        <v>14</v>
      </c>
      <c r="D28" s="23">
        <v>3</v>
      </c>
      <c r="E28" s="23">
        <v>3</v>
      </c>
      <c r="F28" s="23">
        <v>2</v>
      </c>
      <c r="G28" s="23"/>
      <c r="H28" s="38" t="s">
        <v>82</v>
      </c>
      <c r="I28" s="23">
        <v>3</v>
      </c>
      <c r="J28" s="23">
        <v>1</v>
      </c>
      <c r="K28" s="42">
        <v>12</v>
      </c>
      <c r="L28" s="41"/>
      <c r="M28" s="229"/>
      <c r="N28" s="229"/>
      <c r="O28" s="229"/>
      <c r="P28" s="229"/>
      <c r="Q28" s="229"/>
      <c r="R28" s="229"/>
      <c r="S28" s="229"/>
      <c r="T28" s="229"/>
      <c r="U28" s="229"/>
    </row>
    <row r="29" spans="1:21" ht="15" customHeight="1">
      <c r="A29" s="6" t="s">
        <v>15</v>
      </c>
      <c r="B29" s="7">
        <v>14</v>
      </c>
      <c r="C29" s="7">
        <v>12</v>
      </c>
      <c r="D29" s="23">
        <v>3</v>
      </c>
      <c r="E29" s="23">
        <v>3</v>
      </c>
      <c r="F29" s="23">
        <v>2</v>
      </c>
      <c r="G29" s="23">
        <v>2</v>
      </c>
      <c r="H29" s="23">
        <v>0</v>
      </c>
      <c r="I29" s="23">
        <v>3</v>
      </c>
      <c r="J29" s="23">
        <v>1</v>
      </c>
      <c r="K29" s="42">
        <v>12</v>
      </c>
      <c r="L29" s="41"/>
      <c r="M29" s="229"/>
      <c r="N29" s="229"/>
      <c r="O29" s="229"/>
      <c r="P29" s="229"/>
      <c r="Q29" s="229"/>
      <c r="R29" s="229"/>
      <c r="S29" s="229"/>
      <c r="T29" s="229"/>
      <c r="U29" s="229"/>
    </row>
    <row r="30" spans="1:21" ht="15.75" customHeight="1">
      <c r="A30" s="31"/>
      <c r="B30" s="29"/>
      <c r="C30" s="29"/>
      <c r="D30" s="29"/>
      <c r="E30" s="29"/>
      <c r="F30" s="29"/>
      <c r="G30" s="29"/>
      <c r="H30" s="29"/>
      <c r="I30" s="29"/>
      <c r="J30" s="29"/>
      <c r="K30" s="32"/>
      <c r="L30" s="41"/>
      <c r="M30" s="229"/>
      <c r="N30" s="229"/>
      <c r="O30" s="229"/>
      <c r="P30" s="229"/>
      <c r="Q30" s="229"/>
      <c r="R30" s="229"/>
      <c r="S30" s="229"/>
      <c r="T30" s="229"/>
      <c r="U30" s="229"/>
    </row>
    <row r="31" spans="1:21" ht="21" customHeight="1">
      <c r="A31" s="30"/>
      <c r="B31" s="30"/>
      <c r="C31" s="30"/>
      <c r="D31" s="30"/>
      <c r="E31" s="30"/>
      <c r="F31" s="30"/>
      <c r="G31" s="30"/>
      <c r="M31" s="229"/>
      <c r="N31" s="229"/>
      <c r="O31" s="229"/>
      <c r="P31" s="229"/>
      <c r="Q31" s="229"/>
      <c r="R31" s="229"/>
      <c r="S31" s="229"/>
      <c r="T31" s="229"/>
      <c r="U31" s="229"/>
    </row>
    <row r="32" spans="1:21" ht="15" customHeight="1">
      <c r="B32" s="2"/>
      <c r="C32" s="2"/>
      <c r="D32" s="2"/>
      <c r="E32" s="2"/>
      <c r="F32" s="2"/>
      <c r="G32" s="2"/>
      <c r="M32" s="8"/>
      <c r="N32" s="8"/>
      <c r="O32" s="8"/>
      <c r="P32" s="8"/>
      <c r="Q32" s="8"/>
      <c r="R32" s="8"/>
      <c r="S32" s="8"/>
      <c r="T32" s="8"/>
    </row>
    <row r="33" spans="1:21">
      <c r="B33" s="8"/>
      <c r="C33" s="8"/>
      <c r="D33" s="8"/>
      <c r="E33" s="8"/>
      <c r="F33" s="8"/>
      <c r="G33" s="8"/>
      <c r="M33" s="8"/>
      <c r="N33" s="8"/>
      <c r="O33" s="8"/>
      <c r="P33" s="8"/>
      <c r="Q33" s="8"/>
      <c r="R33" s="8"/>
      <c r="S33" s="8"/>
      <c r="T33" s="8"/>
    </row>
    <row r="34" spans="1:21" ht="16.5" customHeight="1">
      <c r="A34" s="217" t="s">
        <v>21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</row>
    <row r="35" spans="1:21" ht="8.25" hidden="1" customHeight="1">
      <c r="O35" s="9"/>
      <c r="P35" s="10" t="s">
        <v>37</v>
      </c>
      <c r="Q35" s="10" t="s">
        <v>38</v>
      </c>
      <c r="R35" s="10" t="s">
        <v>39</v>
      </c>
      <c r="S35" s="10" t="s">
        <v>40</v>
      </c>
      <c r="T35" s="10" t="s">
        <v>52</v>
      </c>
      <c r="U35" s="10"/>
    </row>
    <row r="36" spans="1:21" ht="17.25" customHeight="1">
      <c r="A36" s="117" t="s">
        <v>43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</row>
    <row r="37" spans="1:21" ht="25.5" customHeight="1">
      <c r="A37" s="207" t="s">
        <v>27</v>
      </c>
      <c r="B37" s="140" t="s">
        <v>26</v>
      </c>
      <c r="C37" s="141"/>
      <c r="D37" s="141"/>
      <c r="E37" s="141"/>
      <c r="F37" s="141"/>
      <c r="G37" s="141"/>
      <c r="H37" s="141"/>
      <c r="I37" s="142"/>
      <c r="J37" s="125" t="s">
        <v>41</v>
      </c>
      <c r="K37" s="122" t="s">
        <v>24</v>
      </c>
      <c r="L37" s="123"/>
      <c r="M37" s="123"/>
      <c r="N37" s="124"/>
      <c r="O37" s="210" t="s">
        <v>42</v>
      </c>
      <c r="P37" s="211"/>
      <c r="Q37" s="212"/>
      <c r="R37" s="210" t="s">
        <v>23</v>
      </c>
      <c r="S37" s="213"/>
      <c r="T37" s="214"/>
      <c r="U37" s="215" t="s">
        <v>22</v>
      </c>
    </row>
    <row r="38" spans="1:21" ht="13.5" customHeight="1">
      <c r="A38" s="208"/>
      <c r="B38" s="143"/>
      <c r="C38" s="144"/>
      <c r="D38" s="144"/>
      <c r="E38" s="144"/>
      <c r="F38" s="144"/>
      <c r="G38" s="144"/>
      <c r="H38" s="144"/>
      <c r="I38" s="145"/>
      <c r="J38" s="126"/>
      <c r="K38" s="5" t="s">
        <v>28</v>
      </c>
      <c r="L38" s="5" t="s">
        <v>29</v>
      </c>
      <c r="M38" s="5" t="s">
        <v>30</v>
      </c>
      <c r="N38" s="5" t="s">
        <v>68</v>
      </c>
      <c r="O38" s="5" t="s">
        <v>34</v>
      </c>
      <c r="P38" s="5" t="s">
        <v>7</v>
      </c>
      <c r="Q38" s="5" t="s">
        <v>31</v>
      </c>
      <c r="R38" s="5" t="s">
        <v>32</v>
      </c>
      <c r="S38" s="5" t="s">
        <v>28</v>
      </c>
      <c r="T38" s="5" t="s">
        <v>33</v>
      </c>
      <c r="U38" s="126"/>
    </row>
    <row r="39" spans="1:21">
      <c r="A39" s="39" t="s">
        <v>83</v>
      </c>
      <c r="B39" s="134" t="s">
        <v>86</v>
      </c>
      <c r="C39" s="135"/>
      <c r="D39" s="135"/>
      <c r="E39" s="135"/>
      <c r="F39" s="135"/>
      <c r="G39" s="135"/>
      <c r="H39" s="135"/>
      <c r="I39" s="136"/>
      <c r="J39" s="11">
        <v>7</v>
      </c>
      <c r="K39" s="11">
        <v>2</v>
      </c>
      <c r="L39" s="11">
        <v>1</v>
      </c>
      <c r="M39" s="11">
        <v>0</v>
      </c>
      <c r="N39" s="11">
        <v>1</v>
      </c>
      <c r="O39" s="16">
        <f>SUM(K39:N39)</f>
        <v>4</v>
      </c>
      <c r="P39" s="17">
        <f>Q39-O39</f>
        <v>9</v>
      </c>
      <c r="Q39" s="17">
        <f>ROUND(PRODUCT(J39,25)/14,0)</f>
        <v>13</v>
      </c>
      <c r="R39" s="22" t="s">
        <v>32</v>
      </c>
      <c r="S39" s="11"/>
      <c r="T39" s="23"/>
      <c r="U39" s="11" t="s">
        <v>40</v>
      </c>
    </row>
    <row r="40" spans="1:21">
      <c r="A40" s="39" t="s">
        <v>85</v>
      </c>
      <c r="B40" s="134" t="s">
        <v>84</v>
      </c>
      <c r="C40" s="135"/>
      <c r="D40" s="135"/>
      <c r="E40" s="135"/>
      <c r="F40" s="135"/>
      <c r="G40" s="135"/>
      <c r="H40" s="135"/>
      <c r="I40" s="136"/>
      <c r="J40" s="11">
        <v>8</v>
      </c>
      <c r="K40" s="11">
        <v>2</v>
      </c>
      <c r="L40" s="11">
        <v>1</v>
      </c>
      <c r="M40" s="11">
        <v>0</v>
      </c>
      <c r="N40" s="11">
        <v>1</v>
      </c>
      <c r="O40" s="16">
        <f>SUM(K40:N40)</f>
        <v>4</v>
      </c>
      <c r="P40" s="17">
        <f>Q40-O40</f>
        <v>10</v>
      </c>
      <c r="Q40" s="17">
        <f>ROUND(PRODUCT(J40,25)/14,0)</f>
        <v>14</v>
      </c>
      <c r="R40" s="22" t="s">
        <v>32</v>
      </c>
      <c r="S40" s="11"/>
      <c r="T40" s="23"/>
      <c r="U40" s="11" t="s">
        <v>40</v>
      </c>
    </row>
    <row r="41" spans="1:21">
      <c r="A41" s="39" t="s">
        <v>146</v>
      </c>
      <c r="B41" s="134" t="s">
        <v>142</v>
      </c>
      <c r="C41" s="135"/>
      <c r="D41" s="135"/>
      <c r="E41" s="135"/>
      <c r="F41" s="135"/>
      <c r="G41" s="135"/>
      <c r="H41" s="135"/>
      <c r="I41" s="136"/>
      <c r="J41" s="11">
        <v>8</v>
      </c>
      <c r="K41" s="11">
        <v>2</v>
      </c>
      <c r="L41" s="11">
        <v>1</v>
      </c>
      <c r="M41" s="11">
        <v>0</v>
      </c>
      <c r="N41" s="11">
        <v>1</v>
      </c>
      <c r="O41" s="16">
        <f>SUM(K41:N41)</f>
        <v>4</v>
      </c>
      <c r="P41" s="17">
        <f>Q41-O41</f>
        <v>10</v>
      </c>
      <c r="Q41" s="17">
        <f>ROUND(PRODUCT(J41,25)/14,0)</f>
        <v>14</v>
      </c>
      <c r="R41" s="22" t="s">
        <v>32</v>
      </c>
      <c r="S41" s="11"/>
      <c r="T41" s="23"/>
      <c r="U41" s="11" t="s">
        <v>40</v>
      </c>
    </row>
    <row r="42" spans="1:21">
      <c r="A42" s="79" t="s">
        <v>96</v>
      </c>
      <c r="B42" s="134" t="s">
        <v>97</v>
      </c>
      <c r="C42" s="135"/>
      <c r="D42" s="135"/>
      <c r="E42" s="135"/>
      <c r="F42" s="135"/>
      <c r="G42" s="135"/>
      <c r="H42" s="135"/>
      <c r="I42" s="136"/>
      <c r="J42" s="11">
        <v>7</v>
      </c>
      <c r="K42" s="11">
        <v>2</v>
      </c>
      <c r="L42" s="11">
        <v>1</v>
      </c>
      <c r="M42" s="11">
        <v>0</v>
      </c>
      <c r="N42" s="11">
        <v>1</v>
      </c>
      <c r="O42" s="16">
        <f>SUM(K42:N42)</f>
        <v>4</v>
      </c>
      <c r="P42" s="17">
        <f>Q42-O42</f>
        <v>9</v>
      </c>
      <c r="Q42" s="17">
        <f>ROUND(PRODUCT(J42,25)/14,0)</f>
        <v>13</v>
      </c>
      <c r="R42" s="22" t="s">
        <v>32</v>
      </c>
      <c r="S42" s="11"/>
      <c r="T42" s="23"/>
      <c r="U42" s="11" t="s">
        <v>37</v>
      </c>
    </row>
    <row r="43" spans="1:21">
      <c r="A43" s="19" t="s">
        <v>25</v>
      </c>
      <c r="B43" s="131"/>
      <c r="C43" s="132"/>
      <c r="D43" s="132"/>
      <c r="E43" s="132"/>
      <c r="F43" s="132"/>
      <c r="G43" s="132"/>
      <c r="H43" s="132"/>
      <c r="I43" s="133"/>
      <c r="J43" s="19">
        <f>SUM(J39:J42)</f>
        <v>30</v>
      </c>
      <c r="K43" s="19">
        <f t="shared" ref="K43:Q43" si="0">SUM(K39:K42)</f>
        <v>8</v>
      </c>
      <c r="L43" s="19">
        <f t="shared" si="0"/>
        <v>4</v>
      </c>
      <c r="M43" s="19">
        <f t="shared" si="0"/>
        <v>0</v>
      </c>
      <c r="N43" s="19">
        <f t="shared" si="0"/>
        <v>4</v>
      </c>
      <c r="O43" s="19">
        <f t="shared" si="0"/>
        <v>16</v>
      </c>
      <c r="P43" s="19">
        <f t="shared" si="0"/>
        <v>38</v>
      </c>
      <c r="Q43" s="19">
        <f t="shared" si="0"/>
        <v>54</v>
      </c>
      <c r="R43" s="19">
        <f>COUNTIF(R39:R42,"E")</f>
        <v>4</v>
      </c>
      <c r="S43" s="19">
        <f>COUNTIF(S39:S42,"C")</f>
        <v>0</v>
      </c>
      <c r="T43" s="19">
        <f>COUNTIF(T39:T42,"VP")</f>
        <v>0</v>
      </c>
      <c r="U43" s="20"/>
    </row>
    <row r="45" spans="1:21">
      <c r="A45" s="117" t="s">
        <v>44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  <row r="46" spans="1:21" ht="26.25" customHeight="1">
      <c r="A46" s="207" t="s">
        <v>27</v>
      </c>
      <c r="B46" s="140" t="s">
        <v>26</v>
      </c>
      <c r="C46" s="141"/>
      <c r="D46" s="141"/>
      <c r="E46" s="141"/>
      <c r="F46" s="141"/>
      <c r="G46" s="141"/>
      <c r="H46" s="141"/>
      <c r="I46" s="142"/>
      <c r="J46" s="125" t="s">
        <v>41</v>
      </c>
      <c r="K46" s="122" t="s">
        <v>24</v>
      </c>
      <c r="L46" s="123"/>
      <c r="M46" s="123"/>
      <c r="N46" s="124"/>
      <c r="O46" s="210" t="s">
        <v>42</v>
      </c>
      <c r="P46" s="211"/>
      <c r="Q46" s="212"/>
      <c r="R46" s="210" t="s">
        <v>23</v>
      </c>
      <c r="S46" s="213"/>
      <c r="T46" s="214"/>
      <c r="U46" s="215" t="s">
        <v>22</v>
      </c>
    </row>
    <row r="47" spans="1:21" ht="12.75" customHeight="1">
      <c r="A47" s="208"/>
      <c r="B47" s="143"/>
      <c r="C47" s="144"/>
      <c r="D47" s="144"/>
      <c r="E47" s="144"/>
      <c r="F47" s="144"/>
      <c r="G47" s="144"/>
      <c r="H47" s="144"/>
      <c r="I47" s="145"/>
      <c r="J47" s="126"/>
      <c r="K47" s="5" t="s">
        <v>28</v>
      </c>
      <c r="L47" s="5" t="s">
        <v>29</v>
      </c>
      <c r="M47" s="5" t="s">
        <v>30</v>
      </c>
      <c r="N47" s="5" t="s">
        <v>68</v>
      </c>
      <c r="O47" s="5" t="s">
        <v>34</v>
      </c>
      <c r="P47" s="5" t="s">
        <v>7</v>
      </c>
      <c r="Q47" s="5" t="s">
        <v>31</v>
      </c>
      <c r="R47" s="5" t="s">
        <v>32</v>
      </c>
      <c r="S47" s="5" t="s">
        <v>28</v>
      </c>
      <c r="T47" s="5" t="s">
        <v>33</v>
      </c>
      <c r="U47" s="126"/>
    </row>
    <row r="48" spans="1:21">
      <c r="A48" s="39" t="s">
        <v>98</v>
      </c>
      <c r="B48" s="134" t="s">
        <v>99</v>
      </c>
      <c r="C48" s="135"/>
      <c r="D48" s="135"/>
      <c r="E48" s="135"/>
      <c r="F48" s="135"/>
      <c r="G48" s="135"/>
      <c r="H48" s="135"/>
      <c r="I48" s="136"/>
      <c r="J48" s="11">
        <v>8</v>
      </c>
      <c r="K48" s="11">
        <v>2</v>
      </c>
      <c r="L48" s="11">
        <v>1</v>
      </c>
      <c r="M48" s="11">
        <v>0</v>
      </c>
      <c r="N48" s="11">
        <v>1</v>
      </c>
      <c r="O48" s="16">
        <f>SUM(K48:N48)</f>
        <v>4</v>
      </c>
      <c r="P48" s="17">
        <f>Q48-O48</f>
        <v>10</v>
      </c>
      <c r="Q48" s="17">
        <f>ROUND(PRODUCT(J48,25)/14,0)</f>
        <v>14</v>
      </c>
      <c r="R48" s="22" t="s">
        <v>32</v>
      </c>
      <c r="S48" s="11"/>
      <c r="T48" s="23"/>
      <c r="U48" s="11" t="s">
        <v>37</v>
      </c>
    </row>
    <row r="49" spans="1:21">
      <c r="A49" s="39" t="s">
        <v>93</v>
      </c>
      <c r="B49" s="134" t="s">
        <v>100</v>
      </c>
      <c r="C49" s="135"/>
      <c r="D49" s="135"/>
      <c r="E49" s="135"/>
      <c r="F49" s="135"/>
      <c r="G49" s="135"/>
      <c r="H49" s="135"/>
      <c r="I49" s="136"/>
      <c r="J49" s="11">
        <v>8</v>
      </c>
      <c r="K49" s="11">
        <v>2</v>
      </c>
      <c r="L49" s="11">
        <v>1</v>
      </c>
      <c r="M49" s="11">
        <v>0</v>
      </c>
      <c r="N49" s="11">
        <v>1</v>
      </c>
      <c r="O49" s="16">
        <f>SUM(K49:N49)</f>
        <v>4</v>
      </c>
      <c r="P49" s="17">
        <f>Q49-O49</f>
        <v>10</v>
      </c>
      <c r="Q49" s="17">
        <f>ROUND(PRODUCT(J49,25)/14,0)</f>
        <v>14</v>
      </c>
      <c r="R49" s="22" t="s">
        <v>32</v>
      </c>
      <c r="S49" s="11"/>
      <c r="T49" s="23"/>
      <c r="U49" s="11" t="s">
        <v>37</v>
      </c>
    </row>
    <row r="50" spans="1:21">
      <c r="A50" s="39" t="s">
        <v>87</v>
      </c>
      <c r="B50" s="134" t="s">
        <v>88</v>
      </c>
      <c r="C50" s="135"/>
      <c r="D50" s="135"/>
      <c r="E50" s="135"/>
      <c r="F50" s="135"/>
      <c r="G50" s="135"/>
      <c r="H50" s="135"/>
      <c r="I50" s="136"/>
      <c r="J50" s="11">
        <v>8</v>
      </c>
      <c r="K50" s="11">
        <v>2</v>
      </c>
      <c r="L50" s="11">
        <v>1</v>
      </c>
      <c r="M50" s="11">
        <v>0</v>
      </c>
      <c r="N50" s="11">
        <v>1</v>
      </c>
      <c r="O50" s="16">
        <f>SUM(K50:N50)</f>
        <v>4</v>
      </c>
      <c r="P50" s="17">
        <f>Q50-O50</f>
        <v>10</v>
      </c>
      <c r="Q50" s="17">
        <f>ROUND(PRODUCT(J50,25)/14,0)</f>
        <v>14</v>
      </c>
      <c r="R50" s="22" t="s">
        <v>32</v>
      </c>
      <c r="S50" s="11"/>
      <c r="T50" s="23"/>
      <c r="U50" s="11" t="s">
        <v>37</v>
      </c>
    </row>
    <row r="51" spans="1:21">
      <c r="A51" s="76" t="s">
        <v>71</v>
      </c>
      <c r="B51" s="134" t="s">
        <v>116</v>
      </c>
      <c r="C51" s="135"/>
      <c r="D51" s="135"/>
      <c r="E51" s="135"/>
      <c r="F51" s="135"/>
      <c r="G51" s="135"/>
      <c r="H51" s="135"/>
      <c r="I51" s="136"/>
      <c r="J51" s="11">
        <v>6</v>
      </c>
      <c r="K51" s="11">
        <v>2</v>
      </c>
      <c r="L51" s="11">
        <v>1</v>
      </c>
      <c r="M51" s="11">
        <v>0</v>
      </c>
      <c r="N51" s="11">
        <v>1</v>
      </c>
      <c r="O51" s="78">
        <f>SUM(K51:N51)</f>
        <v>4</v>
      </c>
      <c r="P51" s="17">
        <f>Q51-O51</f>
        <v>9</v>
      </c>
      <c r="Q51" s="17">
        <f>ROUND(PRODUCT(J51,25)/12,0)</f>
        <v>13</v>
      </c>
      <c r="R51" s="22"/>
      <c r="S51" s="11" t="s">
        <v>28</v>
      </c>
      <c r="T51" s="23"/>
      <c r="U51" s="11" t="s">
        <v>37</v>
      </c>
    </row>
    <row r="52" spans="1:21">
      <c r="A52" s="19" t="s">
        <v>25</v>
      </c>
      <c r="B52" s="131"/>
      <c r="C52" s="132"/>
      <c r="D52" s="132"/>
      <c r="E52" s="132"/>
      <c r="F52" s="132"/>
      <c r="G52" s="132"/>
      <c r="H52" s="132"/>
      <c r="I52" s="133"/>
      <c r="J52" s="19">
        <f t="shared" ref="J52:Q52" si="1">SUM(J48:J51)</f>
        <v>30</v>
      </c>
      <c r="K52" s="19">
        <f t="shared" si="1"/>
        <v>8</v>
      </c>
      <c r="L52" s="19">
        <f t="shared" si="1"/>
        <v>4</v>
      </c>
      <c r="M52" s="19">
        <f t="shared" si="1"/>
        <v>0</v>
      </c>
      <c r="N52" s="19">
        <f t="shared" si="1"/>
        <v>4</v>
      </c>
      <c r="O52" s="19">
        <f t="shared" si="1"/>
        <v>16</v>
      </c>
      <c r="P52" s="19">
        <f t="shared" si="1"/>
        <v>39</v>
      </c>
      <c r="Q52" s="19">
        <f t="shared" si="1"/>
        <v>55</v>
      </c>
      <c r="R52" s="19">
        <f>COUNTIF(R48:R51,"E")</f>
        <v>3</v>
      </c>
      <c r="S52" s="19">
        <f>COUNTIF(S48:S51,"C")</f>
        <v>1</v>
      </c>
      <c r="T52" s="19">
        <f>COUNTIF(T48:T51,"VP")</f>
        <v>0</v>
      </c>
      <c r="U52" s="20"/>
    </row>
    <row r="54" spans="1:21" ht="25.5" customHeight="1">
      <c r="A54" s="117" t="s">
        <v>45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</row>
    <row r="55" spans="1:21" ht="16.5" customHeight="1">
      <c r="A55" s="207" t="s">
        <v>27</v>
      </c>
      <c r="B55" s="140" t="s">
        <v>26</v>
      </c>
      <c r="C55" s="141"/>
      <c r="D55" s="141"/>
      <c r="E55" s="141"/>
      <c r="F55" s="141"/>
      <c r="G55" s="141"/>
      <c r="H55" s="141"/>
      <c r="I55" s="142"/>
      <c r="J55" s="125" t="s">
        <v>41</v>
      </c>
      <c r="K55" s="122" t="s">
        <v>24</v>
      </c>
      <c r="L55" s="123"/>
      <c r="M55" s="123"/>
      <c r="N55" s="124"/>
      <c r="O55" s="210" t="s">
        <v>42</v>
      </c>
      <c r="P55" s="211"/>
      <c r="Q55" s="212"/>
      <c r="R55" s="210" t="s">
        <v>23</v>
      </c>
      <c r="S55" s="213"/>
      <c r="T55" s="214"/>
      <c r="U55" s="215" t="s">
        <v>22</v>
      </c>
    </row>
    <row r="56" spans="1:21">
      <c r="A56" s="208"/>
      <c r="B56" s="143"/>
      <c r="C56" s="144"/>
      <c r="D56" s="144"/>
      <c r="E56" s="144"/>
      <c r="F56" s="144"/>
      <c r="G56" s="144"/>
      <c r="H56" s="144"/>
      <c r="I56" s="145"/>
      <c r="J56" s="126"/>
      <c r="K56" s="5" t="s">
        <v>28</v>
      </c>
      <c r="L56" s="5" t="s">
        <v>29</v>
      </c>
      <c r="M56" s="5" t="s">
        <v>30</v>
      </c>
      <c r="N56" s="5" t="s">
        <v>68</v>
      </c>
      <c r="O56" s="5" t="s">
        <v>34</v>
      </c>
      <c r="P56" s="5" t="s">
        <v>7</v>
      </c>
      <c r="Q56" s="5" t="s">
        <v>31</v>
      </c>
      <c r="R56" s="5" t="s">
        <v>32</v>
      </c>
      <c r="S56" s="5" t="s">
        <v>28</v>
      </c>
      <c r="T56" s="5" t="s">
        <v>33</v>
      </c>
      <c r="U56" s="126"/>
    </row>
    <row r="57" spans="1:21">
      <c r="A57" s="39" t="s">
        <v>72</v>
      </c>
      <c r="B57" s="134" t="s">
        <v>73</v>
      </c>
      <c r="C57" s="135"/>
      <c r="D57" s="135"/>
      <c r="E57" s="135"/>
      <c r="F57" s="135"/>
      <c r="G57" s="135"/>
      <c r="H57" s="135"/>
      <c r="I57" s="136"/>
      <c r="J57" s="11">
        <v>7</v>
      </c>
      <c r="K57" s="11">
        <v>2</v>
      </c>
      <c r="L57" s="11">
        <v>1</v>
      </c>
      <c r="M57" s="11">
        <v>0</v>
      </c>
      <c r="N57" s="11">
        <v>1</v>
      </c>
      <c r="O57" s="16">
        <f>SUM(K57:N57)</f>
        <v>4</v>
      </c>
      <c r="P57" s="17">
        <f>Q57-O57</f>
        <v>9</v>
      </c>
      <c r="Q57" s="17">
        <f>ROUND(PRODUCT(J57,25)/14,0)</f>
        <v>13</v>
      </c>
      <c r="R57" s="22" t="s">
        <v>32</v>
      </c>
      <c r="S57" s="11"/>
      <c r="T57" s="23"/>
      <c r="U57" s="11" t="s">
        <v>37</v>
      </c>
    </row>
    <row r="58" spans="1:21">
      <c r="A58" s="39" t="s">
        <v>69</v>
      </c>
      <c r="B58" s="134" t="s">
        <v>70</v>
      </c>
      <c r="C58" s="135"/>
      <c r="D58" s="135"/>
      <c r="E58" s="135"/>
      <c r="F58" s="135"/>
      <c r="G58" s="135"/>
      <c r="H58" s="135"/>
      <c r="I58" s="136"/>
      <c r="J58" s="11">
        <v>8</v>
      </c>
      <c r="K58" s="11">
        <v>2</v>
      </c>
      <c r="L58" s="11">
        <v>1</v>
      </c>
      <c r="M58" s="11">
        <v>0</v>
      </c>
      <c r="N58" s="11">
        <v>1</v>
      </c>
      <c r="O58" s="16">
        <f>SUM(K58:N58)</f>
        <v>4</v>
      </c>
      <c r="P58" s="17">
        <f>Q58-O58</f>
        <v>10</v>
      </c>
      <c r="Q58" s="17">
        <f>ROUND(PRODUCT(J58,25)/14,0)</f>
        <v>14</v>
      </c>
      <c r="R58" s="22" t="s">
        <v>32</v>
      </c>
      <c r="S58" s="11"/>
      <c r="T58" s="23"/>
      <c r="U58" s="11" t="s">
        <v>37</v>
      </c>
    </row>
    <row r="59" spans="1:21">
      <c r="A59" s="39" t="s">
        <v>147</v>
      </c>
      <c r="B59" s="134" t="s">
        <v>143</v>
      </c>
      <c r="C59" s="135"/>
      <c r="D59" s="135"/>
      <c r="E59" s="135"/>
      <c r="F59" s="135"/>
      <c r="G59" s="135"/>
      <c r="H59" s="135"/>
      <c r="I59" s="136"/>
      <c r="J59" s="11">
        <v>8</v>
      </c>
      <c r="K59" s="11">
        <v>2</v>
      </c>
      <c r="L59" s="11">
        <v>1</v>
      </c>
      <c r="M59" s="11">
        <v>0</v>
      </c>
      <c r="N59" s="11">
        <v>1</v>
      </c>
      <c r="O59" s="16">
        <f>SUM(K59:N59)</f>
        <v>4</v>
      </c>
      <c r="P59" s="17">
        <f>Q59-O59</f>
        <v>10</v>
      </c>
      <c r="Q59" s="17">
        <f>ROUND(PRODUCT(J59,25)/14,0)</f>
        <v>14</v>
      </c>
      <c r="R59" s="22" t="s">
        <v>32</v>
      </c>
      <c r="S59" s="11"/>
      <c r="T59" s="23"/>
      <c r="U59" s="11" t="s">
        <v>37</v>
      </c>
    </row>
    <row r="60" spans="1:21">
      <c r="A60" s="39" t="s">
        <v>89</v>
      </c>
      <c r="B60" s="134" t="s">
        <v>90</v>
      </c>
      <c r="C60" s="135"/>
      <c r="D60" s="135"/>
      <c r="E60" s="135"/>
      <c r="F60" s="135"/>
      <c r="G60" s="135"/>
      <c r="H60" s="135"/>
      <c r="I60" s="136"/>
      <c r="J60" s="11">
        <v>7</v>
      </c>
      <c r="K60" s="11">
        <v>2</v>
      </c>
      <c r="L60" s="11">
        <v>1</v>
      </c>
      <c r="M60" s="11">
        <v>0</v>
      </c>
      <c r="N60" s="11">
        <v>1</v>
      </c>
      <c r="O60" s="16">
        <f>SUM(K60:N60)</f>
        <v>4</v>
      </c>
      <c r="P60" s="17">
        <f>Q60-O60</f>
        <v>9</v>
      </c>
      <c r="Q60" s="17">
        <f>ROUND(PRODUCT(J60,25)/14,0)</f>
        <v>13</v>
      </c>
      <c r="R60" s="22" t="s">
        <v>32</v>
      </c>
      <c r="S60" s="11"/>
      <c r="T60" s="23"/>
      <c r="U60" s="11" t="s">
        <v>37</v>
      </c>
    </row>
    <row r="61" spans="1:21">
      <c r="A61" s="19" t="s">
        <v>25</v>
      </c>
      <c r="B61" s="131"/>
      <c r="C61" s="132"/>
      <c r="D61" s="132"/>
      <c r="E61" s="132"/>
      <c r="F61" s="132"/>
      <c r="G61" s="132"/>
      <c r="H61" s="132"/>
      <c r="I61" s="133"/>
      <c r="J61" s="19">
        <f>SUM(J57:J60)</f>
        <v>30</v>
      </c>
      <c r="K61" s="19">
        <f t="shared" ref="K61:Q61" si="2">SUM(K57:K60)</f>
        <v>8</v>
      </c>
      <c r="L61" s="19">
        <f t="shared" si="2"/>
        <v>4</v>
      </c>
      <c r="M61" s="19">
        <f t="shared" si="2"/>
        <v>0</v>
      </c>
      <c r="N61" s="19">
        <f t="shared" si="2"/>
        <v>4</v>
      </c>
      <c r="O61" s="19">
        <f t="shared" si="2"/>
        <v>16</v>
      </c>
      <c r="P61" s="19">
        <f t="shared" si="2"/>
        <v>38</v>
      </c>
      <c r="Q61" s="19">
        <f t="shared" si="2"/>
        <v>54</v>
      </c>
      <c r="R61" s="19">
        <f>COUNTIF(R57:R60,"E")</f>
        <v>4</v>
      </c>
      <c r="S61" s="19">
        <f>COUNTIF(S57:S60,"C")</f>
        <v>0</v>
      </c>
      <c r="T61" s="19">
        <f>COUNTIF(T57:T60,"VP")</f>
        <v>0</v>
      </c>
      <c r="U61" s="20"/>
    </row>
    <row r="62" spans="1:2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4"/>
    </row>
    <row r="63" spans="1:2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4"/>
    </row>
    <row r="64" spans="1:2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4"/>
    </row>
    <row r="65" spans="1:2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4"/>
    </row>
    <row r="66" spans="1:2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4"/>
    </row>
    <row r="67" spans="1:2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</row>
    <row r="69" spans="1:21" ht="24.75" customHeight="1">
      <c r="A69" s="117" t="s">
        <v>46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</row>
    <row r="70" spans="1:21">
      <c r="A70" s="207" t="s">
        <v>27</v>
      </c>
      <c r="B70" s="140" t="s">
        <v>26</v>
      </c>
      <c r="C70" s="141"/>
      <c r="D70" s="141"/>
      <c r="E70" s="141"/>
      <c r="F70" s="141"/>
      <c r="G70" s="141"/>
      <c r="H70" s="141"/>
      <c r="I70" s="142"/>
      <c r="J70" s="125" t="s">
        <v>41</v>
      </c>
      <c r="K70" s="122" t="s">
        <v>24</v>
      </c>
      <c r="L70" s="123"/>
      <c r="M70" s="123"/>
      <c r="N70" s="124"/>
      <c r="O70" s="210" t="s">
        <v>42</v>
      </c>
      <c r="P70" s="211"/>
      <c r="Q70" s="212"/>
      <c r="R70" s="210" t="s">
        <v>23</v>
      </c>
      <c r="S70" s="213"/>
      <c r="T70" s="214"/>
      <c r="U70" s="215" t="s">
        <v>22</v>
      </c>
    </row>
    <row r="71" spans="1:21">
      <c r="A71" s="208"/>
      <c r="B71" s="143"/>
      <c r="C71" s="144"/>
      <c r="D71" s="144"/>
      <c r="E71" s="144"/>
      <c r="F71" s="144"/>
      <c r="G71" s="144"/>
      <c r="H71" s="144"/>
      <c r="I71" s="145"/>
      <c r="J71" s="126"/>
      <c r="K71" s="5" t="s">
        <v>28</v>
      </c>
      <c r="L71" s="5" t="s">
        <v>29</v>
      </c>
      <c r="M71" s="5" t="s">
        <v>30</v>
      </c>
      <c r="N71" s="5" t="s">
        <v>68</v>
      </c>
      <c r="O71" s="5" t="s">
        <v>34</v>
      </c>
      <c r="P71" s="5" t="s">
        <v>7</v>
      </c>
      <c r="Q71" s="5" t="s">
        <v>31</v>
      </c>
      <c r="R71" s="5" t="s">
        <v>32</v>
      </c>
      <c r="S71" s="5" t="s">
        <v>28</v>
      </c>
      <c r="T71" s="5" t="s">
        <v>33</v>
      </c>
      <c r="U71" s="126"/>
    </row>
    <row r="72" spans="1:21">
      <c r="A72" s="39" t="s">
        <v>114</v>
      </c>
      <c r="B72" s="134" t="s">
        <v>113</v>
      </c>
      <c r="C72" s="135"/>
      <c r="D72" s="135"/>
      <c r="E72" s="135"/>
      <c r="F72" s="135"/>
      <c r="G72" s="135"/>
      <c r="H72" s="135"/>
      <c r="I72" s="136"/>
      <c r="J72" s="11">
        <v>8</v>
      </c>
      <c r="K72" s="11">
        <v>2</v>
      </c>
      <c r="L72" s="11">
        <v>1</v>
      </c>
      <c r="M72" s="11">
        <v>0</v>
      </c>
      <c r="N72" s="11">
        <v>1</v>
      </c>
      <c r="O72" s="16">
        <f>SUM(K72:N72)</f>
        <v>4</v>
      </c>
      <c r="P72" s="17">
        <f>Q72-O72</f>
        <v>13</v>
      </c>
      <c r="Q72" s="17">
        <f>ROUND(PRODUCT(J72,25)/12,0)</f>
        <v>17</v>
      </c>
      <c r="R72" s="22" t="s">
        <v>32</v>
      </c>
      <c r="S72" s="11"/>
      <c r="T72" s="23"/>
      <c r="U72" s="11" t="s">
        <v>39</v>
      </c>
    </row>
    <row r="73" spans="1:21">
      <c r="A73" s="39" t="s">
        <v>101</v>
      </c>
      <c r="B73" s="134" t="s">
        <v>102</v>
      </c>
      <c r="C73" s="135"/>
      <c r="D73" s="135"/>
      <c r="E73" s="135"/>
      <c r="F73" s="135"/>
      <c r="G73" s="135"/>
      <c r="H73" s="135"/>
      <c r="I73" s="136"/>
      <c r="J73" s="11">
        <v>8</v>
      </c>
      <c r="K73" s="11">
        <v>2</v>
      </c>
      <c r="L73" s="11">
        <v>1</v>
      </c>
      <c r="M73" s="11">
        <v>0</v>
      </c>
      <c r="N73" s="11">
        <v>1</v>
      </c>
      <c r="O73" s="16">
        <f>SUM(K73:N73)</f>
        <v>4</v>
      </c>
      <c r="P73" s="17">
        <f>Q73-O73</f>
        <v>13</v>
      </c>
      <c r="Q73" s="17">
        <f>ROUND(PRODUCT(J73,25)/12,0)</f>
        <v>17</v>
      </c>
      <c r="R73" s="22" t="s">
        <v>32</v>
      </c>
      <c r="S73" s="11"/>
      <c r="T73" s="23"/>
      <c r="U73" s="11" t="s">
        <v>39</v>
      </c>
    </row>
    <row r="74" spans="1:21">
      <c r="A74" s="39" t="s">
        <v>74</v>
      </c>
      <c r="B74" s="134" t="s">
        <v>76</v>
      </c>
      <c r="C74" s="135"/>
      <c r="D74" s="135"/>
      <c r="E74" s="135"/>
      <c r="F74" s="135"/>
      <c r="G74" s="135"/>
      <c r="H74" s="135"/>
      <c r="I74" s="136"/>
      <c r="J74" s="11">
        <v>8</v>
      </c>
      <c r="K74" s="11">
        <v>2</v>
      </c>
      <c r="L74" s="11">
        <v>1</v>
      </c>
      <c r="M74" s="11">
        <v>0</v>
      </c>
      <c r="N74" s="11">
        <v>1</v>
      </c>
      <c r="O74" s="16">
        <f>SUM(K74:N74)</f>
        <v>4</v>
      </c>
      <c r="P74" s="17">
        <f>Q74-O74</f>
        <v>13</v>
      </c>
      <c r="Q74" s="17">
        <f>ROUND(PRODUCT(J74,25)/12,0)</f>
        <v>17</v>
      </c>
      <c r="R74" s="22" t="s">
        <v>32</v>
      </c>
      <c r="S74" s="11"/>
      <c r="T74" s="23"/>
      <c r="U74" s="11" t="s">
        <v>39</v>
      </c>
    </row>
    <row r="75" spans="1:21">
      <c r="A75" s="76" t="s">
        <v>118</v>
      </c>
      <c r="B75" s="134" t="s">
        <v>103</v>
      </c>
      <c r="C75" s="135"/>
      <c r="D75" s="135"/>
      <c r="E75" s="135"/>
      <c r="F75" s="135"/>
      <c r="G75" s="135"/>
      <c r="H75" s="135"/>
      <c r="I75" s="136"/>
      <c r="J75" s="11">
        <v>3</v>
      </c>
      <c r="K75" s="11">
        <v>0</v>
      </c>
      <c r="L75" s="11">
        <v>0</v>
      </c>
      <c r="M75" s="11">
        <v>3</v>
      </c>
      <c r="N75" s="11">
        <v>1</v>
      </c>
      <c r="O75" s="78">
        <f>SUM(K75:N75)</f>
        <v>4</v>
      </c>
      <c r="P75" s="17">
        <f>Q75-O75</f>
        <v>1</v>
      </c>
      <c r="Q75" s="17">
        <f>ROUND(PRODUCT(J75,25)/14,0)</f>
        <v>5</v>
      </c>
      <c r="R75" s="22"/>
      <c r="S75" s="11" t="s">
        <v>28</v>
      </c>
      <c r="T75" s="23"/>
      <c r="U75" s="11" t="s">
        <v>39</v>
      </c>
    </row>
    <row r="76" spans="1:21">
      <c r="A76" s="54" t="s">
        <v>75</v>
      </c>
      <c r="B76" s="134" t="s">
        <v>117</v>
      </c>
      <c r="C76" s="135"/>
      <c r="D76" s="135"/>
      <c r="E76" s="135"/>
      <c r="F76" s="135"/>
      <c r="G76" s="135"/>
      <c r="H76" s="135"/>
      <c r="I76" s="136"/>
      <c r="J76" s="11">
        <v>3</v>
      </c>
      <c r="K76" s="11">
        <v>0</v>
      </c>
      <c r="L76" s="11">
        <v>0</v>
      </c>
      <c r="M76" s="11">
        <v>0</v>
      </c>
      <c r="N76" s="11">
        <v>4</v>
      </c>
      <c r="O76" s="55">
        <f>SUM(K76:N76)</f>
        <v>4</v>
      </c>
      <c r="P76" s="17">
        <f>Q76-O76</f>
        <v>1</v>
      </c>
      <c r="Q76" s="17">
        <f>ROUND(PRODUCT(J76,25)/14,0)</f>
        <v>5</v>
      </c>
      <c r="R76" s="22"/>
      <c r="S76" s="11" t="s">
        <v>28</v>
      </c>
      <c r="T76" s="23"/>
      <c r="U76" s="11" t="s">
        <v>39</v>
      </c>
    </row>
    <row r="77" spans="1:21">
      <c r="A77" s="19" t="s">
        <v>25</v>
      </c>
      <c r="B77" s="131"/>
      <c r="C77" s="132"/>
      <c r="D77" s="132"/>
      <c r="E77" s="132"/>
      <c r="F77" s="132"/>
      <c r="G77" s="132"/>
      <c r="H77" s="132"/>
      <c r="I77" s="133"/>
      <c r="J77" s="19">
        <f>SUM(J72:J76)</f>
        <v>30</v>
      </c>
      <c r="K77" s="77">
        <f t="shared" ref="K77:Q77" si="3">SUM(K72:K76)</f>
        <v>6</v>
      </c>
      <c r="L77" s="77">
        <f t="shared" si="3"/>
        <v>3</v>
      </c>
      <c r="M77" s="77">
        <f t="shared" si="3"/>
        <v>3</v>
      </c>
      <c r="N77" s="77">
        <f t="shared" si="3"/>
        <v>8</v>
      </c>
      <c r="O77" s="77">
        <f t="shared" si="3"/>
        <v>20</v>
      </c>
      <c r="P77" s="77">
        <f t="shared" si="3"/>
        <v>41</v>
      </c>
      <c r="Q77" s="77">
        <f t="shared" si="3"/>
        <v>61</v>
      </c>
      <c r="R77" s="19">
        <f>COUNTIF(R72:R76,"E")</f>
        <v>3</v>
      </c>
      <c r="S77" s="77">
        <f>COUNTIF(S72:S76,"C")</f>
        <v>2</v>
      </c>
      <c r="T77" s="77">
        <f>COUNTIF(T72:T76,"VP")</f>
        <v>0</v>
      </c>
      <c r="U77" s="20"/>
    </row>
    <row r="78" spans="1:21" ht="27.75" customHeight="1"/>
    <row r="79" spans="1:21" ht="12.75" customHeight="1">
      <c r="A79" s="216" t="s">
        <v>47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</row>
    <row r="80" spans="1:21">
      <c r="A80" s="207" t="s">
        <v>27</v>
      </c>
      <c r="B80" s="140" t="s">
        <v>26</v>
      </c>
      <c r="C80" s="141"/>
      <c r="D80" s="141"/>
      <c r="E80" s="141"/>
      <c r="F80" s="141"/>
      <c r="G80" s="141"/>
      <c r="H80" s="141"/>
      <c r="I80" s="142"/>
      <c r="J80" s="125" t="s">
        <v>41</v>
      </c>
      <c r="K80" s="122" t="s">
        <v>24</v>
      </c>
      <c r="L80" s="123"/>
      <c r="M80" s="123"/>
      <c r="N80" s="124"/>
      <c r="O80" s="118" t="s">
        <v>42</v>
      </c>
      <c r="P80" s="119"/>
      <c r="Q80" s="119"/>
      <c r="R80" s="118" t="s">
        <v>23</v>
      </c>
      <c r="S80" s="118"/>
      <c r="T80" s="118"/>
      <c r="U80" s="118" t="s">
        <v>22</v>
      </c>
    </row>
    <row r="81" spans="1:21">
      <c r="A81" s="208"/>
      <c r="B81" s="143"/>
      <c r="C81" s="144"/>
      <c r="D81" s="144"/>
      <c r="E81" s="144"/>
      <c r="F81" s="144"/>
      <c r="G81" s="144"/>
      <c r="H81" s="144"/>
      <c r="I81" s="145"/>
      <c r="J81" s="126"/>
      <c r="K81" s="5" t="s">
        <v>28</v>
      </c>
      <c r="L81" s="5" t="s">
        <v>29</v>
      </c>
      <c r="M81" s="5" t="s">
        <v>30</v>
      </c>
      <c r="N81" s="5" t="s">
        <v>68</v>
      </c>
      <c r="O81" s="5" t="s">
        <v>34</v>
      </c>
      <c r="P81" s="5" t="s">
        <v>7</v>
      </c>
      <c r="Q81" s="5" t="s">
        <v>31</v>
      </c>
      <c r="R81" s="5" t="s">
        <v>32</v>
      </c>
      <c r="S81" s="5" t="s">
        <v>28</v>
      </c>
      <c r="T81" s="5" t="s">
        <v>33</v>
      </c>
      <c r="U81" s="118"/>
    </row>
    <row r="82" spans="1:21">
      <c r="A82" s="201" t="s">
        <v>104</v>
      </c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3"/>
    </row>
    <row r="83" spans="1:21" ht="24.75" customHeight="1">
      <c r="A83" s="40" t="s">
        <v>91</v>
      </c>
      <c r="B83" s="204" t="s">
        <v>92</v>
      </c>
      <c r="C83" s="205"/>
      <c r="D83" s="205"/>
      <c r="E83" s="205"/>
      <c r="F83" s="205"/>
      <c r="G83" s="205"/>
      <c r="H83" s="205"/>
      <c r="I83" s="206"/>
      <c r="J83" s="24">
        <v>7</v>
      </c>
      <c r="K83" s="24">
        <v>2</v>
      </c>
      <c r="L83" s="24">
        <v>1</v>
      </c>
      <c r="M83" s="24">
        <v>0</v>
      </c>
      <c r="N83" s="24">
        <v>1</v>
      </c>
      <c r="O83" s="16">
        <f>SUM(K83:N83)</f>
        <v>4</v>
      </c>
      <c r="P83" s="17">
        <f>Q83-O83</f>
        <v>9</v>
      </c>
      <c r="Q83" s="17">
        <f>ROUND(PRODUCT(J83,25)/14,0)</f>
        <v>13</v>
      </c>
      <c r="R83" s="24" t="s">
        <v>32</v>
      </c>
      <c r="S83" s="24"/>
      <c r="T83" s="25"/>
      <c r="U83" s="11" t="s">
        <v>37</v>
      </c>
    </row>
    <row r="84" spans="1:21" ht="13.5" customHeight="1">
      <c r="A84" s="40" t="s">
        <v>105</v>
      </c>
      <c r="B84" s="204" t="s">
        <v>106</v>
      </c>
      <c r="C84" s="205"/>
      <c r="D84" s="205"/>
      <c r="E84" s="205"/>
      <c r="F84" s="205"/>
      <c r="G84" s="205"/>
      <c r="H84" s="205"/>
      <c r="I84" s="206"/>
      <c r="J84" s="24">
        <v>7</v>
      </c>
      <c r="K84" s="24">
        <v>2</v>
      </c>
      <c r="L84" s="24">
        <v>1</v>
      </c>
      <c r="M84" s="24">
        <v>0</v>
      </c>
      <c r="N84" s="24">
        <v>1</v>
      </c>
      <c r="O84" s="16">
        <f>SUM(K84:N84)</f>
        <v>4</v>
      </c>
      <c r="P84" s="17">
        <f>Q84-O84</f>
        <v>9</v>
      </c>
      <c r="Q84" s="17">
        <f>ROUND(PRODUCT(J84,25)/14,0)</f>
        <v>13</v>
      </c>
      <c r="R84" s="24" t="s">
        <v>32</v>
      </c>
      <c r="S84" s="24"/>
      <c r="T84" s="25"/>
      <c r="U84" s="11" t="s">
        <v>37</v>
      </c>
    </row>
    <row r="85" spans="1:21">
      <c r="A85" s="128" t="s">
        <v>49</v>
      </c>
      <c r="B85" s="129"/>
      <c r="C85" s="129"/>
      <c r="D85" s="129"/>
      <c r="E85" s="129"/>
      <c r="F85" s="129"/>
      <c r="G85" s="129"/>
      <c r="H85" s="129"/>
      <c r="I85" s="130"/>
      <c r="J85" s="21">
        <f>SUM(J83)</f>
        <v>7</v>
      </c>
      <c r="K85" s="21">
        <f t="shared" ref="K85:Q85" si="4">SUM(K83)</f>
        <v>2</v>
      </c>
      <c r="L85" s="21">
        <f t="shared" si="4"/>
        <v>1</v>
      </c>
      <c r="M85" s="21">
        <f t="shared" si="4"/>
        <v>0</v>
      </c>
      <c r="N85" s="21">
        <f t="shared" si="4"/>
        <v>1</v>
      </c>
      <c r="O85" s="21">
        <f t="shared" si="4"/>
        <v>4</v>
      </c>
      <c r="P85" s="21">
        <f t="shared" si="4"/>
        <v>9</v>
      </c>
      <c r="Q85" s="21">
        <f t="shared" si="4"/>
        <v>13</v>
      </c>
      <c r="R85" s="21">
        <f>COUNTIF(R83,"E")</f>
        <v>1</v>
      </c>
      <c r="S85" s="21">
        <f>COUNTIF(S83,"C")</f>
        <v>0</v>
      </c>
      <c r="T85" s="21">
        <f>COUNTIF(T83,"VP")</f>
        <v>0</v>
      </c>
      <c r="U85" s="36">
        <f>1/(9+5+3)</f>
        <v>5.8823529411764705E-2</v>
      </c>
    </row>
    <row r="86" spans="1:21">
      <c r="A86" s="146" t="s">
        <v>50</v>
      </c>
      <c r="B86" s="147"/>
      <c r="C86" s="147"/>
      <c r="D86" s="147"/>
      <c r="E86" s="147"/>
      <c r="F86" s="147"/>
      <c r="G86" s="147"/>
      <c r="H86" s="147"/>
      <c r="I86" s="147"/>
      <c r="J86" s="148"/>
      <c r="K86" s="21">
        <f>K83*14</f>
        <v>28</v>
      </c>
      <c r="L86" s="21">
        <f t="shared" ref="L86:Q86" si="5">L83*14</f>
        <v>14</v>
      </c>
      <c r="M86" s="21">
        <f t="shared" si="5"/>
        <v>0</v>
      </c>
      <c r="N86" s="21">
        <f t="shared" si="5"/>
        <v>14</v>
      </c>
      <c r="O86" s="21">
        <f t="shared" si="5"/>
        <v>56</v>
      </c>
      <c r="P86" s="21">
        <f t="shared" si="5"/>
        <v>126</v>
      </c>
      <c r="Q86" s="21">
        <f t="shared" si="5"/>
        <v>182</v>
      </c>
      <c r="R86" s="152"/>
      <c r="S86" s="153"/>
      <c r="T86" s="153"/>
      <c r="U86" s="154"/>
    </row>
    <row r="87" spans="1:21">
      <c r="A87" s="149"/>
      <c r="B87" s="150"/>
      <c r="C87" s="150"/>
      <c r="D87" s="150"/>
      <c r="E87" s="150"/>
      <c r="F87" s="150"/>
      <c r="G87" s="150"/>
      <c r="H87" s="150"/>
      <c r="I87" s="150"/>
      <c r="J87" s="151"/>
      <c r="K87" s="158">
        <f>SUM(K86:N86)</f>
        <v>56</v>
      </c>
      <c r="L87" s="159"/>
      <c r="M87" s="159"/>
      <c r="N87" s="160"/>
      <c r="O87" s="161">
        <f>SUM(O86:P86)</f>
        <v>182</v>
      </c>
      <c r="P87" s="162"/>
      <c r="Q87" s="163"/>
      <c r="R87" s="155"/>
      <c r="S87" s="156"/>
      <c r="T87" s="156"/>
      <c r="U87" s="157"/>
    </row>
    <row r="88" spans="1:2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6"/>
      <c r="L88" s="46"/>
      <c r="M88" s="46"/>
      <c r="N88" s="46"/>
      <c r="O88" s="47"/>
      <c r="P88" s="47"/>
      <c r="Q88" s="47"/>
      <c r="R88" s="48"/>
      <c r="S88" s="48"/>
      <c r="T88" s="48"/>
      <c r="U88" s="48"/>
    </row>
    <row r="89" spans="1:2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6"/>
      <c r="L89" s="46"/>
      <c r="M89" s="46"/>
      <c r="N89" s="46"/>
      <c r="O89" s="47"/>
      <c r="P89" s="47"/>
      <c r="Q89" s="47"/>
      <c r="R89" s="48"/>
      <c r="S89" s="48"/>
      <c r="T89" s="48"/>
      <c r="U89" s="48"/>
    </row>
    <row r="90" spans="1:2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6"/>
      <c r="L90" s="46"/>
      <c r="M90" s="46"/>
      <c r="N90" s="46"/>
      <c r="O90" s="47"/>
      <c r="P90" s="47"/>
      <c r="Q90" s="47"/>
      <c r="R90" s="48"/>
      <c r="S90" s="48"/>
      <c r="T90" s="48"/>
      <c r="U90" s="48"/>
    </row>
    <row r="91" spans="1:2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6"/>
      <c r="L91" s="46"/>
      <c r="M91" s="46"/>
      <c r="N91" s="46"/>
      <c r="O91" s="47"/>
      <c r="P91" s="47"/>
      <c r="Q91" s="47"/>
      <c r="R91" s="48"/>
      <c r="S91" s="48"/>
      <c r="T91" s="48"/>
      <c r="U91" s="48"/>
    </row>
    <row r="92" spans="1:2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6"/>
      <c r="L92" s="46"/>
      <c r="M92" s="46"/>
      <c r="N92" s="46"/>
      <c r="O92" s="47"/>
      <c r="P92" s="47"/>
      <c r="Q92" s="47"/>
      <c r="R92" s="48"/>
      <c r="S92" s="48"/>
      <c r="T92" s="48"/>
      <c r="U92" s="48"/>
    </row>
    <row r="93" spans="1:2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6"/>
      <c r="L93" s="46"/>
      <c r="M93" s="46"/>
      <c r="N93" s="46"/>
      <c r="O93" s="47"/>
      <c r="P93" s="47"/>
      <c r="Q93" s="47"/>
      <c r="R93" s="48"/>
      <c r="S93" s="48"/>
      <c r="T93" s="48"/>
      <c r="U93" s="48"/>
    </row>
    <row r="94" spans="1:2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6"/>
      <c r="L94" s="46"/>
      <c r="M94" s="46"/>
      <c r="N94" s="46"/>
      <c r="O94" s="47"/>
      <c r="P94" s="47"/>
      <c r="Q94" s="47"/>
      <c r="R94" s="48"/>
      <c r="S94" s="48"/>
      <c r="T94" s="48"/>
      <c r="U94" s="48"/>
    </row>
    <row r="95" spans="1:2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6"/>
      <c r="L95" s="46"/>
      <c r="M95" s="46"/>
      <c r="N95" s="46"/>
      <c r="O95" s="47"/>
      <c r="P95" s="47"/>
      <c r="Q95" s="47"/>
      <c r="R95" s="48"/>
      <c r="S95" s="48"/>
      <c r="T95" s="48"/>
      <c r="U95" s="48"/>
    </row>
    <row r="96" spans="1:2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6"/>
      <c r="L96" s="46"/>
      <c r="M96" s="46"/>
      <c r="N96" s="46"/>
      <c r="O96" s="47"/>
      <c r="P96" s="47"/>
      <c r="Q96" s="47"/>
      <c r="R96" s="48"/>
      <c r="S96" s="48"/>
      <c r="T96" s="48"/>
      <c r="U96" s="48"/>
    </row>
    <row r="97" spans="1:2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6"/>
      <c r="L97" s="46"/>
      <c r="M97" s="46"/>
      <c r="N97" s="46"/>
      <c r="O97" s="47"/>
      <c r="P97" s="47"/>
      <c r="Q97" s="47"/>
      <c r="R97" s="48"/>
      <c r="S97" s="48"/>
      <c r="T97" s="48"/>
      <c r="U97" s="48"/>
    </row>
    <row r="98" spans="1:2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6"/>
      <c r="L98" s="46"/>
      <c r="M98" s="46"/>
      <c r="N98" s="46"/>
      <c r="O98" s="47"/>
      <c r="P98" s="47"/>
      <c r="Q98" s="47"/>
      <c r="R98" s="48"/>
      <c r="S98" s="48"/>
      <c r="T98" s="48"/>
      <c r="U98" s="48"/>
    </row>
    <row r="99" spans="1:2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6"/>
      <c r="L99" s="46"/>
      <c r="M99" s="46"/>
      <c r="N99" s="46"/>
      <c r="O99" s="47"/>
      <c r="P99" s="47"/>
      <c r="Q99" s="47"/>
      <c r="R99" s="48"/>
      <c r="S99" s="48"/>
      <c r="T99" s="48"/>
      <c r="U99" s="48"/>
    </row>
    <row r="100" spans="1:2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6"/>
      <c r="L100" s="46"/>
      <c r="M100" s="46"/>
      <c r="N100" s="46"/>
      <c r="O100" s="47"/>
      <c r="P100" s="47"/>
      <c r="Q100" s="47"/>
      <c r="R100" s="48"/>
      <c r="S100" s="48"/>
      <c r="T100" s="48"/>
      <c r="U100" s="48"/>
    </row>
    <row r="101" spans="1:2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6"/>
      <c r="L101" s="46"/>
      <c r="M101" s="46"/>
      <c r="N101" s="46"/>
      <c r="O101" s="47"/>
      <c r="P101" s="47"/>
      <c r="Q101" s="47"/>
      <c r="R101" s="48"/>
      <c r="S101" s="48"/>
      <c r="T101" s="48"/>
      <c r="U101" s="48"/>
    </row>
    <row r="102" spans="1:21" ht="24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3"/>
      <c r="L102" s="13"/>
      <c r="M102" s="13"/>
      <c r="N102" s="13"/>
      <c r="O102" s="14"/>
      <c r="P102" s="14"/>
      <c r="Q102" s="14"/>
      <c r="R102" s="15"/>
      <c r="S102" s="15"/>
      <c r="T102" s="15"/>
      <c r="U102" s="15"/>
    </row>
    <row r="103" spans="1:21" ht="16.5" customHeight="1">
      <c r="B103" s="2"/>
      <c r="C103" s="2"/>
      <c r="D103" s="2"/>
      <c r="E103" s="2"/>
      <c r="F103" s="2"/>
      <c r="G103" s="2"/>
      <c r="M103" s="8"/>
      <c r="N103" s="8"/>
      <c r="O103" s="8"/>
      <c r="P103" s="8"/>
      <c r="Q103" s="8"/>
      <c r="R103" s="8"/>
      <c r="S103" s="8"/>
      <c r="T103" s="8"/>
    </row>
    <row r="104" spans="1:21" ht="34.5" customHeight="1">
      <c r="A104" s="209" t="s">
        <v>51</v>
      </c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</row>
    <row r="105" spans="1:21">
      <c r="A105" s="131" t="s">
        <v>53</v>
      </c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3"/>
    </row>
    <row r="106" spans="1:21" ht="17.25" customHeight="1">
      <c r="A106" s="138" t="s">
        <v>27</v>
      </c>
      <c r="B106" s="138" t="s">
        <v>26</v>
      </c>
      <c r="C106" s="138"/>
      <c r="D106" s="138"/>
      <c r="E106" s="138"/>
      <c r="F106" s="138"/>
      <c r="G106" s="138"/>
      <c r="H106" s="138"/>
      <c r="I106" s="138"/>
      <c r="J106" s="169" t="s">
        <v>41</v>
      </c>
      <c r="K106" s="170" t="s">
        <v>24</v>
      </c>
      <c r="L106" s="171"/>
      <c r="M106" s="171"/>
      <c r="N106" s="172"/>
      <c r="O106" s="169" t="s">
        <v>42</v>
      </c>
      <c r="P106" s="169"/>
      <c r="Q106" s="169"/>
      <c r="R106" s="169" t="s">
        <v>23</v>
      </c>
      <c r="S106" s="169"/>
      <c r="T106" s="169"/>
      <c r="U106" s="169" t="s">
        <v>22</v>
      </c>
    </row>
    <row r="107" spans="1:21">
      <c r="A107" s="138"/>
      <c r="B107" s="138"/>
      <c r="C107" s="138"/>
      <c r="D107" s="138"/>
      <c r="E107" s="138"/>
      <c r="F107" s="138"/>
      <c r="G107" s="138"/>
      <c r="H107" s="138"/>
      <c r="I107" s="138"/>
      <c r="J107" s="169"/>
      <c r="K107" s="27" t="s">
        <v>28</v>
      </c>
      <c r="L107" s="27" t="s">
        <v>29</v>
      </c>
      <c r="M107" s="27" t="s">
        <v>30</v>
      </c>
      <c r="N107" s="27" t="s">
        <v>68</v>
      </c>
      <c r="O107" s="27" t="s">
        <v>34</v>
      </c>
      <c r="P107" s="27" t="s">
        <v>7</v>
      </c>
      <c r="Q107" s="27" t="s">
        <v>31</v>
      </c>
      <c r="R107" s="27" t="s">
        <v>32</v>
      </c>
      <c r="S107" s="27" t="s">
        <v>28</v>
      </c>
      <c r="T107" s="27" t="s">
        <v>33</v>
      </c>
      <c r="U107" s="169"/>
    </row>
    <row r="108" spans="1:21">
      <c r="A108" s="131" t="s">
        <v>65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3"/>
    </row>
    <row r="109" spans="1:21">
      <c r="A109" s="28" t="str">
        <f>IF(ISNA(INDEX($A$36:$T$103,MATCH($B109,$B$36:$B$103,0),1)),"",INDEX($A$36:$T$103,MATCH($B109,$B$36:$B$103,0),1))</f>
        <v>MMX4401</v>
      </c>
      <c r="B109" s="137" t="s">
        <v>97</v>
      </c>
      <c r="C109" s="137"/>
      <c r="D109" s="137"/>
      <c r="E109" s="137"/>
      <c r="F109" s="137"/>
      <c r="G109" s="137"/>
      <c r="H109" s="137"/>
      <c r="I109" s="137"/>
      <c r="J109" s="17">
        <f>IF(ISNA(INDEX($A$36:$T$103,MATCH($B109,$B$36:$B$103,0),10)),"",INDEX($A$36:$T$103,MATCH($B109,$B$36:$B$103,0),10))</f>
        <v>7</v>
      </c>
      <c r="K109" s="17">
        <f>IF(ISNA(INDEX($A$36:$T$103,MATCH($B109,$B$36:$B$103,0),11)),"",INDEX($A$36:$T$103,MATCH($B109,$B$36:$B$103,0),11))</f>
        <v>2</v>
      </c>
      <c r="L109" s="17">
        <f>IF(ISNA(INDEX($A$36:$T$103,MATCH($B109,$B$36:$B$103,0),12)),"",INDEX($A$36:$T$103,MATCH($B109,$B$36:$B$103,0),12))</f>
        <v>1</v>
      </c>
      <c r="M109" s="17">
        <f>IF(ISNA(INDEX($A$36:$T$103,MATCH($B109,$B$36:$B$103,0),13)),"",INDEX($A$36:$T$103,MATCH($B109,$B$36:$B$103,0),13))</f>
        <v>0</v>
      </c>
      <c r="N109" s="17">
        <v>1</v>
      </c>
      <c r="O109" s="17">
        <f>IF(ISNA(INDEX($A$36:$U$103,MATCH($B109,$B$36:$B$103,0),15)),"",INDEX($A$36:$U$103,MATCH($B109,$B$36:$B$103,0),15))</f>
        <v>4</v>
      </c>
      <c r="P109" s="17">
        <f>IF(ISNA(INDEX($A$36:$U$103,MATCH($B109,$B$36:$B$103,0),16)),"",INDEX($A$36:$U$103,MATCH($B109,$B$36:$B$103,0),16))</f>
        <v>9</v>
      </c>
      <c r="Q109" s="17">
        <f>IF(ISNA(INDEX($A$36:$U$103,MATCH($B109,$B$36:$B$103,0),17)),"",INDEX($A$36:$U$103,MATCH($B109,$B$36:$B$103,0),17))</f>
        <v>13</v>
      </c>
      <c r="R109" s="26" t="str">
        <f>IF(ISNA(INDEX($A$36:$U$103,MATCH($B109,$B$36:$B$103,0),18)),"",INDEX($A$36:$U$103,MATCH($B109,$B$36:$B$103,0),18))</f>
        <v>E</v>
      </c>
      <c r="S109" s="26">
        <f>IF(ISNA(INDEX($A$36:$U$103,MATCH($B109,$B$36:$B$103,0),19)),"",INDEX($A$36:$U$103,MATCH($B109,$B$36:$B$103,0),19))</f>
        <v>0</v>
      </c>
      <c r="T109" s="26">
        <f>IF(ISNA(INDEX($A$36:$U$103,MATCH($B109,$B$36:$B$103,0),20)),"",INDEX($A$36:$U$103,MATCH($B109,$B$36:$B$103,0),20))</f>
        <v>0</v>
      </c>
      <c r="U109" s="18" t="s">
        <v>37</v>
      </c>
    </row>
    <row r="110" spans="1:21">
      <c r="A110" s="28" t="str">
        <f>IF(ISNA(INDEX($A$36:$T$103,MATCH($B110,$B$36:$B$103,0),1)),"",INDEX($A$36:$T$103,MATCH($B110,$B$36:$B$103,0),1))</f>
        <v>MMM3082</v>
      </c>
      <c r="B110" s="137" t="s">
        <v>99</v>
      </c>
      <c r="C110" s="137"/>
      <c r="D110" s="137"/>
      <c r="E110" s="137"/>
      <c r="F110" s="137"/>
      <c r="G110" s="137"/>
      <c r="H110" s="137"/>
      <c r="I110" s="137"/>
      <c r="J110" s="17">
        <f>IF(ISNA(INDEX($A$36:$T$103,MATCH($B110,$B$36:$B$103,0),10)),"",INDEX($A$36:$T$103,MATCH($B110,$B$36:$B$103,0),10))</f>
        <v>8</v>
      </c>
      <c r="K110" s="17">
        <f>IF(ISNA(INDEX($A$36:$T$103,MATCH($B110,$B$36:$B$103,0),11)),"",INDEX($A$36:$T$103,MATCH($B110,$B$36:$B$103,0),11))</f>
        <v>2</v>
      </c>
      <c r="L110" s="17">
        <f>IF(ISNA(INDEX($A$36:$T$103,MATCH($B110,$B$36:$B$103,0),12)),"",INDEX($A$36:$T$103,MATCH($B110,$B$36:$B$103,0),12))</f>
        <v>1</v>
      </c>
      <c r="M110" s="17">
        <f>IF(ISNA(INDEX($A$36:$T$103,MATCH($B110,$B$36:$B$103,0),13)),"",INDEX($A$36:$T$103,MATCH($B110,$B$36:$B$103,0),13))</f>
        <v>0</v>
      </c>
      <c r="N110" s="17">
        <v>1</v>
      </c>
      <c r="O110" s="17">
        <f>IF(ISNA(INDEX($A$36:$U$103,MATCH($B110,$B$36:$B$103,0),15)),"",INDEX($A$36:$U$103,MATCH($B110,$B$36:$B$103,0),15))</f>
        <v>4</v>
      </c>
      <c r="P110" s="17">
        <f>IF(ISNA(INDEX($A$36:$U$103,MATCH($B110,$B$36:$B$103,0),16)),"",INDEX($A$36:$U$103,MATCH($B110,$B$36:$B$103,0),16))</f>
        <v>10</v>
      </c>
      <c r="Q110" s="17">
        <f>IF(ISNA(INDEX($A$36:$U$103,MATCH($B110,$B$36:$B$103,0),17)),"",INDEX($A$36:$U$103,MATCH($B110,$B$36:$B$103,0),17))</f>
        <v>14</v>
      </c>
      <c r="R110" s="26" t="s">
        <v>32</v>
      </c>
      <c r="S110" s="26"/>
      <c r="T110" s="26"/>
      <c r="U110" s="18" t="s">
        <v>37</v>
      </c>
    </row>
    <row r="111" spans="1:21">
      <c r="A111" s="28" t="str">
        <f>IF(ISNA(INDEX($A$36:$T$103,MATCH($B111,$B$36:$B$103,0),1)),"",INDEX($A$36:$T$103,MATCH($B111,$B$36:$B$103,0),1))</f>
        <v>MMM3093</v>
      </c>
      <c r="B111" s="137" t="s">
        <v>100</v>
      </c>
      <c r="C111" s="137"/>
      <c r="D111" s="137"/>
      <c r="E111" s="137"/>
      <c r="F111" s="137"/>
      <c r="G111" s="137"/>
      <c r="H111" s="137"/>
      <c r="I111" s="137"/>
      <c r="J111" s="17">
        <f>IF(ISNA(INDEX($A$36:$T$103,MATCH($B111,$B$36:$B$103,0),10)),"",INDEX($A$36:$T$103,MATCH($B111,$B$36:$B$103,0),10))</f>
        <v>8</v>
      </c>
      <c r="K111" s="17">
        <f>IF(ISNA(INDEX($A$36:$T$103,MATCH($B111,$B$36:$B$103,0),11)),"",INDEX($A$36:$T$103,MATCH($B111,$B$36:$B$103,0),11))</f>
        <v>2</v>
      </c>
      <c r="L111" s="17">
        <f>IF(ISNA(INDEX($A$36:$T$103,MATCH($B111,$B$36:$B$103,0),12)),"",INDEX($A$36:$T$103,MATCH($B111,$B$36:$B$103,0),12))</f>
        <v>1</v>
      </c>
      <c r="M111" s="17">
        <f>IF(ISNA(INDEX($A$36:$T$103,MATCH($B111,$B$36:$B$103,0),13)),"",INDEX($A$36:$T$103,MATCH($B111,$B$36:$B$103,0),13))</f>
        <v>0</v>
      </c>
      <c r="N111" s="17">
        <v>1</v>
      </c>
      <c r="O111" s="17">
        <f>IF(ISNA(INDEX($A$36:$U$103,MATCH($B111,$B$36:$B$103,0),15)),"",INDEX($A$36:$U$103,MATCH($B111,$B$36:$B$103,0),15))</f>
        <v>4</v>
      </c>
      <c r="P111" s="17">
        <f>IF(ISNA(INDEX($A$36:$U$103,MATCH($B111,$B$36:$B$103,0),16)),"",INDEX($A$36:$U$103,MATCH($B111,$B$36:$B$103,0),16))</f>
        <v>10</v>
      </c>
      <c r="Q111" s="17">
        <f>IF(ISNA(INDEX($A$36:$U$103,MATCH($B111,$B$36:$B$103,0),17)),"",INDEX($A$36:$U$103,MATCH($B111,$B$36:$B$103,0),17))</f>
        <v>14</v>
      </c>
      <c r="R111" s="26" t="s">
        <v>32</v>
      </c>
      <c r="S111" s="26"/>
      <c r="T111" s="26"/>
      <c r="U111" s="18" t="s">
        <v>37</v>
      </c>
    </row>
    <row r="112" spans="1:21">
      <c r="A112" s="28" t="str">
        <f>IF(ISNA(INDEX($A$36:$T$103,MATCH($B112,$B$36:$B$103,0),1)),"",INDEX($A$36:$T$103,MATCH($B112,$B$36:$B$103,0),1))</f>
        <v>MMM3084</v>
      </c>
      <c r="B112" s="137" t="s">
        <v>88</v>
      </c>
      <c r="C112" s="137"/>
      <c r="D112" s="137"/>
      <c r="E112" s="137"/>
      <c r="F112" s="137"/>
      <c r="G112" s="137"/>
      <c r="H112" s="137"/>
      <c r="I112" s="137"/>
      <c r="J112" s="17">
        <f>IF(ISNA(INDEX($A$36:$T$103,MATCH($B112,$B$36:$B$103,0),10)),"",INDEX($A$36:$T$103,MATCH($B112,$B$36:$B$103,0),10))</f>
        <v>8</v>
      </c>
      <c r="K112" s="17">
        <f>IF(ISNA(INDEX($A$36:$T$103,MATCH($B112,$B$36:$B$103,0),11)),"",INDEX($A$36:$T$103,MATCH($B112,$B$36:$B$103,0),11))</f>
        <v>2</v>
      </c>
      <c r="L112" s="17">
        <f>IF(ISNA(INDEX($A$36:$T$103,MATCH($B112,$B$36:$B$103,0),12)),"",INDEX($A$36:$T$103,MATCH($B112,$B$36:$B$103,0),12))</f>
        <v>1</v>
      </c>
      <c r="M112" s="17">
        <f>IF(ISNA(INDEX($A$36:$T$103,MATCH($B112,$B$36:$B$103,0),13)),"",INDEX($A$36:$T$103,MATCH($B112,$B$36:$B$103,0),13))</f>
        <v>0</v>
      </c>
      <c r="N112" s="17">
        <v>1</v>
      </c>
      <c r="O112" s="17">
        <f>IF(ISNA(INDEX($A$36:$U$103,MATCH($B112,$B$36:$B$103,0),15)),"",INDEX($A$36:$U$103,MATCH($B112,$B$36:$B$103,0),15))</f>
        <v>4</v>
      </c>
      <c r="P112" s="17">
        <f>IF(ISNA(INDEX($A$36:$U$103,MATCH($B112,$B$36:$B$103,0),16)),"",INDEX($A$36:$U$103,MATCH($B112,$B$36:$B$103,0),16))</f>
        <v>10</v>
      </c>
      <c r="Q112" s="17">
        <f>IF(ISNA(INDEX($A$36:$U$103,MATCH($B112,$B$36:$B$103,0),17)),"",INDEX($A$36:$U$103,MATCH($B112,$B$36:$B$103,0),17))</f>
        <v>14</v>
      </c>
      <c r="R112" s="26" t="str">
        <f>IF(ISNA(INDEX($A$36:$U$103,MATCH($B112,$B$36:$B$103,0),18)),"",INDEX($A$36:$U$103,MATCH($B112,$B$36:$B$103,0),18))</f>
        <v>E</v>
      </c>
      <c r="S112" s="26">
        <f>IF(ISNA(INDEX($A$36:$U$103,MATCH($B112,$B$36:$B$103,0),19)),"",INDEX($A$36:$U$103,MATCH($B112,$B$36:$B$103,0),19))</f>
        <v>0</v>
      </c>
      <c r="T112" s="26">
        <f>IF(ISNA(INDEX($A$36:$U$103,MATCH($B112,$B$36:$B$103,0),20)),"",INDEX($A$36:$U$103,MATCH($B112,$B$36:$B$103,0),20))</f>
        <v>0</v>
      </c>
      <c r="U112" s="18" t="s">
        <v>37</v>
      </c>
    </row>
    <row r="113" spans="1:21">
      <c r="A113" s="50" t="s">
        <v>71</v>
      </c>
      <c r="B113" s="134" t="s">
        <v>116</v>
      </c>
      <c r="C113" s="135"/>
      <c r="D113" s="135"/>
      <c r="E113" s="135"/>
      <c r="F113" s="135"/>
      <c r="G113" s="135"/>
      <c r="H113" s="135"/>
      <c r="I113" s="136"/>
      <c r="J113" s="51">
        <v>6</v>
      </c>
      <c r="K113" s="51">
        <v>2</v>
      </c>
      <c r="L113" s="51">
        <v>1</v>
      </c>
      <c r="M113" s="51">
        <v>0</v>
      </c>
      <c r="N113" s="51">
        <v>1</v>
      </c>
      <c r="O113" s="70">
        <f>SUM(K113:N113)</f>
        <v>4</v>
      </c>
      <c r="P113" s="59">
        <f>Q113-O113</f>
        <v>9</v>
      </c>
      <c r="Q113" s="59">
        <f>ROUND(PRODUCT(J113,25)/12,0)</f>
        <v>13</v>
      </c>
      <c r="R113" s="52"/>
      <c r="S113" s="51" t="s">
        <v>28</v>
      </c>
      <c r="T113" s="53"/>
      <c r="U113" s="51" t="s">
        <v>37</v>
      </c>
    </row>
    <row r="114" spans="1:21">
      <c r="A114" s="28" t="str">
        <f>IF(ISNA(INDEX($A$36:$T$103,MATCH($B114,$B$36:$B$103,0),1)),"",INDEX($A$36:$T$103,MATCH($B114,$B$36:$B$103,0),1))</f>
        <v>MMM8033</v>
      </c>
      <c r="B114" s="137" t="s">
        <v>73</v>
      </c>
      <c r="C114" s="137"/>
      <c r="D114" s="137"/>
      <c r="E114" s="137"/>
      <c r="F114" s="137"/>
      <c r="G114" s="137"/>
      <c r="H114" s="137"/>
      <c r="I114" s="137"/>
      <c r="J114" s="17">
        <f>IF(ISNA(INDEX($A$36:$T$103,MATCH($B114,$B$36:$B$103,0),10)),"",INDEX($A$36:$T$103,MATCH($B114,$B$36:$B$103,0),10))</f>
        <v>7</v>
      </c>
      <c r="K114" s="17">
        <f>IF(ISNA(INDEX($A$36:$T$103,MATCH($B114,$B$36:$B$103,0),11)),"",INDEX($A$36:$T$103,MATCH($B114,$B$36:$B$103,0),11))</f>
        <v>2</v>
      </c>
      <c r="L114" s="17">
        <f>IF(ISNA(INDEX($A$36:$T$103,MATCH($B114,$B$36:$B$103,0),12)),"",INDEX($A$36:$T$103,MATCH($B114,$B$36:$B$103,0),12))</f>
        <v>1</v>
      </c>
      <c r="M114" s="17">
        <f>IF(ISNA(INDEX($A$36:$T$103,MATCH($B114,$B$36:$B$103,0),13)),"",INDEX($A$36:$T$103,MATCH($B114,$B$36:$B$103,0),13))</f>
        <v>0</v>
      </c>
      <c r="N114" s="17">
        <v>1</v>
      </c>
      <c r="O114" s="17">
        <f>IF(ISNA(INDEX($A$36:$U$103,MATCH($B114,$B$36:$B$103,0),15)),"",INDEX($A$36:$U$103,MATCH($B114,$B$36:$B$103,0),15))</f>
        <v>4</v>
      </c>
      <c r="P114" s="17">
        <f>IF(ISNA(INDEX($A$36:$U$103,MATCH($B114,$B$36:$B$103,0),16)),"",INDEX($A$36:$U$103,MATCH($B114,$B$36:$B$103,0),16))</f>
        <v>9</v>
      </c>
      <c r="Q114" s="17">
        <f>IF(ISNA(INDEX($A$36:$U$103,MATCH($B114,$B$36:$B$103,0),17)),"",INDEX($A$36:$U$103,MATCH($B114,$B$36:$B$103,0),17))</f>
        <v>13</v>
      </c>
      <c r="R114" s="26" t="str">
        <f>IF(ISNA(INDEX($A$36:$U$103,MATCH($B114,$B$36:$B$103,0),18)),"",INDEX($A$36:$U$103,MATCH($B114,$B$36:$B$103,0),18))</f>
        <v>E</v>
      </c>
      <c r="S114" s="26">
        <f>IF(ISNA(INDEX($A$36:$U$103,MATCH($B114,$B$36:$B$103,0),19)),"",INDEX($A$36:$U$103,MATCH($B114,$B$36:$B$103,0),19))</f>
        <v>0</v>
      </c>
      <c r="T114" s="26">
        <f>IF(ISNA(INDEX($A$36:$U$103,MATCH($B114,$B$36:$B$103,0),20)),"",INDEX($A$36:$U$103,MATCH($B114,$B$36:$B$103,0),20))</f>
        <v>0</v>
      </c>
      <c r="U114" s="18" t="s">
        <v>37</v>
      </c>
    </row>
    <row r="115" spans="1:21">
      <c r="A115" s="28" t="str">
        <f>IF(ISNA(INDEX($A$36:$T$103,MATCH($B115,$B$36:$B$103,0),1)),"",INDEX($A$36:$T$103,MATCH($B115,$B$36:$B$103,0),1))</f>
        <v>MMM3049</v>
      </c>
      <c r="B115" s="137" t="s">
        <v>70</v>
      </c>
      <c r="C115" s="137"/>
      <c r="D115" s="137"/>
      <c r="E115" s="137"/>
      <c r="F115" s="137"/>
      <c r="G115" s="137"/>
      <c r="H115" s="137"/>
      <c r="I115" s="137"/>
      <c r="J115" s="17">
        <f>IF(ISNA(INDEX($A$36:$T$103,MATCH($B115,$B$36:$B$103,0),10)),"",INDEX($A$36:$T$103,MATCH($B115,$B$36:$B$103,0),10))</f>
        <v>8</v>
      </c>
      <c r="K115" s="17">
        <f>IF(ISNA(INDEX($A$36:$T$103,MATCH($B115,$B$36:$B$103,0),11)),"",INDEX($A$36:$T$103,MATCH($B115,$B$36:$B$103,0),11))</f>
        <v>2</v>
      </c>
      <c r="L115" s="17">
        <f>IF(ISNA(INDEX($A$36:$T$103,MATCH($B115,$B$36:$B$103,0),12)),"",INDEX($A$36:$T$103,MATCH($B115,$B$36:$B$103,0),12))</f>
        <v>1</v>
      </c>
      <c r="M115" s="17">
        <f>IF(ISNA(INDEX($A$36:$T$103,MATCH($B115,$B$36:$B$103,0),13)),"",INDEX($A$36:$T$103,MATCH($B115,$B$36:$B$103,0),13))</f>
        <v>0</v>
      </c>
      <c r="N115" s="17">
        <v>1</v>
      </c>
      <c r="O115" s="17">
        <f>IF(ISNA(INDEX($A$36:$U$103,MATCH($B115,$B$36:$B$103,0),15)),"",INDEX($A$36:$U$103,MATCH($B115,$B$36:$B$103,0),15))</f>
        <v>4</v>
      </c>
      <c r="P115" s="17">
        <f>IF(ISNA(INDEX($A$36:$U$103,MATCH($B115,$B$36:$B$103,0),16)),"",INDEX($A$36:$U$103,MATCH($B115,$B$36:$B$103,0),16))</f>
        <v>10</v>
      </c>
      <c r="Q115" s="17">
        <f>IF(ISNA(INDEX($A$36:$U$103,MATCH($B115,$B$36:$B$103,0),17)),"",INDEX($A$36:$U$103,MATCH($B115,$B$36:$B$103,0),17))</f>
        <v>14</v>
      </c>
      <c r="R115" s="26" t="str">
        <f>IF(ISNA(INDEX($A$36:$U$103,MATCH($B115,$B$36:$B$103,0),18)),"",INDEX($A$36:$U$103,MATCH($B115,$B$36:$B$103,0),18))</f>
        <v>E</v>
      </c>
      <c r="S115" s="26">
        <f>IF(ISNA(INDEX($A$36:$U$103,MATCH($B115,$B$36:$B$103,0),19)),"",INDEX($A$36:$U$103,MATCH($B115,$B$36:$B$103,0),19))</f>
        <v>0</v>
      </c>
      <c r="T115" s="26">
        <f>IF(ISNA(INDEX($A$36:$U$103,MATCH($B115,$B$36:$B$103,0),20)),"",INDEX($A$36:$U$103,MATCH($B115,$B$36:$B$103,0),20))</f>
        <v>0</v>
      </c>
      <c r="U115" s="18" t="s">
        <v>37</v>
      </c>
    </row>
    <row r="116" spans="1:21">
      <c r="A116" s="71" t="s">
        <v>147</v>
      </c>
      <c r="B116" s="134" t="s">
        <v>143</v>
      </c>
      <c r="C116" s="135"/>
      <c r="D116" s="135"/>
      <c r="E116" s="135"/>
      <c r="F116" s="135"/>
      <c r="G116" s="135"/>
      <c r="H116" s="135"/>
      <c r="I116" s="136"/>
      <c r="J116" s="72">
        <v>8</v>
      </c>
      <c r="K116" s="72">
        <v>2</v>
      </c>
      <c r="L116" s="72">
        <v>1</v>
      </c>
      <c r="M116" s="72">
        <v>0</v>
      </c>
      <c r="N116" s="72">
        <v>1</v>
      </c>
      <c r="O116" s="18">
        <f>SUM(K116:N116)</f>
        <v>4</v>
      </c>
      <c r="P116" s="73">
        <f>Q116-O116</f>
        <v>10</v>
      </c>
      <c r="Q116" s="73">
        <f>ROUND(PRODUCT(J116,25)/14,0)</f>
        <v>14</v>
      </c>
      <c r="R116" s="74" t="s">
        <v>32</v>
      </c>
      <c r="S116" s="72"/>
      <c r="T116" s="75"/>
      <c r="U116" s="72" t="s">
        <v>37</v>
      </c>
    </row>
    <row r="117" spans="1:21">
      <c r="A117" s="28" t="str">
        <f>IF(ISNA(INDEX($A$36:$T$103,MATCH($B117,$B$36:$B$103,0),1)),"",INDEX($A$36:$T$103,MATCH($B117,$B$36:$B$103,0),1))</f>
        <v>MMM3028</v>
      </c>
      <c r="B117" s="137" t="s">
        <v>90</v>
      </c>
      <c r="C117" s="137"/>
      <c r="D117" s="137"/>
      <c r="E117" s="137"/>
      <c r="F117" s="137"/>
      <c r="G117" s="137"/>
      <c r="H117" s="137"/>
      <c r="I117" s="137"/>
      <c r="J117" s="17">
        <f>IF(ISNA(INDEX($A$36:$T$103,MATCH($B117,$B$36:$B$103,0),10)),"",INDEX($A$36:$T$103,MATCH($B117,$B$36:$B$103,0),10))</f>
        <v>7</v>
      </c>
      <c r="K117" s="17">
        <f>IF(ISNA(INDEX($A$36:$T$103,MATCH($B117,$B$36:$B$103,0),11)),"",INDEX($A$36:$T$103,MATCH($B117,$B$36:$B$103,0),11))</f>
        <v>2</v>
      </c>
      <c r="L117" s="17">
        <f>IF(ISNA(INDEX($A$36:$T$103,MATCH($B117,$B$36:$B$103,0),12)),"",INDEX($A$36:$T$103,MATCH($B117,$B$36:$B$103,0),12))</f>
        <v>1</v>
      </c>
      <c r="M117" s="17">
        <f>IF(ISNA(INDEX($A$36:$T$103,MATCH($B117,$B$36:$B$103,0),13)),"",INDEX($A$36:$T$103,MATCH($B117,$B$36:$B$103,0),13))</f>
        <v>0</v>
      </c>
      <c r="N117" s="17">
        <v>1</v>
      </c>
      <c r="O117" s="17">
        <f>IF(ISNA(INDEX($A$36:$U$103,MATCH($B117,$B$36:$B$103,0),15)),"",INDEX($A$36:$U$103,MATCH($B117,$B$36:$B$103,0),15))</f>
        <v>4</v>
      </c>
      <c r="P117" s="17">
        <f>IF(ISNA(INDEX($A$36:$U$103,MATCH($B117,$B$36:$B$103,0),16)),"",INDEX($A$36:$U$103,MATCH($B117,$B$36:$B$103,0),16))</f>
        <v>9</v>
      </c>
      <c r="Q117" s="17">
        <f>IF(ISNA(INDEX($A$36:$U$103,MATCH($B117,$B$36:$B$103,0),17)),"",INDEX($A$36:$U$103,MATCH($B117,$B$36:$B$103,0),17))</f>
        <v>13</v>
      </c>
      <c r="R117" s="26" t="str">
        <f>IF(ISNA(INDEX($A$36:$U$103,MATCH($B117,$B$36:$B$103,0),18)),"",INDEX($A$36:$U$103,MATCH($B117,$B$36:$B$103,0),18))</f>
        <v>E</v>
      </c>
      <c r="S117" s="26">
        <f>IF(ISNA(INDEX($A$36:$U$103,MATCH($B117,$B$36:$B$103,0),19)),"",INDEX($A$36:$U$103,MATCH($B117,$B$36:$B$103,0),19))</f>
        <v>0</v>
      </c>
      <c r="T117" s="26">
        <f>IF(ISNA(INDEX($A$36:$U$103,MATCH($B117,$B$36:$B$103,0),20)),"",INDEX($A$36:$U$103,MATCH($B117,$B$36:$B$103,0),20))</f>
        <v>0</v>
      </c>
      <c r="U117" s="18" t="s">
        <v>37</v>
      </c>
    </row>
    <row r="118" spans="1:21">
      <c r="A118" s="19" t="s">
        <v>25</v>
      </c>
      <c r="B118" s="164"/>
      <c r="C118" s="165"/>
      <c r="D118" s="165"/>
      <c r="E118" s="165"/>
      <c r="F118" s="165"/>
      <c r="G118" s="165"/>
      <c r="H118" s="165"/>
      <c r="I118" s="166"/>
      <c r="J118" s="21">
        <f>IF(ISNA(SUM(J109:J117)),"",SUM(J109:J117))</f>
        <v>67</v>
      </c>
      <c r="K118" s="21">
        <f t="shared" ref="K118:Q118" si="6">SUM(K109:K117)</f>
        <v>18</v>
      </c>
      <c r="L118" s="21">
        <f t="shared" si="6"/>
        <v>9</v>
      </c>
      <c r="M118" s="21">
        <f t="shared" si="6"/>
        <v>0</v>
      </c>
      <c r="N118" s="21">
        <f t="shared" si="6"/>
        <v>9</v>
      </c>
      <c r="O118" s="21">
        <f t="shared" si="6"/>
        <v>36</v>
      </c>
      <c r="P118" s="21">
        <f t="shared" si="6"/>
        <v>86</v>
      </c>
      <c r="Q118" s="21">
        <f t="shared" si="6"/>
        <v>122</v>
      </c>
      <c r="R118" s="19">
        <f>COUNTIF(R109:R117,"E")</f>
        <v>8</v>
      </c>
      <c r="S118" s="19">
        <f>COUNTIF(S109:S117,"C")</f>
        <v>1</v>
      </c>
      <c r="T118" s="19">
        <f>COUNTIF(T109:T117,"VP")</f>
        <v>0</v>
      </c>
      <c r="U118" s="36">
        <f>COUNTIF($A$109:$U$117,"DF")/(COUNTIF($A$109:$U$117,"DF")+COUNTIF($A$125:$U$130,"DS")+COUNTIF($U$143:$U$145,"DC"))</f>
        <v>0.52941176470588236</v>
      </c>
    </row>
    <row r="119" spans="1:21" ht="23.25" customHeight="1">
      <c r="A119" s="146" t="s">
        <v>50</v>
      </c>
      <c r="B119" s="147"/>
      <c r="C119" s="147"/>
      <c r="D119" s="147"/>
      <c r="E119" s="147"/>
      <c r="F119" s="147"/>
      <c r="G119" s="147"/>
      <c r="H119" s="147"/>
      <c r="I119" s="147"/>
      <c r="J119" s="148"/>
      <c r="K119" s="21">
        <f>K118*14</f>
        <v>252</v>
      </c>
      <c r="L119" s="21">
        <f t="shared" ref="L119:Q119" si="7">L118*14</f>
        <v>126</v>
      </c>
      <c r="M119" s="21">
        <f t="shared" si="7"/>
        <v>0</v>
      </c>
      <c r="N119" s="21">
        <f t="shared" si="7"/>
        <v>126</v>
      </c>
      <c r="O119" s="21">
        <f t="shared" si="7"/>
        <v>504</v>
      </c>
      <c r="P119" s="21">
        <f t="shared" si="7"/>
        <v>1204</v>
      </c>
      <c r="Q119" s="21">
        <f t="shared" si="7"/>
        <v>1708</v>
      </c>
      <c r="R119" s="152"/>
      <c r="S119" s="153"/>
      <c r="T119" s="153"/>
      <c r="U119" s="154"/>
    </row>
    <row r="120" spans="1:21" ht="26.25" customHeight="1">
      <c r="A120" s="149"/>
      <c r="B120" s="150"/>
      <c r="C120" s="150"/>
      <c r="D120" s="150"/>
      <c r="E120" s="150"/>
      <c r="F120" s="150"/>
      <c r="G120" s="150"/>
      <c r="H120" s="150"/>
      <c r="I120" s="150"/>
      <c r="J120" s="151"/>
      <c r="K120" s="158">
        <f>K119:N119</f>
        <v>252</v>
      </c>
      <c r="L120" s="159"/>
      <c r="M120" s="159"/>
      <c r="N120" s="160"/>
      <c r="O120" s="161">
        <v>1680</v>
      </c>
      <c r="P120" s="162"/>
      <c r="Q120" s="163"/>
      <c r="R120" s="155"/>
      <c r="S120" s="156"/>
      <c r="T120" s="156"/>
      <c r="U120" s="157"/>
    </row>
    <row r="122" spans="1:21" ht="18" customHeight="1">
      <c r="A122" s="138" t="s">
        <v>112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</row>
    <row r="123" spans="1:21">
      <c r="A123" s="138" t="s">
        <v>27</v>
      </c>
      <c r="B123" s="138" t="s">
        <v>26</v>
      </c>
      <c r="C123" s="138"/>
      <c r="D123" s="138"/>
      <c r="E123" s="138"/>
      <c r="F123" s="138"/>
      <c r="G123" s="138"/>
      <c r="H123" s="138"/>
      <c r="I123" s="138"/>
      <c r="J123" s="169" t="s">
        <v>41</v>
      </c>
      <c r="K123" s="170" t="s">
        <v>24</v>
      </c>
      <c r="L123" s="171"/>
      <c r="M123" s="171"/>
      <c r="N123" s="172"/>
      <c r="O123" s="169" t="s">
        <v>42</v>
      </c>
      <c r="P123" s="169"/>
      <c r="Q123" s="169"/>
      <c r="R123" s="169" t="s">
        <v>23</v>
      </c>
      <c r="S123" s="169"/>
      <c r="T123" s="169"/>
      <c r="U123" s="169" t="s">
        <v>22</v>
      </c>
    </row>
    <row r="124" spans="1:21">
      <c r="A124" s="138"/>
      <c r="B124" s="138"/>
      <c r="C124" s="138"/>
      <c r="D124" s="138"/>
      <c r="E124" s="138"/>
      <c r="F124" s="138"/>
      <c r="G124" s="138"/>
      <c r="H124" s="138"/>
      <c r="I124" s="138"/>
      <c r="J124" s="169"/>
      <c r="K124" s="27" t="s">
        <v>28</v>
      </c>
      <c r="L124" s="27" t="s">
        <v>29</v>
      </c>
      <c r="M124" s="27" t="s">
        <v>30</v>
      </c>
      <c r="N124" s="27" t="s">
        <v>68</v>
      </c>
      <c r="O124" s="27" t="s">
        <v>34</v>
      </c>
      <c r="P124" s="27" t="s">
        <v>7</v>
      </c>
      <c r="Q124" s="27" t="s">
        <v>31</v>
      </c>
      <c r="R124" s="27" t="s">
        <v>32</v>
      </c>
      <c r="S124" s="27" t="s">
        <v>28</v>
      </c>
      <c r="T124" s="27" t="s">
        <v>33</v>
      </c>
      <c r="U124" s="169"/>
    </row>
    <row r="125" spans="1:21">
      <c r="A125" s="131" t="s">
        <v>66</v>
      </c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3"/>
    </row>
    <row r="126" spans="1:21">
      <c r="A126" s="50" t="s">
        <v>114</v>
      </c>
      <c r="B126" s="134" t="s">
        <v>113</v>
      </c>
      <c r="C126" s="135"/>
      <c r="D126" s="135"/>
      <c r="E126" s="135"/>
      <c r="F126" s="135"/>
      <c r="G126" s="135"/>
      <c r="H126" s="135"/>
      <c r="I126" s="136"/>
      <c r="J126" s="51">
        <v>8</v>
      </c>
      <c r="K126" s="51">
        <v>2</v>
      </c>
      <c r="L126" s="51">
        <v>1</v>
      </c>
      <c r="M126" s="51">
        <v>0</v>
      </c>
      <c r="N126" s="51">
        <v>1</v>
      </c>
      <c r="O126" s="49">
        <f>SUM(K126:N126)</f>
        <v>4</v>
      </c>
      <c r="P126" s="17">
        <f>Q126-O126</f>
        <v>13</v>
      </c>
      <c r="Q126" s="17">
        <f>ROUND(PRODUCT(J126,25)/12,0)</f>
        <v>17</v>
      </c>
      <c r="R126" s="52" t="s">
        <v>32</v>
      </c>
      <c r="S126" s="51"/>
      <c r="T126" s="53"/>
      <c r="U126" s="51" t="s">
        <v>39</v>
      </c>
    </row>
    <row r="127" spans="1:21">
      <c r="A127" s="28" t="str">
        <f>IF(ISNA(INDEX($A$36:$T$103,MATCH($B127,$B$36:$B$103,0),1)),"",INDEX($A$36:$T$103,MATCH($B127,$B$36:$B$103,0),1))</f>
        <v>MMM3038</v>
      </c>
      <c r="B127" s="137" t="s">
        <v>102</v>
      </c>
      <c r="C127" s="137"/>
      <c r="D127" s="137"/>
      <c r="E127" s="137"/>
      <c r="F127" s="137"/>
      <c r="G127" s="137"/>
      <c r="H127" s="137"/>
      <c r="I127" s="137"/>
      <c r="J127" s="17">
        <f>IF(ISNA(INDEX($A$36:$T$103,MATCH($B127,$B$36:$B$103,0),10)),"",INDEX($A$36:$T$103,MATCH($B127,$B$36:$B$103,0),10))</f>
        <v>8</v>
      </c>
      <c r="K127" s="17">
        <f>IF(ISNA(INDEX($A$36:$T$103,MATCH($B127,$B$36:$B$103,0),11)),"",INDEX($A$36:$T$103,MATCH($B127,$B$36:$B$103,0),11))</f>
        <v>2</v>
      </c>
      <c r="L127" s="17">
        <f>IF(ISNA(INDEX($A$36:$T$103,MATCH($B127,$B$36:$B$103,0),12)),"",INDEX($A$36:$T$103,MATCH($B127,$B$36:$B$103,0),12))</f>
        <v>1</v>
      </c>
      <c r="M127" s="17">
        <f>IF(ISNA(INDEX($A$36:$T$103,MATCH($B127,$B$36:$B$103,0),13)),"",INDEX($A$36:$T$103,MATCH($B127,$B$36:$B$103,0),13))</f>
        <v>0</v>
      </c>
      <c r="N127" s="17">
        <f>IF(ISNA(INDEX($A$36:$U$103,MATCH($B127,$B$36:$B$103,0),14)),"",INDEX($A$36:$U$103,MATCH($B127,$B$36:$B$103,0),14))</f>
        <v>1</v>
      </c>
      <c r="O127" s="17">
        <f>IF(ISNA(INDEX($A$36:$U$103,MATCH($B127,$B$36:$B$103,0),15)),"",INDEX($A$36:$U$103,MATCH($B127,$B$36:$B$103,0),15))</f>
        <v>4</v>
      </c>
      <c r="P127" s="17">
        <f>IF(ISNA(INDEX($A$36:$U$103,MATCH($B127,$B$36:$B$103,0),16)),"",INDEX($A$36:$U$103,MATCH($B127,$B$36:$B$103,0),16))</f>
        <v>13</v>
      </c>
      <c r="Q127" s="17">
        <f>IF(ISNA(INDEX($A$36:$U$103,MATCH($B127,$B$36:$B$103,0),17)),"",INDEX($A$36:$U$103,MATCH($B127,$B$36:$B$103,0),17))</f>
        <v>17</v>
      </c>
      <c r="R127" s="26" t="str">
        <f>IF(ISNA(INDEX($A$36:$U$103,MATCH($B127,$B$36:$B$103,0),18)),"",INDEX($A$36:$U$103,MATCH($B127,$B$36:$B$103,0),18))</f>
        <v>E</v>
      </c>
      <c r="S127" s="26">
        <f>IF(ISNA(INDEX($A$36:$U$103,MATCH($B127,$B$36:$B$103,0),19)),"",INDEX($A$36:$U$103,MATCH($B127,$B$36:$B$103,0),19))</f>
        <v>0</v>
      </c>
      <c r="T127" s="26">
        <f>IF(ISNA(INDEX($A$36:$U$103,MATCH($B127,$B$36:$B$103,0),20)),"",INDEX($A$36:$U$103,MATCH($B127,$B$36:$B$103,0),20))</f>
        <v>0</v>
      </c>
      <c r="U127" s="16" t="s">
        <v>39</v>
      </c>
    </row>
    <row r="128" spans="1:21" ht="13.5" customHeight="1">
      <c r="A128" s="28" t="str">
        <f>IF(ISNA(INDEX($A$36:$T$103,MATCH($B128,$B$36:$B$103,0),1)),"",INDEX($A$36:$T$103,MATCH($B128,$B$36:$B$103,0),1))</f>
        <v>MMM8034</v>
      </c>
      <c r="B128" s="137" t="s">
        <v>76</v>
      </c>
      <c r="C128" s="137"/>
      <c r="D128" s="137"/>
      <c r="E128" s="137"/>
      <c r="F128" s="137"/>
      <c r="G128" s="137"/>
      <c r="H128" s="137"/>
      <c r="I128" s="137"/>
      <c r="J128" s="17">
        <f>IF(ISNA(INDEX($A$36:$T$103,MATCH($B128,$B$36:$B$103,0),10)),"",INDEX($A$36:$T$103,MATCH($B128,$B$36:$B$103,0),10))</f>
        <v>8</v>
      </c>
      <c r="K128" s="17">
        <f>IF(ISNA(INDEX($A$36:$T$103,MATCH($B128,$B$36:$B$103,0),11)),"",INDEX($A$36:$T$103,MATCH($B128,$B$36:$B$103,0),11))</f>
        <v>2</v>
      </c>
      <c r="L128" s="17">
        <f>IF(ISNA(INDEX($A$36:$T$103,MATCH($B128,$B$36:$B$103,0),12)),"",INDEX($A$36:$T$103,MATCH($B128,$B$36:$B$103,0),12))</f>
        <v>1</v>
      </c>
      <c r="M128" s="17">
        <f>IF(ISNA(INDEX($A$36:$T$103,MATCH($B128,$B$36:$B$103,0),13)),"",INDEX($A$36:$T$103,MATCH($B128,$B$36:$B$103,0),13))</f>
        <v>0</v>
      </c>
      <c r="N128" s="17">
        <f>IF(ISNA(INDEX($A$36:$U$103,MATCH($B128,$B$36:$B$103,0),14)),"",INDEX($A$36:$U$103,MATCH($B128,$B$36:$B$103,0),14))</f>
        <v>1</v>
      </c>
      <c r="O128" s="17">
        <f>IF(ISNA(INDEX($A$36:$U$103,MATCH($B128,$B$36:$B$103,0),15)),"",INDEX($A$36:$U$103,MATCH($B128,$B$36:$B$103,0),15))</f>
        <v>4</v>
      </c>
      <c r="P128" s="17">
        <f>IF(ISNA(INDEX($A$36:$U$103,MATCH($B128,$B$36:$B$103,0),16)),"",INDEX($A$36:$U$103,MATCH($B128,$B$36:$B$103,0),16))</f>
        <v>13</v>
      </c>
      <c r="Q128" s="17">
        <f>IF(ISNA(INDEX($A$36:$U$103,MATCH($B128,$B$36:$B$103,0),17)),"",INDEX($A$36:$U$103,MATCH($B128,$B$36:$B$103,0),17))</f>
        <v>17</v>
      </c>
      <c r="R128" s="26" t="str">
        <f>IF(ISNA(INDEX($A$36:$U$103,MATCH($B128,$B$36:$B$103,0),18)),"",INDEX($A$36:$U$103,MATCH($B128,$B$36:$B$103,0),18))</f>
        <v>E</v>
      </c>
      <c r="S128" s="26">
        <f>IF(ISNA(INDEX($A$36:$U$103,MATCH($B128,$B$36:$B$103,0),19)),"",INDEX($A$36:$U$103,MATCH($B128,$B$36:$B$103,0),19))</f>
        <v>0</v>
      </c>
      <c r="T128" s="26">
        <f>IF(ISNA(INDEX($A$36:$U$103,MATCH($B128,$B$36:$B$103,0),20)),"",INDEX($A$36:$U$103,MATCH($B128,$B$36:$B$103,0),20))</f>
        <v>0</v>
      </c>
      <c r="U128" s="16" t="s">
        <v>39</v>
      </c>
    </row>
    <row r="129" spans="1:21" ht="16.5" customHeight="1">
      <c r="A129" s="50" t="s">
        <v>75</v>
      </c>
      <c r="B129" s="134" t="s">
        <v>117</v>
      </c>
      <c r="C129" s="135"/>
      <c r="D129" s="135"/>
      <c r="E129" s="135"/>
      <c r="F129" s="135"/>
      <c r="G129" s="135"/>
      <c r="H129" s="135"/>
      <c r="I129" s="136"/>
      <c r="J129" s="51">
        <v>3</v>
      </c>
      <c r="K129" s="51">
        <v>0</v>
      </c>
      <c r="L129" s="51">
        <v>0</v>
      </c>
      <c r="M129" s="51">
        <v>0</v>
      </c>
      <c r="N129" s="51">
        <v>4</v>
      </c>
      <c r="O129" s="70">
        <f>SUM(K129:N129)</f>
        <v>4</v>
      </c>
      <c r="P129" s="59">
        <f>Q129-O129</f>
        <v>1</v>
      </c>
      <c r="Q129" s="59">
        <f>ROUND(PRODUCT(J129,25)/14,0)</f>
        <v>5</v>
      </c>
      <c r="R129" s="52"/>
      <c r="S129" s="51" t="s">
        <v>28</v>
      </c>
      <c r="T129" s="53"/>
      <c r="U129" s="51" t="s">
        <v>39</v>
      </c>
    </row>
    <row r="130" spans="1:21" ht="30.75" customHeight="1">
      <c r="A130" s="50" t="s">
        <v>118</v>
      </c>
      <c r="B130" s="134" t="s">
        <v>103</v>
      </c>
      <c r="C130" s="135"/>
      <c r="D130" s="135"/>
      <c r="E130" s="135"/>
      <c r="F130" s="135"/>
      <c r="G130" s="135"/>
      <c r="H130" s="135"/>
      <c r="I130" s="136"/>
      <c r="J130" s="51">
        <v>3</v>
      </c>
      <c r="K130" s="51">
        <v>0</v>
      </c>
      <c r="L130" s="51">
        <v>0</v>
      </c>
      <c r="M130" s="51">
        <v>3</v>
      </c>
      <c r="N130" s="51">
        <v>1</v>
      </c>
      <c r="O130" s="70">
        <f>SUM(K130:N130)</f>
        <v>4</v>
      </c>
      <c r="P130" s="59">
        <f>Q130-O130</f>
        <v>1</v>
      </c>
      <c r="Q130" s="59">
        <f>ROUND(PRODUCT(J130,25)/14,0)</f>
        <v>5</v>
      </c>
      <c r="R130" s="52"/>
      <c r="S130" s="51" t="s">
        <v>28</v>
      </c>
      <c r="T130" s="53"/>
      <c r="U130" s="51" t="s">
        <v>39</v>
      </c>
    </row>
    <row r="131" spans="1:21" ht="16.5" customHeight="1">
      <c r="A131" s="128" t="s">
        <v>49</v>
      </c>
      <c r="B131" s="129"/>
      <c r="C131" s="129"/>
      <c r="D131" s="129"/>
      <c r="E131" s="129"/>
      <c r="F131" s="129"/>
      <c r="G131" s="129"/>
      <c r="H131" s="129"/>
      <c r="I131" s="130"/>
      <c r="J131" s="21">
        <f>SUM(J126:J130)</f>
        <v>30</v>
      </c>
      <c r="K131" s="21">
        <f t="shared" ref="K131:Q131" si="8">SUM(K126:K130)</f>
        <v>6</v>
      </c>
      <c r="L131" s="21">
        <f t="shared" si="8"/>
        <v>3</v>
      </c>
      <c r="M131" s="21">
        <f t="shared" si="8"/>
        <v>3</v>
      </c>
      <c r="N131" s="21">
        <f t="shared" si="8"/>
        <v>8</v>
      </c>
      <c r="O131" s="21">
        <f t="shared" si="8"/>
        <v>20</v>
      </c>
      <c r="P131" s="21">
        <f t="shared" si="8"/>
        <v>41</v>
      </c>
      <c r="Q131" s="21">
        <f t="shared" si="8"/>
        <v>61</v>
      </c>
      <c r="R131" s="21">
        <f>COUNTIF(R126:R130,"E")</f>
        <v>3</v>
      </c>
      <c r="S131" s="21">
        <f>COUNTIF(S126:S130,"C")</f>
        <v>2</v>
      </c>
      <c r="T131" s="21">
        <f>COUNTIF(T126:T130,"VP")</f>
        <v>0</v>
      </c>
      <c r="U131" s="36">
        <f>COUNTIF($A$125:$U$130,"DS")/(COUNTIF($A$109:$U$117,"DF")+COUNTIF($A$125:$U$130,"DS")+COUNTIF($U$143:$U$145,"DC"))</f>
        <v>0.29411764705882354</v>
      </c>
    </row>
    <row r="132" spans="1:21" ht="16.5" customHeight="1">
      <c r="A132" s="146" t="s">
        <v>50</v>
      </c>
      <c r="B132" s="147"/>
      <c r="C132" s="147"/>
      <c r="D132" s="147"/>
      <c r="E132" s="147"/>
      <c r="F132" s="147"/>
      <c r="G132" s="147"/>
      <c r="H132" s="147"/>
      <c r="I132" s="147"/>
      <c r="J132" s="148"/>
      <c r="K132" s="21">
        <f t="shared" ref="K132:Q132" si="9">K128*12</f>
        <v>24</v>
      </c>
      <c r="L132" s="21">
        <f t="shared" si="9"/>
        <v>12</v>
      </c>
      <c r="M132" s="21">
        <f t="shared" si="9"/>
        <v>0</v>
      </c>
      <c r="N132" s="21">
        <f t="shared" si="9"/>
        <v>12</v>
      </c>
      <c r="O132" s="21">
        <f t="shared" si="9"/>
        <v>48</v>
      </c>
      <c r="P132" s="21">
        <f t="shared" si="9"/>
        <v>156</v>
      </c>
      <c r="Q132" s="21">
        <f t="shared" si="9"/>
        <v>204</v>
      </c>
      <c r="R132" s="152"/>
      <c r="S132" s="153"/>
      <c r="T132" s="153"/>
      <c r="U132" s="154"/>
    </row>
    <row r="133" spans="1:21" ht="16.5" customHeight="1">
      <c r="A133" s="149"/>
      <c r="B133" s="150"/>
      <c r="C133" s="150"/>
      <c r="D133" s="150"/>
      <c r="E133" s="150"/>
      <c r="F133" s="150"/>
      <c r="G133" s="150"/>
      <c r="H133" s="150"/>
      <c r="I133" s="150"/>
      <c r="J133" s="151"/>
      <c r="K133" s="158">
        <f>SUM(K132:N132)</f>
        <v>48</v>
      </c>
      <c r="L133" s="159"/>
      <c r="M133" s="159"/>
      <c r="N133" s="160"/>
      <c r="O133" s="161">
        <f>SUM(O132:P132)</f>
        <v>204</v>
      </c>
      <c r="P133" s="162"/>
      <c r="Q133" s="163"/>
      <c r="R133" s="155"/>
      <c r="S133" s="156"/>
      <c r="T133" s="156"/>
      <c r="U133" s="157"/>
    </row>
    <row r="134" spans="1:2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6"/>
      <c r="L134" s="46"/>
      <c r="M134" s="46"/>
      <c r="N134" s="46"/>
      <c r="O134" s="47"/>
      <c r="P134" s="47"/>
      <c r="Q134" s="47"/>
      <c r="R134" s="48"/>
      <c r="S134" s="48"/>
      <c r="T134" s="48"/>
      <c r="U134" s="48"/>
    </row>
    <row r="135" spans="1:21" ht="22.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6"/>
      <c r="L135" s="46"/>
      <c r="M135" s="46"/>
      <c r="N135" s="46"/>
      <c r="O135" s="47"/>
      <c r="P135" s="47"/>
      <c r="Q135" s="47"/>
      <c r="R135" s="48"/>
      <c r="S135" s="48"/>
      <c r="T135" s="48"/>
      <c r="U135" s="48"/>
    </row>
    <row r="136" spans="1:21" ht="25.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6"/>
      <c r="L136" s="46"/>
      <c r="M136" s="46"/>
      <c r="N136" s="46"/>
      <c r="O136" s="47"/>
      <c r="P136" s="47"/>
      <c r="Q136" s="47"/>
      <c r="R136" s="48"/>
      <c r="S136" s="48"/>
      <c r="T136" s="48"/>
      <c r="U136" s="48"/>
    </row>
    <row r="137" spans="1:21" ht="18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6"/>
      <c r="L137" s="46"/>
      <c r="M137" s="46"/>
      <c r="N137" s="46"/>
      <c r="O137" s="47"/>
      <c r="P137" s="47"/>
      <c r="Q137" s="47"/>
      <c r="R137" s="48"/>
      <c r="S137" s="48"/>
      <c r="T137" s="48"/>
      <c r="U137" s="48"/>
    </row>
    <row r="138" spans="1:21" ht="19.5" customHeight="1"/>
    <row r="139" spans="1:21">
      <c r="A139" s="138" t="s">
        <v>111</v>
      </c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</row>
    <row r="140" spans="1:21">
      <c r="A140" s="138" t="s">
        <v>27</v>
      </c>
      <c r="B140" s="138" t="s">
        <v>26</v>
      </c>
      <c r="C140" s="138"/>
      <c r="D140" s="138"/>
      <c r="E140" s="138"/>
      <c r="F140" s="138"/>
      <c r="G140" s="138"/>
      <c r="H140" s="138"/>
      <c r="I140" s="138"/>
      <c r="J140" s="169" t="s">
        <v>41</v>
      </c>
      <c r="K140" s="170" t="s">
        <v>24</v>
      </c>
      <c r="L140" s="171"/>
      <c r="M140" s="171"/>
      <c r="N140" s="172"/>
      <c r="O140" s="169" t="s">
        <v>42</v>
      </c>
      <c r="P140" s="169"/>
      <c r="Q140" s="169"/>
      <c r="R140" s="169" t="s">
        <v>23</v>
      </c>
      <c r="S140" s="169"/>
      <c r="T140" s="169"/>
      <c r="U140" s="169" t="s">
        <v>22</v>
      </c>
    </row>
    <row r="141" spans="1:21">
      <c r="A141" s="138"/>
      <c r="B141" s="138"/>
      <c r="C141" s="138"/>
      <c r="D141" s="138"/>
      <c r="E141" s="138"/>
      <c r="F141" s="138"/>
      <c r="G141" s="138"/>
      <c r="H141" s="138"/>
      <c r="I141" s="138"/>
      <c r="J141" s="169"/>
      <c r="K141" s="27" t="s">
        <v>28</v>
      </c>
      <c r="L141" s="27" t="s">
        <v>29</v>
      </c>
      <c r="M141" s="27" t="s">
        <v>30</v>
      </c>
      <c r="N141" s="27" t="s">
        <v>68</v>
      </c>
      <c r="O141" s="27" t="s">
        <v>34</v>
      </c>
      <c r="P141" s="27" t="s">
        <v>7</v>
      </c>
      <c r="Q141" s="27" t="s">
        <v>31</v>
      </c>
      <c r="R141" s="27" t="s">
        <v>32</v>
      </c>
      <c r="S141" s="27" t="s">
        <v>28</v>
      </c>
      <c r="T141" s="27" t="s">
        <v>33</v>
      </c>
      <c r="U141" s="169"/>
    </row>
    <row r="142" spans="1:21" ht="18" customHeight="1">
      <c r="A142" s="131" t="s">
        <v>65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3"/>
    </row>
    <row r="143" spans="1:21" ht="17.25" customHeight="1">
      <c r="A143" s="28" t="str">
        <f>IF(ISNA(INDEX($A$36:$T$103,MATCH($B143,$B$36:$B$103,0),1)),"",INDEX($A$36:$T$103,MATCH($B143,$B$36:$B$103,0),1))</f>
        <v>MMM3085</v>
      </c>
      <c r="B143" s="137" t="s">
        <v>86</v>
      </c>
      <c r="C143" s="137"/>
      <c r="D143" s="137"/>
      <c r="E143" s="137"/>
      <c r="F143" s="137"/>
      <c r="G143" s="137"/>
      <c r="H143" s="137"/>
      <c r="I143" s="137"/>
      <c r="J143" s="17">
        <f>IF(ISNA(INDEX($A$36:$T$103,MATCH($B143,$B$36:$B$103,0),10)),"",INDEX($A$36:$T$103,MATCH($B143,$B$36:$B$103,0),10))</f>
        <v>7</v>
      </c>
      <c r="K143" s="17">
        <f>IF(ISNA(INDEX($A$36:$T$103,MATCH($B143,$B$36:$B$103,0),11)),"",INDEX($A$36:$T$103,MATCH($B143,$B$36:$B$103,0),11))</f>
        <v>2</v>
      </c>
      <c r="L143" s="17">
        <f>IF(ISNA(INDEX($A$36:$T$103,MATCH($B143,$B$36:$B$103,0),12)),"",INDEX($A$36:$T$103,MATCH($B143,$B$36:$B$103,0),12))</f>
        <v>1</v>
      </c>
      <c r="M143" s="17">
        <f>IF(ISNA(INDEX($A$36:$T$103,MATCH($B143,$B$36:$B$103,0),13)),"",INDEX($A$36:$T$103,MATCH($B143,$B$36:$B$103,0),13))</f>
        <v>0</v>
      </c>
      <c r="N143" s="17">
        <f>IF(ISNA(INDEX($A$36:$U$103,MATCH($B143,$B$36:$B$103,0),14)),"",INDEX($A$36:$U$103,MATCH($B143,$B$36:$B$103,0),14))</f>
        <v>1</v>
      </c>
      <c r="O143" s="17">
        <f>IF(ISNA(INDEX($A$36:$U$103,MATCH($B143,$B$36:$B$103,0),15)),"",INDEX($A$36:$U$103,MATCH($B143,$B$36:$B$103,0),15))</f>
        <v>4</v>
      </c>
      <c r="P143" s="17">
        <f>IF(ISNA(INDEX($A$36:$U$103,MATCH($B143,$B$36:$B$103,0),16)),"",INDEX($A$36:$U$103,MATCH($B143,$B$36:$B$103,0),16))</f>
        <v>9</v>
      </c>
      <c r="Q143" s="17">
        <f>IF(ISNA(INDEX($A$36:$U$103,MATCH($B143,$B$36:$B$103,0),17)),"",INDEX($A$36:$U$103,MATCH($B143,$B$36:$B$103,0),17))</f>
        <v>13</v>
      </c>
      <c r="R143" s="26" t="str">
        <f>IF(ISNA(INDEX($A$36:$U$103,MATCH($B143,$B$36:$B$103,0),18)),"",INDEX($A$36:$U$103,MATCH($B143,$B$36:$B$103,0),18))</f>
        <v>E</v>
      </c>
      <c r="S143" s="26">
        <f>IF(ISNA(INDEX($A$36:$U$103,MATCH($B143,$B$36:$B$103,0),19)),"",INDEX($A$36:$U$103,MATCH($B143,$B$36:$B$103,0),19))</f>
        <v>0</v>
      </c>
      <c r="T143" s="26">
        <f>IF(ISNA(INDEX($A$36:$U$103,MATCH($B143,$B$36:$B$103,0),20)),"",INDEX($A$36:$U$103,MATCH($B143,$B$36:$B$103,0),20))</f>
        <v>0</v>
      </c>
      <c r="U143" s="16" t="s">
        <v>40</v>
      </c>
    </row>
    <row r="144" spans="1:21" ht="17.25" customHeight="1">
      <c r="A144" s="28" t="str">
        <f>IF(ISNA(INDEX($A$36:$T$103,MATCH($B144,$B$36:$B$103,0),1)),"",INDEX($A$36:$T$103,MATCH($B144,$B$36:$B$103,0),1))</f>
        <v>MMM3086</v>
      </c>
      <c r="B144" s="137" t="s">
        <v>84</v>
      </c>
      <c r="C144" s="137"/>
      <c r="D144" s="137"/>
      <c r="E144" s="137"/>
      <c r="F144" s="137"/>
      <c r="G144" s="137"/>
      <c r="H144" s="137"/>
      <c r="I144" s="137"/>
      <c r="J144" s="17">
        <f>IF(ISNA(INDEX($A$36:$T$103,MATCH($B144,$B$36:$B$103,0),10)),"",INDEX($A$36:$T$103,MATCH($B144,$B$36:$B$103,0),10))</f>
        <v>8</v>
      </c>
      <c r="K144" s="17">
        <f>IF(ISNA(INDEX($A$36:$T$103,MATCH($B144,$B$36:$B$103,0),11)),"",INDEX($A$36:$T$103,MATCH($B144,$B$36:$B$103,0),11))</f>
        <v>2</v>
      </c>
      <c r="L144" s="17">
        <f>IF(ISNA(INDEX($A$36:$T$103,MATCH($B144,$B$36:$B$103,0),12)),"",INDEX($A$36:$T$103,MATCH($B144,$B$36:$B$103,0),12))</f>
        <v>1</v>
      </c>
      <c r="M144" s="17">
        <f>IF(ISNA(INDEX($A$36:$T$103,MATCH($B144,$B$36:$B$103,0),13)),"",INDEX($A$36:$T$103,MATCH($B144,$B$36:$B$103,0),13))</f>
        <v>0</v>
      </c>
      <c r="N144" s="17">
        <f>IF(ISNA(INDEX($A$36:$U$103,MATCH($B144,$B$36:$B$103,0),14)),"",INDEX($A$36:$U$103,MATCH($B144,$B$36:$B$103,0),14))</f>
        <v>1</v>
      </c>
      <c r="O144" s="17">
        <f>IF(ISNA(INDEX($A$36:$U$103,MATCH($B144,$B$36:$B$103,0),15)),"",INDEX($A$36:$U$103,MATCH($B144,$B$36:$B$103,0),15))</f>
        <v>4</v>
      </c>
      <c r="P144" s="17">
        <f>IF(ISNA(INDEX($A$36:$U$103,MATCH($B144,$B$36:$B$103,0),16)),"",INDEX($A$36:$U$103,MATCH($B144,$B$36:$B$103,0),16))</f>
        <v>10</v>
      </c>
      <c r="Q144" s="17">
        <f>IF(ISNA(INDEX($A$36:$U$103,MATCH($B144,$B$36:$B$103,0),17)),"",INDEX($A$36:$U$103,MATCH($B144,$B$36:$B$103,0),17))</f>
        <v>14</v>
      </c>
      <c r="R144" s="26" t="str">
        <f>IF(ISNA(INDEX($A$36:$U$103,MATCH($B144,$B$36:$B$103,0),18)),"",INDEX($A$36:$U$103,MATCH($B144,$B$36:$B$103,0),18))</f>
        <v>E</v>
      </c>
      <c r="S144" s="26">
        <f>IF(ISNA(INDEX($A$36:$U$103,MATCH($B144,$B$36:$B$103,0),19)),"",INDEX($A$36:$U$103,MATCH($B144,$B$36:$B$103,0),19))</f>
        <v>0</v>
      </c>
      <c r="T144" s="26">
        <f>IF(ISNA(INDEX($A$36:$U$103,MATCH($B144,$B$36:$B$103,0),20)),"",INDEX($A$36:$U$103,MATCH($B144,$B$36:$B$103,0),20))</f>
        <v>0</v>
      </c>
      <c r="U144" s="16" t="s">
        <v>40</v>
      </c>
    </row>
    <row r="145" spans="1:21" ht="27.75" customHeight="1">
      <c r="A145" s="71" t="s">
        <v>146</v>
      </c>
      <c r="B145" s="134" t="s">
        <v>142</v>
      </c>
      <c r="C145" s="135"/>
      <c r="D145" s="135"/>
      <c r="E145" s="135"/>
      <c r="F145" s="135"/>
      <c r="G145" s="135"/>
      <c r="H145" s="135"/>
      <c r="I145" s="136"/>
      <c r="J145" s="72">
        <v>8</v>
      </c>
      <c r="K145" s="72">
        <v>2</v>
      </c>
      <c r="L145" s="72">
        <v>1</v>
      </c>
      <c r="M145" s="72">
        <v>0</v>
      </c>
      <c r="N145" s="72">
        <v>1</v>
      </c>
      <c r="O145" s="69">
        <f>SUM(K145:N145)</f>
        <v>4</v>
      </c>
      <c r="P145" s="17">
        <f>Q145-O145</f>
        <v>10</v>
      </c>
      <c r="Q145" s="17">
        <f>ROUND(PRODUCT(J145,25)/14,0)</f>
        <v>14</v>
      </c>
      <c r="R145" s="74" t="s">
        <v>32</v>
      </c>
      <c r="S145" s="72"/>
      <c r="T145" s="75"/>
      <c r="U145" s="72" t="s">
        <v>40</v>
      </c>
    </row>
    <row r="146" spans="1:21">
      <c r="A146" s="128" t="s">
        <v>49</v>
      </c>
      <c r="B146" s="129"/>
      <c r="C146" s="129"/>
      <c r="D146" s="129"/>
      <c r="E146" s="129"/>
      <c r="F146" s="129"/>
      <c r="G146" s="129"/>
      <c r="H146" s="129"/>
      <c r="I146" s="130"/>
      <c r="J146" s="21">
        <f t="shared" ref="J146:Q146" si="10">SUM(J143:J145)</f>
        <v>23</v>
      </c>
      <c r="K146" s="21">
        <f t="shared" si="10"/>
        <v>6</v>
      </c>
      <c r="L146" s="21">
        <f t="shared" si="10"/>
        <v>3</v>
      </c>
      <c r="M146" s="21">
        <f t="shared" si="10"/>
        <v>0</v>
      </c>
      <c r="N146" s="21">
        <f t="shared" si="10"/>
        <v>3</v>
      </c>
      <c r="O146" s="21">
        <f t="shared" si="10"/>
        <v>12</v>
      </c>
      <c r="P146" s="21">
        <f t="shared" si="10"/>
        <v>29</v>
      </c>
      <c r="Q146" s="21">
        <f t="shared" si="10"/>
        <v>41</v>
      </c>
      <c r="R146" s="19">
        <f>COUNTIF(R143:R145,"E")</f>
        <v>3</v>
      </c>
      <c r="S146" s="19">
        <f>COUNTIF(S143:S145,"C")</f>
        <v>0</v>
      </c>
      <c r="T146" s="19">
        <f>COUNTIF(T143:T145,"VP")</f>
        <v>0</v>
      </c>
      <c r="U146" s="36">
        <f>COUNTIF($U$143:$U$145,"DC")/(COUNTIF($A$109:$U$118,"DF")+COUNTIF($A$125:$U$130,"DS")+COUNTIF($U$143:$U$145,"DC"))</f>
        <v>0.17647058823529413</v>
      </c>
    </row>
    <row r="147" spans="1:21">
      <c r="A147" s="146" t="s">
        <v>50</v>
      </c>
      <c r="B147" s="147"/>
      <c r="C147" s="147"/>
      <c r="D147" s="147"/>
      <c r="E147" s="147"/>
      <c r="F147" s="147"/>
      <c r="G147" s="147"/>
      <c r="H147" s="147"/>
      <c r="I147" s="147"/>
      <c r="J147" s="148"/>
      <c r="K147" s="21">
        <f t="shared" ref="K147:Q147" si="11">K146*14</f>
        <v>84</v>
      </c>
      <c r="L147" s="21">
        <f t="shared" si="11"/>
        <v>42</v>
      </c>
      <c r="M147" s="21">
        <f t="shared" si="11"/>
        <v>0</v>
      </c>
      <c r="N147" s="21">
        <f t="shared" si="11"/>
        <v>42</v>
      </c>
      <c r="O147" s="21">
        <f t="shared" si="11"/>
        <v>168</v>
      </c>
      <c r="P147" s="21">
        <f t="shared" si="11"/>
        <v>406</v>
      </c>
      <c r="Q147" s="21">
        <f t="shared" si="11"/>
        <v>574</v>
      </c>
      <c r="R147" s="152"/>
      <c r="S147" s="153"/>
      <c r="T147" s="153"/>
      <c r="U147" s="154"/>
    </row>
    <row r="148" spans="1:21" ht="15" customHeight="1">
      <c r="A148" s="149"/>
      <c r="B148" s="150"/>
      <c r="C148" s="150"/>
      <c r="D148" s="150"/>
      <c r="E148" s="150"/>
      <c r="F148" s="150"/>
      <c r="G148" s="150"/>
      <c r="H148" s="150"/>
      <c r="I148" s="150"/>
      <c r="J148" s="151"/>
      <c r="K148" s="158">
        <f>SUM(K147:N147)</f>
        <v>168</v>
      </c>
      <c r="L148" s="159"/>
      <c r="M148" s="159"/>
      <c r="N148" s="160"/>
      <c r="O148" s="161">
        <f>SUM(O147:P147)</f>
        <v>574</v>
      </c>
      <c r="P148" s="162"/>
      <c r="Q148" s="163"/>
      <c r="R148" s="155"/>
      <c r="S148" s="156"/>
      <c r="T148" s="156"/>
      <c r="U148" s="157"/>
    </row>
    <row r="149" spans="1:21" ht="15" customHeight="1"/>
    <row r="150" spans="1:21" ht="15" customHeight="1">
      <c r="A150" s="192" t="s">
        <v>62</v>
      </c>
      <c r="B150" s="192"/>
    </row>
    <row r="151" spans="1:21" ht="15" customHeight="1">
      <c r="A151" s="193" t="s">
        <v>27</v>
      </c>
      <c r="B151" s="195" t="s">
        <v>54</v>
      </c>
      <c r="C151" s="196"/>
      <c r="D151" s="196"/>
      <c r="E151" s="196"/>
      <c r="F151" s="196"/>
      <c r="G151" s="197"/>
      <c r="H151" s="195" t="s">
        <v>57</v>
      </c>
      <c r="I151" s="197"/>
      <c r="J151" s="177" t="s">
        <v>58</v>
      </c>
      <c r="K151" s="179"/>
      <c r="L151" s="179"/>
      <c r="M151" s="179"/>
      <c r="N151" s="179"/>
      <c r="O151" s="179"/>
      <c r="P151" s="178"/>
      <c r="Q151" s="195" t="s">
        <v>48</v>
      </c>
      <c r="R151" s="197"/>
      <c r="S151" s="177" t="s">
        <v>59</v>
      </c>
      <c r="T151" s="179"/>
      <c r="U151" s="178"/>
    </row>
    <row r="152" spans="1:21" ht="15" customHeight="1">
      <c r="A152" s="194"/>
      <c r="B152" s="198"/>
      <c r="C152" s="199"/>
      <c r="D152" s="199"/>
      <c r="E152" s="199"/>
      <c r="F152" s="199"/>
      <c r="G152" s="200"/>
      <c r="H152" s="198"/>
      <c r="I152" s="200"/>
      <c r="J152" s="177" t="s">
        <v>34</v>
      </c>
      <c r="K152" s="178"/>
      <c r="L152" s="177" t="s">
        <v>7</v>
      </c>
      <c r="M152" s="178"/>
      <c r="N152" s="177" t="s">
        <v>31</v>
      </c>
      <c r="O152" s="179"/>
      <c r="P152" s="178"/>
      <c r="Q152" s="198"/>
      <c r="R152" s="200"/>
      <c r="S152" s="33" t="s">
        <v>60</v>
      </c>
      <c r="T152" s="177" t="s">
        <v>61</v>
      </c>
      <c r="U152" s="178"/>
    </row>
    <row r="153" spans="1:21" ht="15" customHeight="1">
      <c r="A153" s="33">
        <v>1</v>
      </c>
      <c r="B153" s="177" t="s">
        <v>55</v>
      </c>
      <c r="C153" s="179"/>
      <c r="D153" s="179"/>
      <c r="E153" s="179"/>
      <c r="F153" s="179"/>
      <c r="G153" s="178"/>
      <c r="H153" s="183">
        <f>J153</f>
        <v>64</v>
      </c>
      <c r="I153" s="183"/>
      <c r="J153" s="184">
        <f>O43+O52+O61+O77-J154</f>
        <v>64</v>
      </c>
      <c r="K153" s="168"/>
      <c r="L153" s="167">
        <f>P43+P52+P61+P77-L154</f>
        <v>147</v>
      </c>
      <c r="M153" s="168"/>
      <c r="N153" s="180">
        <f>SUM(J153:M153)</f>
        <v>211</v>
      </c>
      <c r="O153" s="181"/>
      <c r="P153" s="182"/>
      <c r="Q153" s="173">
        <f>H153/H155</f>
        <v>0.94117647058823528</v>
      </c>
      <c r="R153" s="174"/>
      <c r="S153" s="34">
        <f>J43+J52-S154</f>
        <v>53</v>
      </c>
      <c r="T153" s="175">
        <f>J61+J77-T154</f>
        <v>60</v>
      </c>
      <c r="U153" s="176"/>
    </row>
    <row r="154" spans="1:21" ht="15" customHeight="1">
      <c r="A154" s="33">
        <v>2</v>
      </c>
      <c r="B154" s="177" t="s">
        <v>56</v>
      </c>
      <c r="C154" s="179"/>
      <c r="D154" s="179"/>
      <c r="E154" s="179"/>
      <c r="F154" s="179"/>
      <c r="G154" s="178"/>
      <c r="H154" s="183">
        <f>J154</f>
        <v>4</v>
      </c>
      <c r="I154" s="183"/>
      <c r="J154" s="187">
        <f>O85</f>
        <v>4</v>
      </c>
      <c r="K154" s="188"/>
      <c r="L154" s="187">
        <v>9</v>
      </c>
      <c r="M154" s="188"/>
      <c r="N154" s="191">
        <f>SUM(J154:M154)</f>
        <v>13</v>
      </c>
      <c r="O154" s="181"/>
      <c r="P154" s="182"/>
      <c r="Q154" s="173">
        <f>H154/H155</f>
        <v>5.8823529411764705E-2</v>
      </c>
      <c r="R154" s="174"/>
      <c r="S154" s="11">
        <v>7</v>
      </c>
      <c r="T154" s="187">
        <v>0</v>
      </c>
      <c r="U154" s="188"/>
    </row>
    <row r="155" spans="1:21" ht="15" customHeight="1">
      <c r="A155" s="177" t="s">
        <v>25</v>
      </c>
      <c r="B155" s="179"/>
      <c r="C155" s="179"/>
      <c r="D155" s="179"/>
      <c r="E155" s="179"/>
      <c r="F155" s="179"/>
      <c r="G155" s="178"/>
      <c r="H155" s="169">
        <f>SUM(H153:I154)</f>
        <v>68</v>
      </c>
      <c r="I155" s="169"/>
      <c r="J155" s="169">
        <f>SUM(J153:K154)</f>
        <v>68</v>
      </c>
      <c r="K155" s="169"/>
      <c r="L155" s="131">
        <f>SUM(L153:M154)</f>
        <v>156</v>
      </c>
      <c r="M155" s="133"/>
      <c r="N155" s="131">
        <f>SUM(N152:P154)</f>
        <v>224</v>
      </c>
      <c r="O155" s="132"/>
      <c r="P155" s="133"/>
      <c r="Q155" s="189">
        <f>SUM(Q153:R154)</f>
        <v>1</v>
      </c>
      <c r="R155" s="190"/>
      <c r="S155" s="35">
        <f>SUM(S153:S154)</f>
        <v>60</v>
      </c>
      <c r="T155" s="185">
        <f>SUM(T153:U154)</f>
        <v>60</v>
      </c>
      <c r="U155" s="186"/>
    </row>
    <row r="156" spans="1:21" ht="15" customHeight="1">
      <c r="A156" s="65"/>
      <c r="B156" s="65"/>
      <c r="C156" s="65"/>
      <c r="D156" s="65"/>
      <c r="E156" s="65"/>
      <c r="F156" s="65"/>
      <c r="G156" s="65"/>
      <c r="H156" s="66"/>
      <c r="I156" s="66"/>
      <c r="J156" s="66"/>
      <c r="K156" s="66"/>
      <c r="L156" s="43"/>
      <c r="M156" s="43"/>
      <c r="N156" s="43"/>
      <c r="O156" s="43"/>
      <c r="P156" s="43"/>
      <c r="Q156" s="67"/>
      <c r="R156" s="67"/>
      <c r="S156" s="68"/>
      <c r="T156" s="68"/>
      <c r="U156" s="68"/>
    </row>
    <row r="157" spans="1:21" ht="15" customHeight="1">
      <c r="A157" s="65"/>
      <c r="B157" s="65"/>
      <c r="C157" s="65"/>
      <c r="D157" s="65"/>
      <c r="E157" s="65"/>
      <c r="F157" s="65"/>
      <c r="G157" s="65"/>
      <c r="H157" s="66"/>
      <c r="I157" s="66"/>
      <c r="J157" s="66"/>
      <c r="K157" s="66"/>
      <c r="L157" s="43"/>
      <c r="M157" s="43"/>
      <c r="N157" s="43"/>
      <c r="O157" s="43"/>
      <c r="P157" s="43"/>
      <c r="Q157" s="67"/>
      <c r="R157" s="67"/>
      <c r="S157" s="68"/>
      <c r="T157" s="68"/>
      <c r="U157" s="68"/>
    </row>
    <row r="158" spans="1:21" ht="15" customHeight="1">
      <c r="A158" s="65"/>
      <c r="B158" s="65"/>
      <c r="C158" s="65"/>
      <c r="D158" s="65"/>
      <c r="E158" s="65"/>
      <c r="F158" s="65"/>
      <c r="G158" s="65"/>
      <c r="H158" s="66"/>
      <c r="I158" s="66"/>
      <c r="J158" s="66"/>
      <c r="K158" s="66"/>
      <c r="L158" s="43"/>
      <c r="M158" s="43"/>
      <c r="N158" s="43"/>
      <c r="O158" s="43"/>
      <c r="P158" s="43"/>
      <c r="Q158" s="67"/>
      <c r="R158" s="67"/>
      <c r="S158" s="68"/>
      <c r="T158" s="68"/>
      <c r="U158" s="68"/>
    </row>
    <row r="159" spans="1:21" ht="15" customHeight="1">
      <c r="A159" s="65"/>
      <c r="B159" s="65"/>
      <c r="C159" s="65"/>
      <c r="D159" s="65"/>
      <c r="E159" s="65"/>
      <c r="F159" s="65"/>
      <c r="G159" s="65"/>
      <c r="H159" s="66"/>
      <c r="I159" s="66"/>
      <c r="J159" s="66"/>
      <c r="K159" s="66"/>
      <c r="L159" s="43"/>
      <c r="M159" s="43"/>
      <c r="N159" s="43"/>
      <c r="O159" s="43"/>
      <c r="P159" s="43"/>
      <c r="Q159" s="67"/>
      <c r="R159" s="67"/>
      <c r="S159" s="68"/>
      <c r="T159" s="68"/>
      <c r="U159" s="68"/>
    </row>
    <row r="160" spans="1:21" ht="15" customHeight="1">
      <c r="A160" s="65"/>
      <c r="B160" s="65"/>
      <c r="C160" s="65"/>
      <c r="D160" s="65"/>
      <c r="E160" s="65"/>
      <c r="F160" s="65"/>
      <c r="G160" s="65"/>
      <c r="H160" s="66"/>
      <c r="I160" s="66"/>
      <c r="J160" s="66"/>
      <c r="K160" s="66"/>
      <c r="L160" s="43"/>
      <c r="M160" s="43"/>
      <c r="N160" s="43"/>
      <c r="O160" s="43"/>
      <c r="P160" s="43"/>
      <c r="Q160" s="67"/>
      <c r="R160" s="67"/>
      <c r="S160" s="68"/>
      <c r="T160" s="68"/>
      <c r="U160" s="68"/>
    </row>
    <row r="161" spans="1:21" ht="15" customHeight="1">
      <c r="A161" s="65"/>
      <c r="B161" s="65"/>
      <c r="C161" s="65"/>
      <c r="D161" s="65"/>
      <c r="E161" s="65"/>
      <c r="F161" s="65"/>
      <c r="G161" s="65"/>
      <c r="H161" s="66"/>
      <c r="I161" s="66"/>
      <c r="J161" s="66"/>
      <c r="K161" s="66"/>
      <c r="L161" s="43"/>
      <c r="M161" s="43"/>
      <c r="N161" s="43"/>
      <c r="O161" s="43"/>
      <c r="P161" s="43"/>
      <c r="Q161" s="67"/>
      <c r="R161" s="67"/>
      <c r="S161" s="68"/>
      <c r="T161" s="68"/>
      <c r="U161" s="68"/>
    </row>
    <row r="162" spans="1:21" ht="15" customHeight="1">
      <c r="A162" s="65"/>
      <c r="B162" s="65"/>
      <c r="C162" s="65"/>
      <c r="D162" s="65"/>
      <c r="E162" s="65"/>
      <c r="F162" s="65"/>
      <c r="G162" s="65"/>
      <c r="H162" s="66"/>
      <c r="I162" s="66"/>
      <c r="J162" s="66"/>
      <c r="K162" s="66"/>
      <c r="L162" s="43"/>
      <c r="M162" s="43"/>
      <c r="N162" s="43"/>
      <c r="O162" s="43"/>
      <c r="P162" s="43"/>
      <c r="Q162" s="67"/>
      <c r="R162" s="67"/>
      <c r="S162" s="68"/>
      <c r="T162" s="68"/>
      <c r="U162" s="68"/>
    </row>
    <row r="163" spans="1:21" ht="15" customHeight="1">
      <c r="A163" s="65"/>
      <c r="B163" s="65"/>
      <c r="C163" s="65"/>
      <c r="D163" s="65"/>
      <c r="E163" s="65"/>
      <c r="F163" s="65"/>
      <c r="G163" s="65"/>
      <c r="H163" s="66"/>
      <c r="I163" s="66"/>
      <c r="J163" s="66"/>
      <c r="K163" s="66"/>
      <c r="L163" s="43"/>
      <c r="M163" s="43"/>
      <c r="N163" s="43"/>
      <c r="O163" s="43"/>
      <c r="P163" s="43"/>
      <c r="Q163" s="67"/>
      <c r="R163" s="67"/>
      <c r="S163" s="68"/>
      <c r="T163" s="68"/>
      <c r="U163" s="68"/>
    </row>
    <row r="164" spans="1:21" ht="15" customHeight="1">
      <c r="A164" s="65"/>
      <c r="B164" s="65"/>
      <c r="C164" s="65"/>
      <c r="D164" s="65"/>
      <c r="E164" s="65"/>
      <c r="F164" s="65"/>
      <c r="G164" s="65"/>
      <c r="H164" s="66"/>
      <c r="I164" s="66"/>
      <c r="J164" s="66"/>
      <c r="K164" s="66"/>
      <c r="L164" s="43"/>
      <c r="M164" s="43"/>
      <c r="N164" s="43"/>
      <c r="O164" s="43"/>
      <c r="P164" s="43"/>
      <c r="Q164" s="67"/>
      <c r="R164" s="67"/>
      <c r="S164" s="68"/>
      <c r="T164" s="68"/>
      <c r="U164" s="68"/>
    </row>
    <row r="165" spans="1:21" ht="15" customHeight="1">
      <c r="A165" s="65"/>
      <c r="B165" s="65"/>
      <c r="C165" s="65"/>
      <c r="D165" s="65"/>
      <c r="E165" s="65"/>
      <c r="F165" s="65"/>
      <c r="G165" s="65"/>
      <c r="H165" s="66"/>
      <c r="I165" s="66"/>
      <c r="J165" s="66"/>
      <c r="K165" s="66"/>
      <c r="L165" s="43"/>
      <c r="M165" s="43"/>
      <c r="N165" s="43"/>
      <c r="O165" s="43"/>
      <c r="P165" s="43"/>
      <c r="Q165" s="67"/>
      <c r="R165" s="67"/>
      <c r="S165" s="68"/>
      <c r="T165" s="68"/>
      <c r="U165" s="68"/>
    </row>
    <row r="166" spans="1:21">
      <c r="A166" s="65"/>
      <c r="B166" s="65"/>
      <c r="C166" s="65"/>
      <c r="D166" s="65"/>
      <c r="E166" s="65"/>
      <c r="F166" s="65"/>
      <c r="G166" s="65"/>
      <c r="H166" s="66"/>
      <c r="I166" s="66"/>
      <c r="J166" s="66"/>
      <c r="K166" s="66"/>
      <c r="L166" s="43"/>
      <c r="M166" s="43"/>
      <c r="N166" s="43"/>
      <c r="O166" s="43"/>
      <c r="P166" s="43"/>
      <c r="Q166" s="67"/>
      <c r="R166" s="67"/>
      <c r="S166" s="68"/>
      <c r="T166" s="68"/>
      <c r="U166" s="68"/>
    </row>
    <row r="167" spans="1:21">
      <c r="A167" s="65"/>
      <c r="B167" s="65"/>
      <c r="C167" s="65"/>
      <c r="D167" s="65"/>
      <c r="E167" s="65"/>
      <c r="F167" s="65"/>
      <c r="G167" s="65"/>
      <c r="H167" s="66"/>
      <c r="I167" s="66"/>
      <c r="J167" s="66"/>
      <c r="K167" s="66"/>
      <c r="L167" s="43"/>
      <c r="M167" s="43"/>
      <c r="N167" s="43"/>
      <c r="O167" s="43"/>
      <c r="P167" s="43"/>
      <c r="Q167" s="67"/>
      <c r="R167" s="67"/>
      <c r="S167" s="68"/>
      <c r="T167" s="68"/>
      <c r="U167" s="68"/>
    </row>
    <row r="168" spans="1:21">
      <c r="A168" s="65"/>
      <c r="B168" s="65"/>
      <c r="C168" s="65"/>
      <c r="D168" s="65"/>
      <c r="E168" s="65"/>
      <c r="F168" s="65"/>
      <c r="G168" s="65"/>
      <c r="H168" s="66"/>
      <c r="I168" s="66"/>
      <c r="J168" s="66"/>
      <c r="K168" s="66"/>
      <c r="L168" s="43"/>
      <c r="M168" s="43"/>
      <c r="N168" s="43"/>
      <c r="O168" s="43"/>
      <c r="P168" s="43"/>
      <c r="Q168" s="67"/>
      <c r="R168" s="67"/>
      <c r="S168" s="68"/>
      <c r="T168" s="68"/>
      <c r="U168" s="68"/>
    </row>
    <row r="169" spans="1:21">
      <c r="A169" s="65"/>
      <c r="B169" s="65"/>
      <c r="C169" s="65"/>
      <c r="D169" s="65"/>
      <c r="E169" s="65"/>
      <c r="F169" s="65"/>
      <c r="G169" s="65"/>
      <c r="H169" s="66"/>
      <c r="I169" s="66"/>
      <c r="J169" s="66"/>
      <c r="K169" s="66"/>
      <c r="L169" s="43"/>
      <c r="M169" s="43"/>
      <c r="N169" s="43"/>
      <c r="O169" s="43"/>
      <c r="P169" s="43"/>
      <c r="Q169" s="67"/>
      <c r="R169" s="67"/>
      <c r="S169" s="68"/>
      <c r="T169" s="68"/>
      <c r="U169" s="68"/>
    </row>
    <row r="171" spans="1:21">
      <c r="A171" s="116" t="s">
        <v>119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</row>
    <row r="172" spans="1:21">
      <c r="A172" s="117" t="s">
        <v>120</v>
      </c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</row>
    <row r="173" spans="1:21">
      <c r="A173" s="117" t="s">
        <v>27</v>
      </c>
      <c r="B173" s="117" t="s">
        <v>26</v>
      </c>
      <c r="C173" s="117"/>
      <c r="D173" s="117"/>
      <c r="E173" s="117"/>
      <c r="F173" s="117"/>
      <c r="G173" s="117"/>
      <c r="H173" s="117"/>
      <c r="I173" s="117"/>
      <c r="J173" s="118" t="s">
        <v>41</v>
      </c>
      <c r="K173" s="118" t="s">
        <v>24</v>
      </c>
      <c r="L173" s="118"/>
      <c r="M173" s="118"/>
      <c r="N173" s="118" t="s">
        <v>42</v>
      </c>
      <c r="O173" s="119"/>
      <c r="P173" s="119"/>
      <c r="Q173" s="118" t="s">
        <v>23</v>
      </c>
      <c r="R173" s="118"/>
      <c r="S173" s="118"/>
      <c r="T173" s="118" t="s">
        <v>22</v>
      </c>
    </row>
    <row r="174" spans="1:21">
      <c r="A174" s="117"/>
      <c r="B174" s="117"/>
      <c r="C174" s="117"/>
      <c r="D174" s="117"/>
      <c r="E174" s="117"/>
      <c r="F174" s="117"/>
      <c r="G174" s="117"/>
      <c r="H174" s="117"/>
      <c r="I174" s="117"/>
      <c r="J174" s="118"/>
      <c r="K174" s="56" t="s">
        <v>28</v>
      </c>
      <c r="L174" s="56" t="s">
        <v>29</v>
      </c>
      <c r="M174" s="56" t="s">
        <v>30</v>
      </c>
      <c r="N174" s="56" t="s">
        <v>34</v>
      </c>
      <c r="O174" s="56" t="s">
        <v>7</v>
      </c>
      <c r="P174" s="56" t="s">
        <v>31</v>
      </c>
      <c r="Q174" s="56" t="s">
        <v>32</v>
      </c>
      <c r="R174" s="56" t="s">
        <v>28</v>
      </c>
      <c r="S174" s="56" t="s">
        <v>33</v>
      </c>
      <c r="T174" s="118"/>
    </row>
    <row r="175" spans="1:21">
      <c r="A175" s="105" t="s">
        <v>121</v>
      </c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</row>
    <row r="176" spans="1:21">
      <c r="A176" s="57" t="s">
        <v>122</v>
      </c>
      <c r="B176" s="106" t="s">
        <v>123</v>
      </c>
      <c r="C176" s="106"/>
      <c r="D176" s="106"/>
      <c r="E176" s="106"/>
      <c r="F176" s="106"/>
      <c r="G176" s="106"/>
      <c r="H176" s="106"/>
      <c r="I176" s="106"/>
      <c r="J176" s="58">
        <v>5</v>
      </c>
      <c r="K176" s="58">
        <v>2</v>
      </c>
      <c r="L176" s="58">
        <v>1</v>
      </c>
      <c r="M176" s="58">
        <v>0</v>
      </c>
      <c r="N176" s="59">
        <f>K176+L176+M176</f>
        <v>3</v>
      </c>
      <c r="O176" s="59">
        <f>P176-N176</f>
        <v>6</v>
      </c>
      <c r="P176" s="59">
        <f>ROUND(PRODUCT(J176,25)/14,0)</f>
        <v>9</v>
      </c>
      <c r="Q176" s="58" t="s">
        <v>32</v>
      </c>
      <c r="R176" s="58"/>
      <c r="S176" s="60"/>
      <c r="T176" s="60" t="s">
        <v>37</v>
      </c>
    </row>
    <row r="177" spans="1:20">
      <c r="A177" s="57" t="s">
        <v>124</v>
      </c>
      <c r="B177" s="106" t="s">
        <v>125</v>
      </c>
      <c r="C177" s="106"/>
      <c r="D177" s="106"/>
      <c r="E177" s="106"/>
      <c r="F177" s="106"/>
      <c r="G177" s="106"/>
      <c r="H177" s="106"/>
      <c r="I177" s="106"/>
      <c r="J177" s="58">
        <v>5</v>
      </c>
      <c r="K177" s="58">
        <v>2</v>
      </c>
      <c r="L177" s="58">
        <v>1</v>
      </c>
      <c r="M177" s="58">
        <v>0</v>
      </c>
      <c r="N177" s="59">
        <f>K177+L177+M177</f>
        <v>3</v>
      </c>
      <c r="O177" s="59">
        <f>P177-N177</f>
        <v>6</v>
      </c>
      <c r="P177" s="59">
        <f>ROUND(PRODUCT(J177,25)/14,0)</f>
        <v>9</v>
      </c>
      <c r="Q177" s="58" t="s">
        <v>32</v>
      </c>
      <c r="R177" s="58"/>
      <c r="S177" s="60"/>
      <c r="T177" s="60" t="s">
        <v>37</v>
      </c>
    </row>
    <row r="178" spans="1:20">
      <c r="A178" s="107" t="s">
        <v>126</v>
      </c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9"/>
    </row>
    <row r="179" spans="1:20">
      <c r="A179" s="57" t="s">
        <v>127</v>
      </c>
      <c r="B179" s="84" t="s">
        <v>128</v>
      </c>
      <c r="C179" s="85"/>
      <c r="D179" s="85"/>
      <c r="E179" s="85"/>
      <c r="F179" s="85"/>
      <c r="G179" s="85"/>
      <c r="H179" s="85"/>
      <c r="I179" s="86"/>
      <c r="J179" s="58">
        <v>5</v>
      </c>
      <c r="K179" s="58">
        <v>2</v>
      </c>
      <c r="L179" s="58">
        <v>1</v>
      </c>
      <c r="M179" s="58">
        <v>0</v>
      </c>
      <c r="N179" s="59">
        <f>K179+L179+M179</f>
        <v>3</v>
      </c>
      <c r="O179" s="59">
        <f>P179-N179</f>
        <v>6</v>
      </c>
      <c r="P179" s="59">
        <f>ROUND(PRODUCT(J179,25)/14,0)</f>
        <v>9</v>
      </c>
      <c r="Q179" s="58" t="s">
        <v>32</v>
      </c>
      <c r="R179" s="58"/>
      <c r="S179" s="60"/>
      <c r="T179" s="60" t="s">
        <v>129</v>
      </c>
    </row>
    <row r="180" spans="1:20">
      <c r="A180" s="57" t="s">
        <v>130</v>
      </c>
      <c r="B180" s="110" t="s">
        <v>144</v>
      </c>
      <c r="C180" s="111"/>
      <c r="D180" s="111"/>
      <c r="E180" s="111"/>
      <c r="F180" s="111"/>
      <c r="G180" s="111"/>
      <c r="H180" s="111"/>
      <c r="I180" s="112"/>
      <c r="J180" s="58">
        <v>5</v>
      </c>
      <c r="K180" s="58">
        <v>1</v>
      </c>
      <c r="L180" s="58">
        <v>2</v>
      </c>
      <c r="M180" s="58">
        <v>0</v>
      </c>
      <c r="N180" s="59">
        <f>K180+L180+M180</f>
        <v>3</v>
      </c>
      <c r="O180" s="59">
        <f>P180-N180</f>
        <v>6</v>
      </c>
      <c r="P180" s="59">
        <f>ROUND(PRODUCT(J180,25)/14,0)</f>
        <v>9</v>
      </c>
      <c r="Q180" s="58" t="s">
        <v>32</v>
      </c>
      <c r="R180" s="58"/>
      <c r="S180" s="60"/>
      <c r="T180" s="60" t="s">
        <v>131</v>
      </c>
    </row>
    <row r="181" spans="1:20">
      <c r="A181" s="107" t="s">
        <v>132</v>
      </c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9"/>
    </row>
    <row r="182" spans="1:20">
      <c r="A182" s="57" t="s">
        <v>133</v>
      </c>
      <c r="B182" s="84" t="s">
        <v>134</v>
      </c>
      <c r="C182" s="85"/>
      <c r="D182" s="85"/>
      <c r="E182" s="85"/>
      <c r="F182" s="85"/>
      <c r="G182" s="85"/>
      <c r="H182" s="85"/>
      <c r="I182" s="86"/>
      <c r="J182" s="58">
        <v>5</v>
      </c>
      <c r="K182" s="58">
        <v>0</v>
      </c>
      <c r="L182" s="58">
        <v>0</v>
      </c>
      <c r="M182" s="58">
        <v>3</v>
      </c>
      <c r="N182" s="59">
        <f>K182+L182+M182</f>
        <v>3</v>
      </c>
      <c r="O182" s="59">
        <f>P182-N182</f>
        <v>6</v>
      </c>
      <c r="P182" s="59">
        <f>ROUND(PRODUCT(J182,25)/14,0)</f>
        <v>9</v>
      </c>
      <c r="Q182" s="58"/>
      <c r="R182" s="58" t="s">
        <v>28</v>
      </c>
      <c r="S182" s="60"/>
      <c r="T182" s="60" t="s">
        <v>129</v>
      </c>
    </row>
    <row r="183" spans="1:20">
      <c r="A183" s="57" t="s">
        <v>135</v>
      </c>
      <c r="B183" s="113" t="s">
        <v>145</v>
      </c>
      <c r="C183" s="114"/>
      <c r="D183" s="114"/>
      <c r="E183" s="114"/>
      <c r="F183" s="114"/>
      <c r="G183" s="114"/>
      <c r="H183" s="114"/>
      <c r="I183" s="115"/>
      <c r="J183" s="58">
        <v>5</v>
      </c>
      <c r="K183" s="58">
        <v>1</v>
      </c>
      <c r="L183" s="58">
        <v>2</v>
      </c>
      <c r="M183" s="58">
        <v>0</v>
      </c>
      <c r="N183" s="59">
        <f>K183+L183+M183</f>
        <v>3</v>
      </c>
      <c r="O183" s="59">
        <f>P183-N183</f>
        <v>6</v>
      </c>
      <c r="P183" s="59">
        <f>ROUND(PRODUCT(J183,25)/14,0)</f>
        <v>9</v>
      </c>
      <c r="Q183" s="58" t="s">
        <v>32</v>
      </c>
      <c r="R183" s="58"/>
      <c r="S183" s="60"/>
      <c r="T183" s="60" t="s">
        <v>131</v>
      </c>
    </row>
    <row r="184" spans="1:20">
      <c r="A184" s="81" t="s">
        <v>136</v>
      </c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3"/>
    </row>
    <row r="185" spans="1:20">
      <c r="A185" s="57"/>
      <c r="B185" s="84" t="s">
        <v>137</v>
      </c>
      <c r="C185" s="85"/>
      <c r="D185" s="85"/>
      <c r="E185" s="85"/>
      <c r="F185" s="85"/>
      <c r="G185" s="85"/>
      <c r="H185" s="85"/>
      <c r="I185" s="86"/>
      <c r="J185" s="58">
        <v>5</v>
      </c>
      <c r="K185" s="58"/>
      <c r="L185" s="58"/>
      <c r="M185" s="58"/>
      <c r="N185" s="59"/>
      <c r="O185" s="59"/>
      <c r="P185" s="59"/>
      <c r="Q185" s="58"/>
      <c r="R185" s="58"/>
      <c r="S185" s="60"/>
      <c r="T185" s="61"/>
    </row>
    <row r="186" spans="1:20">
      <c r="A186" s="87" t="s">
        <v>138</v>
      </c>
      <c r="B186" s="88"/>
      <c r="C186" s="88"/>
      <c r="D186" s="88"/>
      <c r="E186" s="88"/>
      <c r="F186" s="88"/>
      <c r="G186" s="88"/>
      <c r="H186" s="88"/>
      <c r="I186" s="89"/>
      <c r="J186" s="62">
        <f>SUM(J176:J177,J179:J180,J182:J183,J185)</f>
        <v>35</v>
      </c>
      <c r="K186" s="62">
        <f t="shared" ref="K186:P186" si="12">SUM(K176:K177,K179:K180,K182:K183,K185)</f>
        <v>8</v>
      </c>
      <c r="L186" s="62">
        <f t="shared" si="12"/>
        <v>7</v>
      </c>
      <c r="M186" s="62">
        <f t="shared" si="12"/>
        <v>3</v>
      </c>
      <c r="N186" s="62">
        <f t="shared" si="12"/>
        <v>18</v>
      </c>
      <c r="O186" s="62">
        <f t="shared" si="12"/>
        <v>36</v>
      </c>
      <c r="P186" s="62">
        <f t="shared" si="12"/>
        <v>54</v>
      </c>
      <c r="Q186" s="63">
        <f>COUNTIF(Q176:Q177,"E")+COUNTIF(Q179:Q180,"E")+COUNTIF(Q182:Q183,"E")+COUNTIF(Q185,"E")</f>
        <v>5</v>
      </c>
      <c r="R186" s="63">
        <f>COUNTIF(R176:R177,"C")+COUNTIF(R179:R180,"C")+COUNTIF(R182:R183,"C")+COUNTIF(R185,"C")</f>
        <v>1</v>
      </c>
      <c r="S186" s="63">
        <f>COUNTIF(S176:S177,"VP")+COUNTIF(S179:S180,"VP")+COUNTIF(S182:S183,"VP")+COUNTIF(S185,"VP")</f>
        <v>0</v>
      </c>
      <c r="T186" s="64"/>
    </row>
    <row r="187" spans="1:20">
      <c r="A187" s="90" t="s">
        <v>50</v>
      </c>
      <c r="B187" s="91"/>
      <c r="C187" s="91"/>
      <c r="D187" s="91"/>
      <c r="E187" s="91"/>
      <c r="F187" s="91"/>
      <c r="G187" s="91"/>
      <c r="H187" s="91"/>
      <c r="I187" s="91"/>
      <c r="J187" s="92"/>
      <c r="K187" s="62">
        <f>SUM(K176:K177,K179:K180,K182:K183)*14</f>
        <v>112</v>
      </c>
      <c r="L187" s="62">
        <f t="shared" ref="L187:P187" si="13">SUM(L176:L177,L179:L180,L182:L183)*14</f>
        <v>98</v>
      </c>
      <c r="M187" s="62">
        <f t="shared" si="13"/>
        <v>42</v>
      </c>
      <c r="N187" s="62">
        <f t="shared" si="13"/>
        <v>252</v>
      </c>
      <c r="O187" s="62">
        <f t="shared" si="13"/>
        <v>504</v>
      </c>
      <c r="P187" s="62">
        <f t="shared" si="13"/>
        <v>756</v>
      </c>
      <c r="Q187" s="96"/>
      <c r="R187" s="97"/>
      <c r="S187" s="97"/>
      <c r="T187" s="98"/>
    </row>
    <row r="188" spans="1:20">
      <c r="A188" s="93"/>
      <c r="B188" s="94"/>
      <c r="C188" s="94"/>
      <c r="D188" s="94"/>
      <c r="E188" s="94"/>
      <c r="F188" s="94"/>
      <c r="G188" s="94"/>
      <c r="H188" s="94"/>
      <c r="I188" s="94"/>
      <c r="J188" s="95"/>
      <c r="K188" s="102">
        <f>SUM(K187:M187)</f>
        <v>252</v>
      </c>
      <c r="L188" s="103"/>
      <c r="M188" s="104"/>
      <c r="N188" s="102">
        <f>SUM(N187:O187)</f>
        <v>756</v>
      </c>
      <c r="O188" s="103"/>
      <c r="P188" s="104"/>
      <c r="Q188" s="99"/>
      <c r="R188" s="100"/>
      <c r="S188" s="100"/>
      <c r="T188" s="101"/>
    </row>
    <row r="191" spans="1:20">
      <c r="A191" s="80" t="s">
        <v>139</v>
      </c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</row>
    <row r="192" spans="1:20">
      <c r="A192" s="80" t="s">
        <v>140</v>
      </c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</row>
    <row r="193" spans="1:20">
      <c r="A193" s="80" t="s">
        <v>141</v>
      </c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</row>
  </sheetData>
  <mergeCells count="236">
    <mergeCell ref="M15:U15"/>
    <mergeCell ref="A13:K13"/>
    <mergeCell ref="A14:K14"/>
    <mergeCell ref="R4:T4"/>
    <mergeCell ref="M6:N6"/>
    <mergeCell ref="A7:K7"/>
    <mergeCell ref="A8:K8"/>
    <mergeCell ref="A9:K9"/>
    <mergeCell ref="O6:Q6"/>
    <mergeCell ref="R6:T6"/>
    <mergeCell ref="A10:K10"/>
    <mergeCell ref="A11:K11"/>
    <mergeCell ref="A6:K6"/>
    <mergeCell ref="M1:T1"/>
    <mergeCell ref="M3:N3"/>
    <mergeCell ref="O3:Q3"/>
    <mergeCell ref="R3:T3"/>
    <mergeCell ref="M4:N4"/>
    <mergeCell ref="O4:Q4"/>
    <mergeCell ref="A1:K1"/>
    <mergeCell ref="A2:K2"/>
    <mergeCell ref="A3:K3"/>
    <mergeCell ref="A4:K5"/>
    <mergeCell ref="R5:T5"/>
    <mergeCell ref="A36:U36"/>
    <mergeCell ref="A37:A38"/>
    <mergeCell ref="B37:I38"/>
    <mergeCell ref="J37:J38"/>
    <mergeCell ref="A34:U34"/>
    <mergeCell ref="H26:H27"/>
    <mergeCell ref="M5:N5"/>
    <mergeCell ref="O5:Q5"/>
    <mergeCell ref="M8:T11"/>
    <mergeCell ref="M13:T13"/>
    <mergeCell ref="K37:N37"/>
    <mergeCell ref="O37:Q37"/>
    <mergeCell ref="R37:T37"/>
    <mergeCell ref="M14:T14"/>
    <mergeCell ref="A15:K15"/>
    <mergeCell ref="A17:K17"/>
    <mergeCell ref="B26:C26"/>
    <mergeCell ref="I26:K26"/>
    <mergeCell ref="A18:K18"/>
    <mergeCell ref="M16:T16"/>
    <mergeCell ref="M17:T17"/>
    <mergeCell ref="M18:T18"/>
    <mergeCell ref="A12:K12"/>
    <mergeCell ref="M26:U31"/>
    <mergeCell ref="B42:I42"/>
    <mergeCell ref="B43:I43"/>
    <mergeCell ref="U37:U38"/>
    <mergeCell ref="B48:I48"/>
    <mergeCell ref="K46:N46"/>
    <mergeCell ref="O46:Q46"/>
    <mergeCell ref="R46:T46"/>
    <mergeCell ref="U46:U47"/>
    <mergeCell ref="B39:I39"/>
    <mergeCell ref="B40:I40"/>
    <mergeCell ref="B41:I41"/>
    <mergeCell ref="B60:I60"/>
    <mergeCell ref="B61:I61"/>
    <mergeCell ref="B52:I52"/>
    <mergeCell ref="A54:U54"/>
    <mergeCell ref="A45:U45"/>
    <mergeCell ref="A46:A47"/>
    <mergeCell ref="B46:I47"/>
    <mergeCell ref="J46:J47"/>
    <mergeCell ref="B50:I50"/>
    <mergeCell ref="B49:I49"/>
    <mergeCell ref="A55:A56"/>
    <mergeCell ref="B55:I56"/>
    <mergeCell ref="U55:U56"/>
    <mergeCell ref="B57:I57"/>
    <mergeCell ref="O55:Q55"/>
    <mergeCell ref="R55:T55"/>
    <mergeCell ref="B58:I58"/>
    <mergeCell ref="B59:I59"/>
    <mergeCell ref="J55:J56"/>
    <mergeCell ref="K55:N55"/>
    <mergeCell ref="B51:I51"/>
    <mergeCell ref="B77:I77"/>
    <mergeCell ref="A69:U69"/>
    <mergeCell ref="A70:A71"/>
    <mergeCell ref="B70:I71"/>
    <mergeCell ref="J70:J71"/>
    <mergeCell ref="O70:Q70"/>
    <mergeCell ref="R70:T70"/>
    <mergeCell ref="U70:U71"/>
    <mergeCell ref="A79:U79"/>
    <mergeCell ref="B76:I76"/>
    <mergeCell ref="B72:I72"/>
    <mergeCell ref="B73:I73"/>
    <mergeCell ref="K70:N70"/>
    <mergeCell ref="B74:I74"/>
    <mergeCell ref="B75:I75"/>
    <mergeCell ref="A80:A81"/>
    <mergeCell ref="R106:T106"/>
    <mergeCell ref="A86:J87"/>
    <mergeCell ref="R86:U87"/>
    <mergeCell ref="K87:N87"/>
    <mergeCell ref="O87:Q87"/>
    <mergeCell ref="A106:A107"/>
    <mergeCell ref="B106:I107"/>
    <mergeCell ref="J106:J107"/>
    <mergeCell ref="K106:N106"/>
    <mergeCell ref="O106:Q106"/>
    <mergeCell ref="U80:U81"/>
    <mergeCell ref="A105:U105"/>
    <mergeCell ref="O80:Q80"/>
    <mergeCell ref="R80:T80"/>
    <mergeCell ref="A104:U104"/>
    <mergeCell ref="J80:J81"/>
    <mergeCell ref="K80:N80"/>
    <mergeCell ref="B114:I114"/>
    <mergeCell ref="B115:I115"/>
    <mergeCell ref="B111:I111"/>
    <mergeCell ref="B112:I112"/>
    <mergeCell ref="U106:U107"/>
    <mergeCell ref="A85:I85"/>
    <mergeCell ref="A82:U82"/>
    <mergeCell ref="B83:I83"/>
    <mergeCell ref="B84:I84"/>
    <mergeCell ref="B113:I113"/>
    <mergeCell ref="J123:J124"/>
    <mergeCell ref="K123:N123"/>
    <mergeCell ref="O123:Q123"/>
    <mergeCell ref="R123:T123"/>
    <mergeCell ref="U123:U124"/>
    <mergeCell ref="A150:B150"/>
    <mergeCell ref="A151:A152"/>
    <mergeCell ref="B151:G152"/>
    <mergeCell ref="H151:I152"/>
    <mergeCell ref="J151:P151"/>
    <mergeCell ref="Q151:R152"/>
    <mergeCell ref="A142:U142"/>
    <mergeCell ref="B143:I143"/>
    <mergeCell ref="B144:I144"/>
    <mergeCell ref="B145:I145"/>
    <mergeCell ref="A146:I146"/>
    <mergeCell ref="A147:J148"/>
    <mergeCell ref="R147:U148"/>
    <mergeCell ref="K148:N148"/>
    <mergeCell ref="O148:Q148"/>
    <mergeCell ref="S151:U151"/>
    <mergeCell ref="A132:J133"/>
    <mergeCell ref="R132:U133"/>
    <mergeCell ref="K133:N133"/>
    <mergeCell ref="T155:U155"/>
    <mergeCell ref="B154:G154"/>
    <mergeCell ref="H154:I154"/>
    <mergeCell ref="J154:K154"/>
    <mergeCell ref="L154:M154"/>
    <mergeCell ref="Q155:R155"/>
    <mergeCell ref="N154:P154"/>
    <mergeCell ref="Q154:R154"/>
    <mergeCell ref="T154:U154"/>
    <mergeCell ref="A155:G155"/>
    <mergeCell ref="H155:I155"/>
    <mergeCell ref="J155:K155"/>
    <mergeCell ref="L155:M155"/>
    <mergeCell ref="N155:P155"/>
    <mergeCell ref="O133:Q133"/>
    <mergeCell ref="B128:I128"/>
    <mergeCell ref="L153:M153"/>
    <mergeCell ref="A139:U139"/>
    <mergeCell ref="A140:A141"/>
    <mergeCell ref="B140:I141"/>
    <mergeCell ref="J140:J141"/>
    <mergeCell ref="K140:N140"/>
    <mergeCell ref="O140:Q140"/>
    <mergeCell ref="R140:T140"/>
    <mergeCell ref="U140:U141"/>
    <mergeCell ref="Q153:R153"/>
    <mergeCell ref="T153:U153"/>
    <mergeCell ref="J152:K152"/>
    <mergeCell ref="L152:M152"/>
    <mergeCell ref="N152:P152"/>
    <mergeCell ref="T152:U152"/>
    <mergeCell ref="N153:P153"/>
    <mergeCell ref="B153:G153"/>
    <mergeCell ref="H153:I153"/>
    <mergeCell ref="J153:K153"/>
    <mergeCell ref="B130:I130"/>
    <mergeCell ref="B129:I129"/>
    <mergeCell ref="A19:K21"/>
    <mergeCell ref="M20:T21"/>
    <mergeCell ref="A22:K24"/>
    <mergeCell ref="D26:F26"/>
    <mergeCell ref="G26:G27"/>
    <mergeCell ref="A16:K16"/>
    <mergeCell ref="A131:I131"/>
    <mergeCell ref="A125:U125"/>
    <mergeCell ref="B126:I126"/>
    <mergeCell ref="B127:I127"/>
    <mergeCell ref="A122:U122"/>
    <mergeCell ref="B80:I81"/>
    <mergeCell ref="A119:J120"/>
    <mergeCell ref="R119:U120"/>
    <mergeCell ref="K120:N120"/>
    <mergeCell ref="O120:Q120"/>
    <mergeCell ref="B116:I116"/>
    <mergeCell ref="B117:I117"/>
    <mergeCell ref="B118:I118"/>
    <mergeCell ref="A108:U108"/>
    <mergeCell ref="B109:I109"/>
    <mergeCell ref="B110:I110"/>
    <mergeCell ref="A123:A124"/>
    <mergeCell ref="B123:I124"/>
    <mergeCell ref="A171:T171"/>
    <mergeCell ref="A172:T172"/>
    <mergeCell ref="A173:A174"/>
    <mergeCell ref="B173:I174"/>
    <mergeCell ref="J173:J174"/>
    <mergeCell ref="K173:M173"/>
    <mergeCell ref="N173:P173"/>
    <mergeCell ref="Q173:S173"/>
    <mergeCell ref="T173:T174"/>
    <mergeCell ref="A175:T175"/>
    <mergeCell ref="B176:I176"/>
    <mergeCell ref="B177:I177"/>
    <mergeCell ref="A178:T178"/>
    <mergeCell ref="B179:I179"/>
    <mergeCell ref="B180:I180"/>
    <mergeCell ref="A181:T181"/>
    <mergeCell ref="B182:I182"/>
    <mergeCell ref="B183:I183"/>
    <mergeCell ref="A193:T193"/>
    <mergeCell ref="A184:T184"/>
    <mergeCell ref="B185:I185"/>
    <mergeCell ref="A186:I186"/>
    <mergeCell ref="A187:J188"/>
    <mergeCell ref="Q187:T188"/>
    <mergeCell ref="K188:M188"/>
    <mergeCell ref="N188:P188"/>
    <mergeCell ref="A191:T191"/>
    <mergeCell ref="A192:T192"/>
  </mergeCells>
  <phoneticPr fontId="5" type="noConversion"/>
  <dataValidations count="8">
    <dataValidation type="list" allowBlank="1" showInputMessage="1" showErrorMessage="1" sqref="U83:U84 U109:U117 U126:U130 U72:U76 U48:U51 U143:U145 U57:U60 U39:U42">
      <formula1>$P$35:$T$35</formula1>
    </dataValidation>
    <dataValidation type="list" allowBlank="1" showInputMessage="1" showErrorMessage="1" sqref="T83:T84 T113 T72:T76 T48:T51 T145 T116 T129:T130 T57:T60 T126 T39:T42">
      <formula1>$T$38</formula1>
    </dataValidation>
    <dataValidation type="list" allowBlank="1" showInputMessage="1" showErrorMessage="1" sqref="R83:R84 R113 R72:R76 R48:R51 R145 R116 R129:R130 R57:R60 R39:R42 R126">
      <formula1>$R$38</formula1>
    </dataValidation>
    <dataValidation type="list" allowBlank="1" showInputMessage="1" showErrorMessage="1" sqref="S83:S84 S113 S72:S76 S48:S51 S145 S116 S129:S130 S57:S60 S126 S39:S42">
      <formula1>$S$38</formula1>
    </dataValidation>
    <dataValidation type="list" allowBlank="1" showInputMessage="1" showErrorMessage="1" sqref="S185 S179:S180 S182:S183 S176:S177">
      <formula1>$S$37</formula1>
    </dataValidation>
    <dataValidation type="list" allowBlank="1" showInputMessage="1" showErrorMessage="1" sqref="Q185 Q179:Q180 Q182:Q183 Q176:Q177">
      <formula1>$Q$37</formula1>
    </dataValidation>
    <dataValidation type="list" allowBlank="1" showInputMessage="1" showErrorMessage="1" sqref="R185 R179:R180 R182:R183 R176:R177">
      <formula1>$R$37</formula1>
    </dataValidation>
    <dataValidation type="list" allowBlank="1" showInputMessage="1" showErrorMessage="1" sqref="B117:I117 B114:I115 B109:I112 B127:I128 B143:I144">
      <formula1>$B$37:$B$103</formula1>
    </dataValidation>
  </dataValidations>
  <pageMargins left="0.25" right="0.25" top="0.75" bottom="0.75" header="0.3" footer="0.3"/>
  <pageSetup paperSize="9" orientation="landscape" r:id="rId1"/>
  <headerFooter>
    <oddFooter>&amp;LRECTOR,
 Acad.prof.univ.dr. Ioan Aurel POP&amp;CPag.&amp;P/&amp;N&amp;RDECAN,
 Prof univ.dr. Adrian Olimpiu Petruşel</oddFooter>
  </headerFooter>
  <ignoredErrors>
    <ignoredError sqref="H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MateComp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APetrusel</cp:lastModifiedBy>
  <cp:lastPrinted>2016-05-12T20:42:21Z</cp:lastPrinted>
  <dcterms:created xsi:type="dcterms:W3CDTF">2013-06-27T08:19:59Z</dcterms:created>
  <dcterms:modified xsi:type="dcterms:W3CDTF">2016-05-17T07:41:43Z</dcterms:modified>
</cp:coreProperties>
</file>