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440" windowHeight="110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A189" i="1"/>
  <c r="J189"/>
  <c r="K189"/>
  <c r="L189"/>
  <c r="M189"/>
  <c r="N189"/>
  <c r="R189"/>
  <c r="S189"/>
  <c r="T189"/>
  <c r="U189"/>
  <c r="A190"/>
  <c r="J190"/>
  <c r="K190"/>
  <c r="L190"/>
  <c r="M190"/>
  <c r="N190"/>
  <c r="R190"/>
  <c r="S190"/>
  <c r="T190"/>
  <c r="U190"/>
  <c r="N150"/>
  <c r="M150"/>
  <c r="L150"/>
  <c r="K150"/>
  <c r="U149"/>
  <c r="T149"/>
  <c r="S149"/>
  <c r="R149"/>
  <c r="N149"/>
  <c r="M149"/>
  <c r="L149"/>
  <c r="K149"/>
  <c r="J149"/>
  <c r="Q148"/>
  <c r="O148"/>
  <c r="Q147"/>
  <c r="O147"/>
  <c r="Q146"/>
  <c r="O146"/>
  <c r="Q144"/>
  <c r="O144"/>
  <c r="Q143"/>
  <c r="O143"/>
  <c r="Q142"/>
  <c r="O142"/>
  <c r="L166"/>
  <c r="M166"/>
  <c r="N166"/>
  <c r="K166"/>
  <c r="U165"/>
  <c r="T165"/>
  <c r="S165"/>
  <c r="R165"/>
  <c r="K165"/>
  <c r="L165"/>
  <c r="M165"/>
  <c r="N165"/>
  <c r="J165"/>
  <c r="L128"/>
  <c r="M128"/>
  <c r="N128"/>
  <c r="K128"/>
  <c r="T127"/>
  <c r="S127"/>
  <c r="R127"/>
  <c r="K127"/>
  <c r="L127"/>
  <c r="M127"/>
  <c r="N127"/>
  <c r="J127"/>
  <c r="U127"/>
  <c r="Q150" l="1"/>
  <c r="K151"/>
  <c r="P143"/>
  <c r="P148"/>
  <c r="O149"/>
  <c r="P147"/>
  <c r="P144"/>
  <c r="P146"/>
  <c r="K167"/>
  <c r="Q149"/>
  <c r="P142"/>
  <c r="O150"/>
  <c r="K129"/>
  <c r="P149" l="1"/>
  <c r="P150"/>
  <c r="O151" s="1"/>
  <c r="U182" l="1"/>
  <c r="T182"/>
  <c r="S182"/>
  <c r="R182"/>
  <c r="N182"/>
  <c r="M182"/>
  <c r="L182"/>
  <c r="K182"/>
  <c r="J182"/>
  <c r="A182"/>
  <c r="Q56" l="1"/>
  <c r="Q45"/>
  <c r="U247" l="1"/>
  <c r="T247"/>
  <c r="S247"/>
  <c r="R247"/>
  <c r="N247"/>
  <c r="N248" s="1"/>
  <c r="M247"/>
  <c r="L247"/>
  <c r="K247"/>
  <c r="J247"/>
  <c r="U244"/>
  <c r="T244"/>
  <c r="S244"/>
  <c r="R244"/>
  <c r="N244"/>
  <c r="M244"/>
  <c r="L244"/>
  <c r="K244"/>
  <c r="J244"/>
  <c r="U243"/>
  <c r="T243"/>
  <c r="S243"/>
  <c r="R243"/>
  <c r="N243"/>
  <c r="M243"/>
  <c r="L243"/>
  <c r="K243"/>
  <c r="J243"/>
  <c r="U242"/>
  <c r="T242"/>
  <c r="S242"/>
  <c r="R242"/>
  <c r="N242"/>
  <c r="M242"/>
  <c r="L242"/>
  <c r="K242"/>
  <c r="J242"/>
  <c r="U241"/>
  <c r="T241"/>
  <c r="S241"/>
  <c r="R241"/>
  <c r="N241"/>
  <c r="M241"/>
  <c r="L241"/>
  <c r="K241"/>
  <c r="J241"/>
  <c r="U223"/>
  <c r="T223"/>
  <c r="S223"/>
  <c r="R223"/>
  <c r="N223"/>
  <c r="M223"/>
  <c r="L223"/>
  <c r="K223"/>
  <c r="J223"/>
  <c r="U222"/>
  <c r="T222"/>
  <c r="S222"/>
  <c r="R222"/>
  <c r="N222"/>
  <c r="M222"/>
  <c r="L222"/>
  <c r="K222"/>
  <c r="J222"/>
  <c r="U221"/>
  <c r="T221"/>
  <c r="S221"/>
  <c r="R221"/>
  <c r="N221"/>
  <c r="M221"/>
  <c r="L221"/>
  <c r="K221"/>
  <c r="J221"/>
  <c r="U220"/>
  <c r="T220"/>
  <c r="S220"/>
  <c r="R220"/>
  <c r="N220"/>
  <c r="M220"/>
  <c r="L220"/>
  <c r="K220"/>
  <c r="J220"/>
  <c r="U217"/>
  <c r="T217"/>
  <c r="S217"/>
  <c r="R217"/>
  <c r="N217"/>
  <c r="M217"/>
  <c r="L217"/>
  <c r="K217"/>
  <c r="J217"/>
  <c r="U216"/>
  <c r="T216"/>
  <c r="S216"/>
  <c r="R216"/>
  <c r="N216"/>
  <c r="M216"/>
  <c r="L216"/>
  <c r="K216"/>
  <c r="J216"/>
  <c r="U215"/>
  <c r="T215"/>
  <c r="S215"/>
  <c r="R215"/>
  <c r="N215"/>
  <c r="M215"/>
  <c r="L215"/>
  <c r="K215"/>
  <c r="J215"/>
  <c r="U214"/>
  <c r="T214"/>
  <c r="S214"/>
  <c r="R214"/>
  <c r="N214"/>
  <c r="M214"/>
  <c r="L214"/>
  <c r="K214"/>
  <c r="J214"/>
  <c r="U213"/>
  <c r="T213"/>
  <c r="S213"/>
  <c r="R213"/>
  <c r="N213"/>
  <c r="M213"/>
  <c r="L213"/>
  <c r="K213"/>
  <c r="J213"/>
  <c r="U212"/>
  <c r="T212"/>
  <c r="S212"/>
  <c r="R212"/>
  <c r="N212"/>
  <c r="M212"/>
  <c r="L212"/>
  <c r="K212"/>
  <c r="J212"/>
  <c r="U211"/>
  <c r="T211"/>
  <c r="S211"/>
  <c r="R211"/>
  <c r="N211"/>
  <c r="M211"/>
  <c r="L211"/>
  <c r="K211"/>
  <c r="J211"/>
  <c r="U210"/>
  <c r="T210"/>
  <c r="S210"/>
  <c r="R210"/>
  <c r="N210"/>
  <c r="M210"/>
  <c r="L210"/>
  <c r="K210"/>
  <c r="J210"/>
  <c r="U209"/>
  <c r="T209"/>
  <c r="S209"/>
  <c r="R209"/>
  <c r="N209"/>
  <c r="M209"/>
  <c r="L209"/>
  <c r="K209"/>
  <c r="J209"/>
  <c r="U208"/>
  <c r="T208"/>
  <c r="S208"/>
  <c r="R208"/>
  <c r="N208"/>
  <c r="M208"/>
  <c r="L208"/>
  <c r="K208"/>
  <c r="J208"/>
  <c r="U207"/>
  <c r="T207"/>
  <c r="S207"/>
  <c r="R207"/>
  <c r="N207"/>
  <c r="M207"/>
  <c r="L207"/>
  <c r="K207"/>
  <c r="J207"/>
  <c r="U193"/>
  <c r="T193"/>
  <c r="S193"/>
  <c r="R193"/>
  <c r="N193"/>
  <c r="M193"/>
  <c r="L193"/>
  <c r="K193"/>
  <c r="J193"/>
  <c r="U188"/>
  <c r="T188"/>
  <c r="S188"/>
  <c r="R188"/>
  <c r="N188"/>
  <c r="M188"/>
  <c r="L188"/>
  <c r="K188"/>
  <c r="J188"/>
  <c r="U187"/>
  <c r="T187"/>
  <c r="S187"/>
  <c r="R187"/>
  <c r="N187"/>
  <c r="M187"/>
  <c r="L187"/>
  <c r="K187"/>
  <c r="J187"/>
  <c r="U186"/>
  <c r="T186"/>
  <c r="S186"/>
  <c r="R186"/>
  <c r="N186"/>
  <c r="M186"/>
  <c r="L186"/>
  <c r="K186"/>
  <c r="J186"/>
  <c r="U185"/>
  <c r="T185"/>
  <c r="S185"/>
  <c r="R185"/>
  <c r="N185"/>
  <c r="M185"/>
  <c r="L185"/>
  <c r="K185"/>
  <c r="J185"/>
  <c r="U184"/>
  <c r="T184"/>
  <c r="S184"/>
  <c r="R184"/>
  <c r="N184"/>
  <c r="M184"/>
  <c r="L184"/>
  <c r="K184"/>
  <c r="J184"/>
  <c r="U183"/>
  <c r="T183"/>
  <c r="S183"/>
  <c r="R183"/>
  <c r="N183"/>
  <c r="M183"/>
  <c r="L183"/>
  <c r="K183"/>
  <c r="J183"/>
  <c r="U181"/>
  <c r="T181"/>
  <c r="S181"/>
  <c r="R181"/>
  <c r="N181"/>
  <c r="M181"/>
  <c r="L181"/>
  <c r="K181"/>
  <c r="J181"/>
  <c r="U180"/>
  <c r="T180"/>
  <c r="S180"/>
  <c r="R180"/>
  <c r="N180"/>
  <c r="M180"/>
  <c r="L180"/>
  <c r="K180"/>
  <c r="J180"/>
  <c r="U179"/>
  <c r="T179"/>
  <c r="S179"/>
  <c r="R179"/>
  <c r="N179"/>
  <c r="M179"/>
  <c r="L179"/>
  <c r="K179"/>
  <c r="J179"/>
  <c r="U178"/>
  <c r="T178"/>
  <c r="S178"/>
  <c r="R178"/>
  <c r="N178"/>
  <c r="M178"/>
  <c r="L178"/>
  <c r="K178"/>
  <c r="J178"/>
  <c r="U177"/>
  <c r="T177"/>
  <c r="S177"/>
  <c r="R177"/>
  <c r="N177"/>
  <c r="M177"/>
  <c r="L177"/>
  <c r="K177"/>
  <c r="J177"/>
  <c r="U176"/>
  <c r="T176"/>
  <c r="S176"/>
  <c r="R176"/>
  <c r="N176"/>
  <c r="O164"/>
  <c r="O162"/>
  <c r="O161"/>
  <c r="O159"/>
  <c r="O126"/>
  <c r="O125"/>
  <c r="O124"/>
  <c r="O122"/>
  <c r="O121"/>
  <c r="O120"/>
  <c r="O118"/>
  <c r="O117"/>
  <c r="O116"/>
  <c r="O114"/>
  <c r="O113"/>
  <c r="O111"/>
  <c r="O110"/>
  <c r="O100"/>
  <c r="O247" s="1"/>
  <c r="O99"/>
  <c r="O223" s="1"/>
  <c r="O98"/>
  <c r="O222" s="1"/>
  <c r="O97"/>
  <c r="O221" s="1"/>
  <c r="O96"/>
  <c r="O220" s="1"/>
  <c r="N101"/>
  <c r="N91"/>
  <c r="O90"/>
  <c r="O217" s="1"/>
  <c r="O89"/>
  <c r="O216" s="1"/>
  <c r="O88"/>
  <c r="O215" s="1"/>
  <c r="O87"/>
  <c r="O214" s="1"/>
  <c r="O86"/>
  <c r="O213" s="1"/>
  <c r="O85"/>
  <c r="N79"/>
  <c r="O78"/>
  <c r="O244" s="1"/>
  <c r="O77"/>
  <c r="O211" s="1"/>
  <c r="O76"/>
  <c r="O190" s="1"/>
  <c r="O75"/>
  <c r="O189" s="1"/>
  <c r="O74"/>
  <c r="O188" s="1"/>
  <c r="O73"/>
  <c r="O210" s="1"/>
  <c r="N68"/>
  <c r="O67"/>
  <c r="O66"/>
  <c r="O209" s="1"/>
  <c r="O65"/>
  <c r="O187" s="1"/>
  <c r="O64"/>
  <c r="O208" s="1"/>
  <c r="O63"/>
  <c r="O186" s="1"/>
  <c r="O62"/>
  <c r="O185" s="1"/>
  <c r="O45"/>
  <c r="O44"/>
  <c r="O180" s="1"/>
  <c r="O43"/>
  <c r="O179" s="1"/>
  <c r="O42"/>
  <c r="O178" s="1"/>
  <c r="O41"/>
  <c r="O177" s="1"/>
  <c r="O56"/>
  <c r="O55"/>
  <c r="O54"/>
  <c r="O184" s="1"/>
  <c r="O53"/>
  <c r="O183" s="1"/>
  <c r="O52"/>
  <c r="O182" s="1"/>
  <c r="N57"/>
  <c r="O51"/>
  <c r="O181" s="1"/>
  <c r="N46"/>
  <c r="O40"/>
  <c r="O176" s="1"/>
  <c r="O243" l="1"/>
  <c r="O212"/>
  <c r="O242"/>
  <c r="O193"/>
  <c r="O166"/>
  <c r="O165"/>
  <c r="O127"/>
  <c r="O128"/>
  <c r="N194"/>
  <c r="N224"/>
  <c r="N191"/>
  <c r="N218"/>
  <c r="N245"/>
  <c r="N249" s="1"/>
  <c r="O57"/>
  <c r="S4" s="1"/>
  <c r="O68"/>
  <c r="P5" s="1"/>
  <c r="O79"/>
  <c r="S5" s="1"/>
  <c r="O91"/>
  <c r="P6" s="1"/>
  <c r="O207"/>
  <c r="O241"/>
  <c r="Q100"/>
  <c r="Q247" s="1"/>
  <c r="Q99"/>
  <c r="Q223" s="1"/>
  <c r="Q98"/>
  <c r="Q222" s="1"/>
  <c r="Q97"/>
  <c r="Q221" s="1"/>
  <c r="A181"/>
  <c r="Q159"/>
  <c r="Q161"/>
  <c r="Q162"/>
  <c r="Q164"/>
  <c r="P56"/>
  <c r="Q242"/>
  <c r="Q166" l="1"/>
  <c r="Q165"/>
  <c r="N225"/>
  <c r="N250"/>
  <c r="N226"/>
  <c r="N196"/>
  <c r="N195"/>
  <c r="U248"/>
  <c r="U224"/>
  <c r="U245"/>
  <c r="U218"/>
  <c r="P164"/>
  <c r="P159"/>
  <c r="U191"/>
  <c r="U195" s="1"/>
  <c r="P162"/>
  <c r="P161"/>
  <c r="P242"/>
  <c r="U79"/>
  <c r="U101"/>
  <c r="U91"/>
  <c r="U68"/>
  <c r="U57"/>
  <c r="U46"/>
  <c r="T289"/>
  <c r="S289"/>
  <c r="R289"/>
  <c r="M290"/>
  <c r="L290"/>
  <c r="K290"/>
  <c r="M289"/>
  <c r="L289"/>
  <c r="K289"/>
  <c r="J289"/>
  <c r="Q288"/>
  <c r="O288"/>
  <c r="Q287"/>
  <c r="O287"/>
  <c r="Q285"/>
  <c r="O285"/>
  <c r="Q284"/>
  <c r="O284"/>
  <c r="Q282"/>
  <c r="O282"/>
  <c r="Q280"/>
  <c r="O280"/>
  <c r="Q278"/>
  <c r="O278"/>
  <c r="Q276"/>
  <c r="O276"/>
  <c r="K168" l="1"/>
  <c r="K152"/>
  <c r="K130"/>
  <c r="P166"/>
  <c r="O167" s="1"/>
  <c r="P165"/>
  <c r="U249"/>
  <c r="K252" s="1"/>
  <c r="Q290"/>
  <c r="U225"/>
  <c r="K228" s="1"/>
  <c r="O290"/>
  <c r="Q289"/>
  <c r="O289"/>
  <c r="P284"/>
  <c r="P285"/>
  <c r="P280"/>
  <c r="P288"/>
  <c r="K291"/>
  <c r="P276"/>
  <c r="P282"/>
  <c r="P278"/>
  <c r="P287"/>
  <c r="T46"/>
  <c r="S46"/>
  <c r="R46"/>
  <c r="T57"/>
  <c r="S57"/>
  <c r="R57"/>
  <c r="K198" l="1"/>
  <c r="P290"/>
  <c r="O291" s="1"/>
  <c r="P289"/>
  <c r="A193"/>
  <c r="A247" l="1"/>
  <c r="A244"/>
  <c r="A243"/>
  <c r="A242"/>
  <c r="A241"/>
  <c r="A223"/>
  <c r="A222"/>
  <c r="A221"/>
  <c r="A220"/>
  <c r="A217"/>
  <c r="A216"/>
  <c r="A215"/>
  <c r="A214"/>
  <c r="A213"/>
  <c r="A212"/>
  <c r="A211"/>
  <c r="A210"/>
  <c r="A209"/>
  <c r="A208"/>
  <c r="A207"/>
  <c r="A188" l="1"/>
  <c r="A187"/>
  <c r="A186"/>
  <c r="A185"/>
  <c r="A184"/>
  <c r="A183"/>
  <c r="A180"/>
  <c r="A179"/>
  <c r="A178" l="1"/>
  <c r="A177"/>
  <c r="M176"/>
  <c r="L176"/>
  <c r="K176"/>
  <c r="J176"/>
  <c r="A176"/>
  <c r="Q125" l="1"/>
  <c r="P125" s="1"/>
  <c r="Q43"/>
  <c r="Q179" s="1"/>
  <c r="T248"/>
  <c r="S248"/>
  <c r="R248"/>
  <c r="M248"/>
  <c r="L248"/>
  <c r="K248"/>
  <c r="J248"/>
  <c r="T245"/>
  <c r="S245"/>
  <c r="R245"/>
  <c r="M245"/>
  <c r="L245"/>
  <c r="K245"/>
  <c r="J245"/>
  <c r="T224"/>
  <c r="S224"/>
  <c r="R224"/>
  <c r="M224"/>
  <c r="L224"/>
  <c r="K224"/>
  <c r="J224"/>
  <c r="T218"/>
  <c r="S218"/>
  <c r="R218"/>
  <c r="M218"/>
  <c r="L218"/>
  <c r="K218"/>
  <c r="J218"/>
  <c r="T194"/>
  <c r="S194"/>
  <c r="R194"/>
  <c r="M194"/>
  <c r="L194"/>
  <c r="K194"/>
  <c r="J194"/>
  <c r="Q126"/>
  <c r="Q124"/>
  <c r="P124" s="1"/>
  <c r="Q113"/>
  <c r="Q114"/>
  <c r="Q118"/>
  <c r="Q121"/>
  <c r="J101"/>
  <c r="Q117"/>
  <c r="Q120"/>
  <c r="Q85"/>
  <c r="Q212" s="1"/>
  <c r="Q86"/>
  <c r="Q213" s="1"/>
  <c r="Q87"/>
  <c r="Q214" s="1"/>
  <c r="Q88"/>
  <c r="Q215" s="1"/>
  <c r="Q89"/>
  <c r="Q216" s="1"/>
  <c r="Q90"/>
  <c r="Q217" s="1"/>
  <c r="J91"/>
  <c r="K91"/>
  <c r="L91"/>
  <c r="M91"/>
  <c r="R91"/>
  <c r="S91"/>
  <c r="T91"/>
  <c r="Q96"/>
  <c r="K101"/>
  <c r="L101"/>
  <c r="M101"/>
  <c r="R101"/>
  <c r="S101"/>
  <c r="T101"/>
  <c r="Q55"/>
  <c r="Q54"/>
  <c r="Q184" s="1"/>
  <c r="Q122"/>
  <c r="Q116"/>
  <c r="Q111"/>
  <c r="Q110"/>
  <c r="T79"/>
  <c r="S79"/>
  <c r="R79"/>
  <c r="M79"/>
  <c r="L79"/>
  <c r="K79"/>
  <c r="J79"/>
  <c r="Q78"/>
  <c r="Q244" s="1"/>
  <c r="Q77"/>
  <c r="Q211" s="1"/>
  <c r="Q76"/>
  <c r="Q190" s="1"/>
  <c r="Q75"/>
  <c r="Q189" s="1"/>
  <c r="Q74"/>
  <c r="Q188" s="1"/>
  <c r="Q73"/>
  <c r="Q210" s="1"/>
  <c r="T68"/>
  <c r="S68"/>
  <c r="R68"/>
  <c r="M68"/>
  <c r="L68"/>
  <c r="K68"/>
  <c r="J68"/>
  <c r="Q67"/>
  <c r="Q243" s="1"/>
  <c r="Q66"/>
  <c r="Q209" s="1"/>
  <c r="Q65"/>
  <c r="Q187" s="1"/>
  <c r="Q64"/>
  <c r="Q63"/>
  <c r="Q186" s="1"/>
  <c r="Q62"/>
  <c r="M57"/>
  <c r="L57"/>
  <c r="K57"/>
  <c r="J57"/>
  <c r="Q53"/>
  <c r="Q183" s="1"/>
  <c r="Q52"/>
  <c r="Q182" s="1"/>
  <c r="Q51"/>
  <c r="K46"/>
  <c r="Q44"/>
  <c r="Q180" s="1"/>
  <c r="Q42"/>
  <c r="Q178" s="1"/>
  <c r="Q41"/>
  <c r="Q177" s="1"/>
  <c r="Q40"/>
  <c r="Q176" s="1"/>
  <c r="M46"/>
  <c r="L46"/>
  <c r="J46"/>
  <c r="P45"/>
  <c r="Q193" l="1"/>
  <c r="Q220"/>
  <c r="Q224" s="1"/>
  <c r="P64"/>
  <c r="P208" s="1"/>
  <c r="Q208"/>
  <c r="Q241"/>
  <c r="Q185"/>
  <c r="Q207"/>
  <c r="Q181"/>
  <c r="P113"/>
  <c r="Q128"/>
  <c r="Q127"/>
  <c r="Q68"/>
  <c r="Q91"/>
  <c r="S259"/>
  <c r="S261" s="1"/>
  <c r="P65"/>
  <c r="P187" s="1"/>
  <c r="P67"/>
  <c r="P243" s="1"/>
  <c r="U259"/>
  <c r="U261" s="1"/>
  <c r="P120"/>
  <c r="P55"/>
  <c r="P88"/>
  <c r="P215" s="1"/>
  <c r="P110"/>
  <c r="P52"/>
  <c r="P182" s="1"/>
  <c r="P53"/>
  <c r="P183" s="1"/>
  <c r="P111"/>
  <c r="J249"/>
  <c r="M249"/>
  <c r="K249"/>
  <c r="S249"/>
  <c r="L225"/>
  <c r="K250"/>
  <c r="M226"/>
  <c r="S225"/>
  <c r="M250"/>
  <c r="O224"/>
  <c r="O218"/>
  <c r="O248"/>
  <c r="O194"/>
  <c r="Q57"/>
  <c r="P74"/>
  <c r="P188" s="1"/>
  <c r="P76"/>
  <c r="P190" s="1"/>
  <c r="P78"/>
  <c r="P244" s="1"/>
  <c r="P116"/>
  <c r="P99"/>
  <c r="P223" s="1"/>
  <c r="P98"/>
  <c r="P222" s="1"/>
  <c r="P97"/>
  <c r="P221" s="1"/>
  <c r="P90"/>
  <c r="P217" s="1"/>
  <c r="P117"/>
  <c r="P118"/>
  <c r="Q248"/>
  <c r="P43"/>
  <c r="P179" s="1"/>
  <c r="O46"/>
  <c r="P4" s="1"/>
  <c r="P40"/>
  <c r="P176" s="1"/>
  <c r="J225"/>
  <c r="L226"/>
  <c r="R225"/>
  <c r="T225"/>
  <c r="R249"/>
  <c r="M191"/>
  <c r="M195" s="1"/>
  <c r="K191"/>
  <c r="K195" s="1"/>
  <c r="S191"/>
  <c r="S195" s="1"/>
  <c r="L191"/>
  <c r="L195" s="1"/>
  <c r="R191"/>
  <c r="R195" s="1"/>
  <c r="T191"/>
  <c r="T195" s="1"/>
  <c r="P62"/>
  <c r="J191"/>
  <c r="P42"/>
  <c r="P178" s="1"/>
  <c r="T249"/>
  <c r="Q101"/>
  <c r="Q46"/>
  <c r="P44"/>
  <c r="P180" s="1"/>
  <c r="P51"/>
  <c r="P41"/>
  <c r="P177" s="1"/>
  <c r="P63"/>
  <c r="P186" s="1"/>
  <c r="P66"/>
  <c r="P209" s="1"/>
  <c r="P73"/>
  <c r="P210" s="1"/>
  <c r="P75"/>
  <c r="P189" s="1"/>
  <c r="P77"/>
  <c r="P211" s="1"/>
  <c r="P122"/>
  <c r="J260"/>
  <c r="P54"/>
  <c r="P184" s="1"/>
  <c r="P100"/>
  <c r="P247" s="1"/>
  <c r="O101"/>
  <c r="S6" s="1"/>
  <c r="P89"/>
  <c r="P216" s="1"/>
  <c r="P87"/>
  <c r="P214" s="1"/>
  <c r="P86"/>
  <c r="P213" s="1"/>
  <c r="P85"/>
  <c r="P121"/>
  <c r="P114"/>
  <c r="P126"/>
  <c r="Q79"/>
  <c r="P96"/>
  <c r="P220" s="1"/>
  <c r="M225"/>
  <c r="T259"/>
  <c r="T261" s="1"/>
  <c r="K226"/>
  <c r="K225"/>
  <c r="L249"/>
  <c r="L250"/>
  <c r="K251" l="1"/>
  <c r="K227"/>
  <c r="P212"/>
  <c r="P241"/>
  <c r="P245" s="1"/>
  <c r="P185"/>
  <c r="P207"/>
  <c r="P181"/>
  <c r="K153"/>
  <c r="K131"/>
  <c r="K169"/>
  <c r="P128"/>
  <c r="L260" s="1"/>
  <c r="P127"/>
  <c r="Q194"/>
  <c r="P193"/>
  <c r="P194" s="1"/>
  <c r="Q245"/>
  <c r="Q218"/>
  <c r="O245"/>
  <c r="O250" s="1"/>
  <c r="J259"/>
  <c r="J195"/>
  <c r="H260"/>
  <c r="K253"/>
  <c r="K229"/>
  <c r="Q191"/>
  <c r="K196"/>
  <c r="P248"/>
  <c r="P224"/>
  <c r="O225"/>
  <c r="O226"/>
  <c r="O191"/>
  <c r="O195" s="1"/>
  <c r="M196"/>
  <c r="P101"/>
  <c r="L196"/>
  <c r="P57"/>
  <c r="P91"/>
  <c r="P46"/>
  <c r="P79"/>
  <c r="P68"/>
  <c r="P218" l="1"/>
  <c r="P226" s="1"/>
  <c r="O227" s="1"/>
  <c r="K197"/>
  <c r="K199" s="1"/>
  <c r="Q196"/>
  <c r="O260"/>
  <c r="Q249"/>
  <c r="Q250"/>
  <c r="O249"/>
  <c r="Q225"/>
  <c r="Q226"/>
  <c r="L259"/>
  <c r="L261" s="1"/>
  <c r="O129"/>
  <c r="Q195"/>
  <c r="P191"/>
  <c r="P196" s="1"/>
  <c r="P250"/>
  <c r="O251" s="1"/>
  <c r="P249"/>
  <c r="H259"/>
  <c r="H261" s="1"/>
  <c r="Q260" s="1"/>
  <c r="O196"/>
  <c r="J261"/>
  <c r="O259" l="1"/>
  <c r="O261" s="1"/>
  <c r="P225"/>
  <c r="O197"/>
  <c r="P195"/>
  <c r="Q259"/>
  <c r="Q261" s="1"/>
</calcChain>
</file>

<file path=xl/sharedStrings.xml><?xml version="1.0" encoding="utf-8"?>
<sst xmlns="http://schemas.openxmlformats.org/spreadsheetml/2006/main" count="672" uniqueCount="257">
  <si>
    <t>I. CERINŢE PENTRU OBŢINEREA DIPLOMEI DE LICENŢĂ</t>
  </si>
  <si>
    <t>180 de credite din care:</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</si>
  <si>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</si>
  <si>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</si>
  <si>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</si>
  <si>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</si>
  <si>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</si>
  <si>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</si>
  <si>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</si>
  <si>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</si>
  <si>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</si>
  <si>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</si>
  <si>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</si>
  <si>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</si>
  <si>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</si>
  <si>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</si>
  <si>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</si>
  <si>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</si>
  <si>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</si>
  <si>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</si>
  <si>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</si>
  <si>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</si>
  <si>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</si>
  <si>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</si>
  <si>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</si>
  <si>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</si>
  <si>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</si>
  <si>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</si>
  <si>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</si>
  <si>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</si>
  <si>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</si>
  <si>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</si>
  <si>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</si>
  <si>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</si>
  <si>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</si>
  <si>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</si>
  <si>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</si>
  <si>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</si>
  <si>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</si>
  <si>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</si>
  <si>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</si>
  <si>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</si>
  <si>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</si>
  <si>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</si>
  <si>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</si>
  <si>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</si>
  <si>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</si>
  <si>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</si>
  <si>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</si>
  <si>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</si>
  <si>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</si>
  <si>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</si>
  <si>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</si>
  <si>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</si>
  <si>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</si>
  <si>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</si>
  <si>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</si>
  <si>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</si>
  <si>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</si>
  <si>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</si>
  <si>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</si>
  <si>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DCOU</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</si>
  <si>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</si>
  <si>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</si>
  <si>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</si>
  <si>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</si>
  <si>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</si>
  <si>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</si>
  <si>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</si>
  <si>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</si>
  <si>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</si>
  <si>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</si>
  <si>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</si>
  <si>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</si>
  <si>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</si>
  <si>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Educație fizică 1</t>
  </si>
  <si>
    <t>Educație fizică 2</t>
  </si>
  <si>
    <t>Și</t>
  </si>
  <si>
    <t xml:space="preserve">TOTAL CREDITE / ORE PE SĂPTĂMÂNĂ / EVALUĂRI </t>
  </si>
  <si>
    <t xml:space="preserve">PROGRAM DE STUDII PSIHOPEDAGOGICE </t>
  </si>
  <si>
    <t>VDP 1101</t>
  </si>
  <si>
    <t>VDP 1202</t>
  </si>
  <si>
    <t>Psihologia educaţiei</t>
  </si>
  <si>
    <t xml:space="preserve">Pedagogie I: 
- Fundamentele pedagogiei 
- Teoria şi metodologia curriculumului
</t>
  </si>
  <si>
    <t xml:space="preserve">Pedagogie II:
- Teoria şi metodologia instruirii 
- Teoria şi metodologia evaluării
</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</si>
  <si>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</si>
  <si>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</si>
  <si>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</si>
  <si>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</si>
  <si>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</si>
  <si>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</si>
  <si>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</si>
  <si>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</si>
  <si>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</si>
  <si>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</si>
  <si>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t>MODUL PEDAGOCIC - Nivelul I: 30 de credite ECTS  + 5 credite ECTS aferente examenului de absolvire</t>
  </si>
  <si>
    <t>DPPF</t>
  </si>
  <si>
    <t>DPDPS</t>
  </si>
  <si>
    <t>PLAN DE ÎNVĂŢĂMÂNT  valabil începând din anul universitar 2017-2018</t>
  </si>
  <si>
    <t>YLU0011</t>
  </si>
  <si>
    <t>YLU0012</t>
  </si>
  <si>
    <t>UNIVERSITATEA BABEŞ-BOLYAI CLUJ-NAPOCA</t>
  </si>
  <si>
    <t>P</t>
  </si>
  <si>
    <t>FACULTATEA DE MATEMATICĂ ȘI INFORMATICĂ</t>
  </si>
  <si>
    <t>PROCENT DIN NUMĂRUL TOTAL DE DISCIPLINE</t>
  </si>
  <si>
    <t xml:space="preserve">TOTAL CREDITE / ORE PE SĂPTĂMÂNĂ / EVALUĂRI / TOTAL DISCIPLINE </t>
  </si>
  <si>
    <t>PROCENT DIN NUMĂRUL TOTAL DE ORE FIZICE</t>
  </si>
  <si>
    <t xml:space="preserve">PROCENT DIN NUMĂRUL TOTAL DE ORE FIZICE </t>
  </si>
  <si>
    <t>În contul a cel mult 2 discipline opţionale generale, studentul are dreptul să aleagă 2 discipline de la alte specializări ale facultăţilor din Universitatea Babeş-Bolyai.</t>
  </si>
  <si>
    <t>MLR0019</t>
  </si>
  <si>
    <t>Algebra 1 (Algebră liniară)</t>
  </si>
  <si>
    <t>MLR0001</t>
  </si>
  <si>
    <t>Analiză matematică 1 (Analiza pe R)</t>
  </si>
  <si>
    <t>MLR0013</t>
  </si>
  <si>
    <t>Geometrie 1 (Geometrie analitică)</t>
  </si>
  <si>
    <t>MLR5005</t>
  </si>
  <si>
    <t>Fundamentele programării</t>
  </si>
  <si>
    <t>Logică matematică si teoria mulţimilor</t>
  </si>
  <si>
    <t>MLR0021</t>
  </si>
  <si>
    <t>Algebra 2 (Structuri algebrice de bază)</t>
  </si>
  <si>
    <t>MLR0015</t>
  </si>
  <si>
    <t>Geometrie 2 (Geometrie afină)</t>
  </si>
  <si>
    <t>MLR0022</t>
  </si>
  <si>
    <t>Teoria numerelor</t>
  </si>
  <si>
    <t>MLR5006</t>
  </si>
  <si>
    <t>Programare orientată obiect</t>
  </si>
  <si>
    <t>MLR5022</t>
  </si>
  <si>
    <t>Structuri de date şi algoritmi</t>
  </si>
  <si>
    <t>MLR0009</t>
  </si>
  <si>
    <t>Ecuaţii diferenţiale</t>
  </si>
  <si>
    <t>MLR0016</t>
  </si>
  <si>
    <t>Geometrie 3 (Geometria diferenţială a curbelor şi suprafeţelor)</t>
  </si>
  <si>
    <t>MLR0008</t>
  </si>
  <si>
    <t>Analiză complexă</t>
  </si>
  <si>
    <t>MLR0026</t>
  </si>
  <si>
    <t>Software matematic</t>
  </si>
  <si>
    <t>MLX2081</t>
  </si>
  <si>
    <t>Limba străină (1)</t>
  </si>
  <si>
    <t>MLR0027</t>
  </si>
  <si>
    <t>Analiză numerică</t>
  </si>
  <si>
    <t>MLR0003</t>
  </si>
  <si>
    <t>Funcţii reale</t>
  </si>
  <si>
    <t>MLR0029</t>
  </si>
  <si>
    <t>Probabilităţi</t>
  </si>
  <si>
    <t>MLR0025</t>
  </si>
  <si>
    <t>Mecanică teoretică</t>
  </si>
  <si>
    <t>MLX2101</t>
  </si>
  <si>
    <t>Curs optional 1</t>
  </si>
  <si>
    <t>MLX2082</t>
  </si>
  <si>
    <t>Limba străină (2)</t>
  </si>
  <si>
    <t>MLR0004</t>
  </si>
  <si>
    <t>Analiză funcţională</t>
  </si>
  <si>
    <t>MLR0030</t>
  </si>
  <si>
    <t>Statistică matematică</t>
  </si>
  <si>
    <t>MLR0011</t>
  </si>
  <si>
    <t>Ecuaţii cu derivate parţiale</t>
  </si>
  <si>
    <t>MLR0024</t>
  </si>
  <si>
    <t>Astronomie</t>
  </si>
  <si>
    <t>MLX2102</t>
  </si>
  <si>
    <t>Curs optional 2</t>
  </si>
  <si>
    <t>MLR2007</t>
  </si>
  <si>
    <t>Practică</t>
  </si>
  <si>
    <t>MLR2001</t>
  </si>
  <si>
    <t>Elaborarea lucrării de licenţă</t>
  </si>
  <si>
    <t>MLX2103</t>
  </si>
  <si>
    <t>Curs optional 3</t>
  </si>
  <si>
    <t>MLX2104</t>
  </si>
  <si>
    <t>Curs optional 4</t>
  </si>
  <si>
    <t>MLX2105</t>
  </si>
  <si>
    <t>Curs optional 5</t>
  </si>
  <si>
    <t>MLR0038</t>
  </si>
  <si>
    <t>Capitole speciale de ecuaţii diferenţiale ordinare</t>
  </si>
  <si>
    <t>MLR0037</t>
  </si>
  <si>
    <t>Modelare matematică</t>
  </si>
  <si>
    <t>PACHET OPȚIONAL 1 (An II, Semestrul 4)</t>
  </si>
  <si>
    <t>MLR0046</t>
  </si>
  <si>
    <t>Complemente de algebră</t>
  </si>
  <si>
    <t>MLR0057</t>
  </si>
  <si>
    <t>Matematica operaţiunilor financiare</t>
  </si>
  <si>
    <t>PACHET OPȚIONAL 2 (An III, Semestrul 5)</t>
  </si>
  <si>
    <t>MLR0033</t>
  </si>
  <si>
    <t>Complemente de analiză matematică</t>
  </si>
  <si>
    <t>MLR0058</t>
  </si>
  <si>
    <t>Complemente de mecanica si astronomie</t>
  </si>
  <si>
    <t>MLR0062</t>
  </si>
  <si>
    <t>Metode numerice in mecanică</t>
  </si>
  <si>
    <t>MLR0041</t>
  </si>
  <si>
    <t>Complemente de geometrie</t>
  </si>
  <si>
    <t>PACHET OPȚIONAL 3 (An III, Semestrul 6)</t>
  </si>
  <si>
    <t>PACHET OPȚIONAL 4 (An III, Semestrul 6)</t>
  </si>
  <si>
    <t>MLR5025</t>
  </si>
  <si>
    <t>Algoritmica grafelor</t>
  </si>
  <si>
    <t>PACHET OPȚIONAL 5 (An III, Semestrul 6)</t>
  </si>
  <si>
    <t>MLR2006</t>
  </si>
  <si>
    <t>Istoria matematicii</t>
  </si>
  <si>
    <t>MLR7007</t>
  </si>
  <si>
    <t>Istoria informaticii</t>
  </si>
  <si>
    <t>MLR2005</t>
  </si>
  <si>
    <t>Metodologia documentării şi elaborării unei lucrări ştiinţifice</t>
  </si>
  <si>
    <t>MLR0018</t>
  </si>
  <si>
    <t>Matematica de bază</t>
  </si>
  <si>
    <t>MLE2008</t>
  </si>
  <si>
    <t>Limba engleza-formare si informare academica (curs pentru incepatori)</t>
  </si>
  <si>
    <t>MLR2002</t>
  </si>
  <si>
    <t>Metode avansate de rezolvare a problemelor de matematică şi informatică</t>
  </si>
  <si>
    <t>Redactarea documentelor matematice în LaTeX</t>
  </si>
  <si>
    <t>DISCIPLINE LA ALEGERE PENTRU LIMBA STRAINA 1 SI 2</t>
  </si>
  <si>
    <t>L</t>
  </si>
  <si>
    <t>Pachetul cu discipline pentru limba străină (1) (Anul II, Semestrul 3 )</t>
  </si>
  <si>
    <t>LLU0011</t>
  </si>
  <si>
    <t>Limba engleză (1)</t>
  </si>
  <si>
    <t>LLU0021</t>
  </si>
  <si>
    <t>Limba franceză (1)</t>
  </si>
  <si>
    <t>LLU0031</t>
  </si>
  <si>
    <t>Limba germană (1)</t>
  </si>
  <si>
    <t>Pachetul cu discipline pentru limba străină (2) (Anul II, Semestrul 4 )</t>
  </si>
  <si>
    <t>LLU0012</t>
  </si>
  <si>
    <t>Limba engleză (2)</t>
  </si>
  <si>
    <t>LLU0022</t>
  </si>
  <si>
    <t>Limba franceză (2)</t>
  </si>
  <si>
    <t>LLU0032</t>
  </si>
  <si>
    <t>Limba germană (2)</t>
  </si>
  <si>
    <t>DISCIPLINE DE SPECIALITATE (DS)</t>
  </si>
  <si>
    <t>DISCIPLINE COMPLEMENTARE (DC)</t>
  </si>
  <si>
    <t>Nota:
1) Pentru a ocupa posturi didactice în învatamântul preuniversitar obligatoriu, absolventii de studii universitare trebuie sa finalizeze programul de studii psihopedagogice de minimum 30 de credite transferabile oferit de catre Departamentul pentru Pregatirea Personalului Didactic (DPPD) si sa posede Certificat de absolvire a DPPD, Nivelul I.
2) Studentii pot urma discipline facultative
3) Practica de specialitate se desfasoara 4 saptamâni, 5 zile/sapt., 6 ore/zi. 
4) Disciplina Elaborarea lucrarii de licenta se desfasoara pe parcursul semestrului 6 si 2 saptamâni comasate  în finalul semestrului  (6 ore/zi, 5 zile/saptamâna)</t>
  </si>
  <si>
    <t xml:space="preserve">              MLR0038, MLR0037</t>
  </si>
  <si>
    <t xml:space="preserve">              MLR0046, MLR0057</t>
  </si>
  <si>
    <t xml:space="preserve">              MLR0033, MLR0058, MLR0062</t>
  </si>
  <si>
    <t xml:space="preserve">              MLR2006, MLR7007, MLR2005</t>
  </si>
  <si>
    <t>MLR0070</t>
  </si>
  <si>
    <t>Analiză matematică 2 (Calcul diferenţial şi integral în R^n)</t>
  </si>
  <si>
    <t>Analiză convexă</t>
  </si>
  <si>
    <t>Complemente de analiză complexă</t>
  </si>
  <si>
    <t>MLR0071</t>
  </si>
  <si>
    <t>MLR0072</t>
  </si>
  <si>
    <t>MLR0036</t>
  </si>
  <si>
    <t xml:space="preserve">              MLR0041, MLR5025, MLR0036</t>
  </si>
  <si>
    <r>
      <t xml:space="preserve">Domeniul: </t>
    </r>
    <r>
      <rPr>
        <b/>
        <sz val="10"/>
        <rFont val="Times New Roman"/>
        <family val="1"/>
      </rPr>
      <t>Matematică</t>
    </r>
  </si>
  <si>
    <r>
      <t xml:space="preserve">Specializarea/Programul de studiu: </t>
    </r>
    <r>
      <rPr>
        <b/>
        <sz val="10"/>
        <rFont val="Times New Roman"/>
        <family val="1"/>
      </rPr>
      <t>Matematică</t>
    </r>
  </si>
  <si>
    <r>
      <rPr>
        <b/>
        <sz val="10"/>
        <rFont val="Times New Roman"/>
        <family val="1"/>
      </rPr>
      <t>IV.EXAMENUL DE LICENŢĂ</t>
    </r>
    <r>
      <rPr>
        <sz val="10"/>
        <rFont val="Times New Roman"/>
        <family val="1"/>
      </rPr>
      <t xml:space="preserve"> - perioada iunie-iulie (1 săptămână)
Proba 1: Evaluarea cunoştinţelor fundamentale şi de specialitate - 10 credite
Proba 2: Prezentarea şi susţinerea lucrării de licenţă - 10 credite
</t>
    </r>
  </si>
  <si>
    <r>
      <t xml:space="preserve">Limba de predare: </t>
    </r>
    <r>
      <rPr>
        <b/>
        <sz val="10"/>
        <rFont val="Times New Roman"/>
        <family val="1"/>
      </rPr>
      <t>română</t>
    </r>
  </si>
  <si>
    <r>
      <t xml:space="preserve">Titlul absolventului: </t>
    </r>
    <r>
      <rPr>
        <b/>
        <sz val="10"/>
        <rFont val="Times New Roman"/>
        <family val="1"/>
      </rPr>
      <t>Licenţiat în Matematică</t>
    </r>
  </si>
  <si>
    <r>
      <t xml:space="preserve">Durata studiilor: </t>
    </r>
    <r>
      <rPr>
        <b/>
        <sz val="10"/>
        <rFont val="Times New Roman"/>
        <family val="1"/>
      </rPr>
      <t>6 semestre</t>
    </r>
  </si>
  <si>
    <r>
      <t xml:space="preserve">Forma de învăţământ: </t>
    </r>
    <r>
      <rPr>
        <b/>
        <sz val="10"/>
        <rFont val="Times New Roman"/>
        <family val="1"/>
      </rPr>
      <t>cu frecvenţă</t>
    </r>
  </si>
  <si>
    <r>
      <t xml:space="preserve">Sem. 4: Se alege  o disciplină din pachetul opțional 1 </t>
    </r>
    <r>
      <rPr>
        <b/>
        <sz val="10"/>
        <rFont val="Times New Roman"/>
        <family val="1"/>
      </rPr>
      <t>MLX2101</t>
    </r>
  </si>
  <si>
    <r>
      <t xml:space="preserve">Sem. 5: Se alege  o disciplină din pachetul opțional 2 </t>
    </r>
    <r>
      <rPr>
        <b/>
        <sz val="10"/>
        <rFont val="Times New Roman"/>
        <family val="1"/>
      </rPr>
      <t>MLX2102</t>
    </r>
  </si>
  <si>
    <r>
      <rPr>
        <b/>
        <sz val="10"/>
        <rFont val="Times New Roman"/>
        <family val="1"/>
      </rPr>
      <t xml:space="preserve">   150 </t>
    </r>
    <r>
      <rPr>
        <sz val="10"/>
        <rFont val="Times New Roman"/>
        <family val="1"/>
      </rPr>
      <t>de credite la disciplinele obligatorii;</t>
    </r>
  </si>
  <si>
    <r>
      <t xml:space="preserve">Sem. 6: Se alege  o disciplină din pachetul opțional 3 </t>
    </r>
    <r>
      <rPr>
        <b/>
        <sz val="10"/>
        <rFont val="Times New Roman"/>
        <family val="1"/>
      </rPr>
      <t>MLX2103</t>
    </r>
  </si>
  <si>
    <r>
      <t xml:space="preserve">     </t>
    </r>
    <r>
      <rPr>
        <b/>
        <sz val="10"/>
        <rFont val="Times New Roman"/>
        <family val="1"/>
      </rPr>
      <t>30</t>
    </r>
    <r>
      <rPr>
        <sz val="10"/>
        <rFont val="Times New Roman"/>
        <family val="1"/>
      </rPr>
      <t xml:space="preserve"> credite la disciplinele opţionale;</t>
    </r>
  </si>
  <si>
    <r>
      <t xml:space="preserve">Sem. 6: Se alege  o disciplină din pachetul opțional 4 </t>
    </r>
    <r>
      <rPr>
        <b/>
        <sz val="10"/>
        <rFont val="Times New Roman"/>
        <family val="1"/>
      </rPr>
      <t>MLX2104</t>
    </r>
  </si>
  <si>
    <r>
      <rPr>
        <b/>
        <sz val="10"/>
        <rFont val="Times New Roman"/>
        <family val="1"/>
      </rPr>
      <t>6</t>
    </r>
    <r>
      <rPr>
        <sz val="10"/>
        <rFont val="Times New Roman"/>
        <family val="1"/>
      </rPr>
      <t xml:space="preserve"> credite pentru o limbă străină (2 semestre)</t>
    </r>
  </si>
  <si>
    <r>
      <rPr>
        <b/>
        <sz val="10"/>
        <rFont val="Times New Roman"/>
        <family val="1"/>
      </rPr>
      <t>4</t>
    </r>
    <r>
      <rPr>
        <sz val="10"/>
        <rFont val="Times New Roman"/>
        <family val="1"/>
      </rPr>
      <t xml:space="preserve"> credite pentru disciplina Educație fizică</t>
    </r>
  </si>
  <si>
    <r>
      <t xml:space="preserve">Sem. 6: Se alege  o disciplină din pachetul opțional 6 </t>
    </r>
    <r>
      <rPr>
        <b/>
        <sz val="10"/>
        <rFont val="Times New Roman"/>
        <family val="1"/>
      </rPr>
      <t>MLX2105</t>
    </r>
  </si>
  <si>
    <r>
      <rPr>
        <b/>
        <sz val="10"/>
        <rFont val="Times New Roman"/>
        <family val="1"/>
      </rPr>
      <t xml:space="preserve">20 </t>
    </r>
    <r>
      <rPr>
        <sz val="10"/>
        <rFont val="Times New Roman"/>
        <family val="1"/>
      </rPr>
      <t xml:space="preserve">de credite la examenul de licenţă </t>
    </r>
  </si>
  <si>
    <r>
      <rPr>
        <b/>
        <sz val="10"/>
        <rFont val="Times New Roman"/>
        <family val="1"/>
      </rPr>
      <t>VI.  UNIVERSITĂŢI EUROPENE DE REFERINŢĂ:</t>
    </r>
    <r>
      <rPr>
        <sz val="10"/>
        <rFont val="Times New Roman"/>
        <family val="1"/>
      </rPr>
      <t xml:space="preserve">
Planul de învăţământ urmează în proporţie de 80% planurile de învăţământ ale Univ. Munchen, Univ. "Tor Vergata" Roma si Univ. Heidelberg</t>
    </r>
  </si>
  <si>
    <r>
      <t xml:space="preserve">Didactica specialităţii: </t>
    </r>
    <r>
      <rPr>
        <i/>
        <sz val="10"/>
        <rFont val="Times New Roman"/>
        <family val="1"/>
      </rPr>
      <t>Didactica matematicii (română)</t>
    </r>
  </si>
  <si>
    <t>DPPF – Discipline de pregătire psihopedagogică fundamentală (obligatorii)                     DPDPS – Discipline de pregătire didactică şi practică de specialitate (obligatorii)</t>
  </si>
</sst>
</file>

<file path=xl/styles.xml><?xml version="1.0" encoding="utf-8"?>
<styleSheet xmlns="http://schemas.openxmlformats.org/spreadsheetml/2006/main">
  <numFmts count="1">
    <numFmt numFmtId="164" formatCode="0;\-0;;@"/>
  </numFmts>
  <fonts count="11">
    <font>
      <sz val="11"/>
      <color theme="1"/>
      <name val="Calibri"/>
      <family val="2"/>
      <charset val="238"/>
      <scheme val="minor"/>
    </font>
    <font>
      <sz val="8"/>
      <name val="Calibri"/>
      <family val="2"/>
      <charset val="238"/>
    </font>
    <font>
      <sz val="10"/>
      <name val="Times New Roman"/>
      <family val="1"/>
    </font>
    <font>
      <sz val="9"/>
      <name val="Times New Roman"/>
      <family val="1"/>
    </font>
    <font>
      <sz val="11"/>
      <color indexed="8"/>
      <name val="Calibri"/>
      <family val="2"/>
    </font>
    <font>
      <b/>
      <sz val="10"/>
      <name val="Times New Roman"/>
      <family val="1"/>
    </font>
    <font>
      <sz val="8"/>
      <name val="Times New Roman"/>
      <family val="1"/>
    </font>
    <font>
      <sz val="10"/>
      <name val="Calibri"/>
      <family val="2"/>
    </font>
    <font>
      <b/>
      <sz val="11"/>
      <name val="Times New Roman"/>
      <family val="1"/>
    </font>
    <font>
      <b/>
      <sz val="9"/>
      <name val="Times New Roman"/>
      <family val="1"/>
    </font>
    <font>
      <i/>
      <sz val="10"/>
      <name val="Times New Roman"/>
      <family val="1"/>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indexed="43"/>
        <bgColor indexed="26"/>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2">
    <xf numFmtId="0" fontId="0" fillId="0" borderId="0"/>
    <xf numFmtId="0" fontId="4" fillId="0" borderId="0"/>
  </cellStyleXfs>
  <cellXfs count="233">
    <xf numFmtId="0" fontId="0" fillId="0" borderId="0" xfId="0"/>
    <xf numFmtId="0" fontId="3" fillId="2" borderId="1" xfId="0" applyFont="1" applyFill="1" applyBorder="1" applyAlignment="1">
      <alignment horizontal="left" vertical="center" wrapText="1"/>
    </xf>
    <xf numFmtId="0" fontId="2" fillId="0" borderId="0" xfId="0" applyFont="1" applyProtection="1">
      <protection locked="0"/>
    </xf>
    <xf numFmtId="0" fontId="2" fillId="0" borderId="0" xfId="0" applyFont="1" applyFill="1" applyBorder="1" applyAlignment="1" applyProtection="1">
      <alignment horizontal="left" vertical="top" wrapText="1"/>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top" wrapText="1"/>
      <protection locked="0"/>
    </xf>
    <xf numFmtId="0" fontId="2" fillId="0" borderId="2"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0" borderId="2"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49" fontId="2"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5" fillId="0" borderId="1" xfId="0" applyFont="1" applyBorder="1" applyAlignment="1" applyProtection="1">
      <alignment vertical="center"/>
      <protection locked="0"/>
    </xf>
    <xf numFmtId="0" fontId="2" fillId="0" borderId="0" xfId="0" applyFont="1" applyAlignment="1" applyProtection="1">
      <alignment vertical="top" wrapText="1"/>
      <protection locked="0"/>
    </xf>
    <xf numFmtId="0" fontId="2" fillId="3" borderId="1" xfId="0" applyFont="1" applyFill="1" applyBorder="1" applyAlignment="1" applyProtection="1">
      <alignment horizontal="left" vertical="center"/>
      <protection locked="0"/>
    </xf>
    <xf numFmtId="0" fontId="2" fillId="3"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2" fillId="3" borderId="1" xfId="0" applyNumberFormat="1"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xf>
    <xf numFmtId="1" fontId="2" fillId="4" borderId="1" xfId="0" applyNumberFormat="1" applyFont="1" applyFill="1" applyBorder="1" applyAlignment="1" applyProtection="1">
      <alignment horizontal="center" vertical="center"/>
    </xf>
    <xf numFmtId="2" fontId="2" fillId="4" borderId="1" xfId="0" applyNumberFormat="1"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0" xfId="0" applyFont="1" applyAlignment="1" applyProtection="1">
      <alignment vertical="center"/>
      <protection locked="0"/>
    </xf>
    <xf numFmtId="1" fontId="2" fillId="3" borderId="1" xfId="0" applyNumberFormat="1" applyFont="1" applyFill="1" applyBorder="1" applyAlignment="1" applyProtection="1">
      <alignment horizontal="left" vertical="center"/>
      <protection locked="0"/>
    </xf>
    <xf numFmtId="1" fontId="2" fillId="3" borderId="1" xfId="0" applyNumberFormat="1" applyFont="1" applyFill="1" applyBorder="1" applyAlignment="1" applyProtection="1">
      <alignment horizontal="center" vertical="center"/>
      <protection locked="0"/>
    </xf>
    <xf numFmtId="1" fontId="2" fillId="3" borderId="1" xfId="0" applyNumberFormat="1" applyFont="1" applyFill="1" applyBorder="1" applyAlignment="1" applyProtection="1">
      <alignment horizontal="center" vertical="center" wrapText="1"/>
      <protection locked="0"/>
    </xf>
    <xf numFmtId="1" fontId="5" fillId="0" borderId="1" xfId="0" applyNumberFormat="1" applyFont="1" applyBorder="1" applyAlignment="1" applyProtection="1">
      <alignment horizontal="center" vertical="center"/>
    </xf>
    <xf numFmtId="1" fontId="5" fillId="0" borderId="3"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10" fontId="5" fillId="0" borderId="0" xfId="0" applyNumberFormat="1" applyFont="1" applyBorder="1" applyAlignment="1" applyProtection="1">
      <alignment horizontal="center" vertical="center"/>
      <protection locked="0"/>
    </xf>
    <xf numFmtId="0" fontId="5" fillId="0" borderId="14" xfId="1" applyFont="1" applyBorder="1" applyAlignment="1" applyProtection="1">
      <alignment horizontal="center" vertical="center" wrapText="1"/>
      <protection locked="0"/>
    </xf>
    <xf numFmtId="1" fontId="2" fillId="5" borderId="14" xfId="1" applyNumberFormat="1" applyFont="1" applyFill="1" applyBorder="1" applyAlignment="1" applyProtection="1">
      <alignment horizontal="left" vertical="center"/>
      <protection locked="0"/>
    </xf>
    <xf numFmtId="1" fontId="2" fillId="5" borderId="14" xfId="1" applyNumberFormat="1" applyFont="1" applyFill="1" applyBorder="1" applyAlignment="1" applyProtection="1">
      <alignment horizontal="center" vertical="center"/>
      <protection locked="0"/>
    </xf>
    <xf numFmtId="1" fontId="2" fillId="0" borderId="14" xfId="1" applyNumberFormat="1" applyFont="1" applyBorder="1" applyAlignment="1" applyProtection="1">
      <alignment horizontal="center" vertical="center"/>
    </xf>
    <xf numFmtId="1" fontId="2" fillId="5" borderId="14" xfId="1" applyNumberFormat="1" applyFont="1" applyFill="1" applyBorder="1" applyAlignment="1" applyProtection="1">
      <alignment horizontal="center" vertical="center" wrapText="1"/>
      <protection locked="0"/>
    </xf>
    <xf numFmtId="0" fontId="2" fillId="5" borderId="14" xfId="1" applyFont="1" applyFill="1" applyBorder="1" applyAlignment="1" applyProtection="1">
      <alignment horizontal="center" vertical="center"/>
      <protection locked="0"/>
    </xf>
    <xf numFmtId="1" fontId="5" fillId="0" borderId="14" xfId="1" applyNumberFormat="1" applyFont="1" applyBorder="1" applyAlignment="1" applyProtection="1">
      <alignment horizontal="center" vertical="center"/>
    </xf>
    <xf numFmtId="0" fontId="5" fillId="5" borderId="15" xfId="1" applyNumberFormat="1" applyFont="1" applyFill="1" applyBorder="1" applyAlignment="1" applyProtection="1">
      <alignment horizontal="center" vertical="center"/>
      <protection locked="0"/>
    </xf>
    <xf numFmtId="0" fontId="5" fillId="0" borderId="0" xfId="0" applyFont="1" applyBorder="1" applyAlignment="1" applyProtection="1">
      <alignment horizontal="left" vertical="center" wrapText="1"/>
      <protection locked="0"/>
    </xf>
    <xf numFmtId="1" fontId="5"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xf>
    <xf numFmtId="0" fontId="2" fillId="0" borderId="1" xfId="0" applyFont="1" applyBorder="1" applyAlignment="1" applyProtection="1">
      <alignment horizontal="left" vertical="center"/>
    </xf>
    <xf numFmtId="164" fontId="2" fillId="0" borderId="1" xfId="0" applyNumberFormat="1" applyFont="1" applyBorder="1" applyAlignment="1" applyProtection="1">
      <alignment horizontal="center" vertical="center"/>
    </xf>
    <xf numFmtId="0" fontId="2" fillId="2" borderId="1"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9" fontId="5" fillId="0" borderId="0" xfId="0" applyNumberFormat="1" applyFont="1" applyBorder="1" applyAlignment="1" applyProtection="1">
      <alignment horizontal="center" vertical="center"/>
    </xf>
    <xf numFmtId="1" fontId="2" fillId="4" borderId="1" xfId="0" applyNumberFormat="1" applyFont="1" applyFill="1" applyBorder="1" applyAlignment="1" applyProtection="1">
      <alignment horizontal="left" vertical="center"/>
      <protection locked="0"/>
    </xf>
    <xf numFmtId="1" fontId="2" fillId="4" borderId="1" xfId="0" applyNumberFormat="1" applyFont="1" applyFill="1" applyBorder="1" applyAlignment="1" applyProtection="1">
      <alignment horizontal="center" vertical="center"/>
      <protection locked="0"/>
    </xf>
    <xf numFmtId="1" fontId="2" fillId="4" borderId="1" xfId="0" applyNumberFormat="1" applyFont="1" applyFill="1" applyBorder="1" applyAlignment="1" applyProtection="1">
      <alignment horizontal="center" vertical="center" wrapText="1"/>
      <protection locked="0"/>
    </xf>
    <xf numFmtId="0" fontId="2" fillId="0" borderId="1" xfId="0" applyFont="1" applyBorder="1" applyAlignment="1">
      <alignment horizontal="center" vertical="center"/>
    </xf>
    <xf numFmtId="0" fontId="2" fillId="0" borderId="0" xfId="0" applyFont="1" applyAlignment="1" applyProtection="1">
      <alignment horizontal="left" vertical="center"/>
      <protection locked="0"/>
    </xf>
    <xf numFmtId="1" fontId="5" fillId="4" borderId="1" xfId="0" applyNumberFormat="1" applyFont="1" applyFill="1" applyBorder="1" applyAlignment="1" applyProtection="1">
      <alignment horizontal="center" vertical="center"/>
    </xf>
    <xf numFmtId="0" fontId="5" fillId="4" borderId="3"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2"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10" fontId="5" fillId="0" borderId="2" xfId="0" applyNumberFormat="1" applyFont="1" applyBorder="1" applyAlignment="1" applyProtection="1">
      <alignment horizontal="center" vertical="center"/>
      <protection locked="0"/>
    </xf>
    <xf numFmtId="10" fontId="5" fillId="0" borderId="5" xfId="0" applyNumberFormat="1" applyFont="1" applyBorder="1" applyAlignment="1" applyProtection="1">
      <alignment horizontal="center" vertical="center"/>
      <protection locked="0"/>
    </xf>
    <xf numFmtId="10" fontId="5" fillId="0" borderId="6" xfId="0" applyNumberFormat="1" applyFont="1" applyBorder="1" applyAlignment="1" applyProtection="1">
      <alignment horizontal="center" vertical="center"/>
      <protection locked="0"/>
    </xf>
    <xf numFmtId="1" fontId="2" fillId="3" borderId="2" xfId="0" applyNumberFormat="1" applyFont="1" applyFill="1" applyBorder="1" applyAlignment="1" applyProtection="1">
      <alignment horizontal="left" vertical="center" wrapText="1"/>
      <protection locked="0"/>
    </xf>
    <xf numFmtId="1" fontId="2" fillId="3" borderId="5" xfId="0" applyNumberFormat="1" applyFont="1" applyFill="1" applyBorder="1" applyAlignment="1" applyProtection="1">
      <alignment horizontal="left" vertical="center" wrapText="1"/>
      <protection locked="0"/>
    </xf>
    <xf numFmtId="1" fontId="2" fillId="3" borderId="6" xfId="0" applyNumberFormat="1" applyFont="1" applyFill="1" applyBorder="1" applyAlignment="1" applyProtection="1">
      <alignment horizontal="left" vertical="center" wrapText="1"/>
      <protection locked="0"/>
    </xf>
    <xf numFmtId="1" fontId="2" fillId="5" borderId="14" xfId="1" applyNumberFormat="1" applyFont="1" applyFill="1" applyBorder="1" applyAlignment="1" applyProtection="1">
      <alignment horizontal="left" vertical="center"/>
      <protection locked="0"/>
    </xf>
    <xf numFmtId="0" fontId="5" fillId="0" borderId="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3"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3"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2" fillId="0" borderId="1" xfId="0" applyFont="1" applyBorder="1" applyProtection="1">
      <protection locked="0"/>
    </xf>
    <xf numFmtId="0" fontId="5" fillId="0" borderId="2"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5" xfId="0" applyFont="1" applyBorder="1" applyAlignment="1" applyProtection="1">
      <alignment horizontal="center" vertical="center" wrapText="1"/>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5" fillId="0" borderId="7" xfId="0" applyFont="1" applyBorder="1" applyProtection="1">
      <protection locked="0"/>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9" fontId="2" fillId="0" borderId="2" xfId="0" applyNumberFormat="1" applyFont="1" applyBorder="1" applyAlignment="1" applyProtection="1">
      <alignment horizontal="center"/>
    </xf>
    <xf numFmtId="9" fontId="2" fillId="0" borderId="6" xfId="0" applyNumberFormat="1" applyFont="1" applyBorder="1" applyAlignment="1" applyProtection="1">
      <alignment horizontal="center"/>
    </xf>
    <xf numFmtId="0" fontId="5" fillId="0" borderId="9"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2" fillId="0" borderId="5" xfId="0" applyFont="1" applyBorder="1" applyAlignment="1" applyProtection="1">
      <alignment horizontal="center" vertical="center"/>
    </xf>
    <xf numFmtId="1" fontId="2" fillId="0" borderId="2" xfId="0" applyNumberFormat="1" applyFont="1" applyFill="1" applyBorder="1" applyAlignment="1" applyProtection="1">
      <alignment horizontal="center" vertical="center"/>
      <protection locked="0"/>
    </xf>
    <xf numFmtId="1" fontId="2" fillId="0" borderId="5" xfId="0" applyNumberFormat="1" applyFont="1" applyFill="1" applyBorder="1" applyAlignment="1" applyProtection="1">
      <alignment horizontal="center" vertical="center"/>
      <protection locked="0"/>
    </xf>
    <xf numFmtId="1" fontId="2" fillId="0" borderId="6" xfId="0" applyNumberFormat="1"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xf>
    <xf numFmtId="9" fontId="5" fillId="0" borderId="2" xfId="0" applyNumberFormat="1" applyFont="1" applyBorder="1" applyAlignment="1" applyProtection="1">
      <alignment horizontal="center" vertical="center"/>
    </xf>
    <xf numFmtId="9" fontId="5" fillId="0" borderId="6" xfId="0" applyNumberFormat="1" applyFont="1" applyBorder="1" applyAlignment="1" applyProtection="1">
      <alignment horizontal="center" vertical="center"/>
    </xf>
    <xf numFmtId="0" fontId="2" fillId="3" borderId="2"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top"/>
      <protection locked="0"/>
    </xf>
    <xf numFmtId="0" fontId="2" fillId="3" borderId="5" xfId="0" applyFont="1" applyFill="1" applyBorder="1" applyAlignment="1" applyProtection="1">
      <alignment horizontal="left" vertical="top"/>
      <protection locked="0"/>
    </xf>
    <xf numFmtId="0" fontId="2" fillId="3" borderId="6" xfId="0" applyFont="1" applyFill="1" applyBorder="1" applyAlignment="1" applyProtection="1">
      <alignment horizontal="left" vertical="top"/>
      <protection locked="0"/>
    </xf>
    <xf numFmtId="1" fontId="2" fillId="4" borderId="2" xfId="0" applyNumberFormat="1" applyFont="1" applyFill="1" applyBorder="1" applyAlignment="1" applyProtection="1">
      <alignment horizontal="left" vertical="center"/>
      <protection locked="0"/>
    </xf>
    <xf numFmtId="1" fontId="2" fillId="4" borderId="5" xfId="0" applyNumberFormat="1" applyFont="1" applyFill="1" applyBorder="1" applyAlignment="1" applyProtection="1">
      <alignment horizontal="left" vertical="center"/>
      <protection locked="0"/>
    </xf>
    <xf numFmtId="1" fontId="2" fillId="4" borderId="6" xfId="0" applyNumberFormat="1" applyFont="1" applyFill="1" applyBorder="1" applyAlignment="1" applyProtection="1">
      <alignment horizontal="left" vertical="center"/>
      <protection locked="0"/>
    </xf>
    <xf numFmtId="1" fontId="5" fillId="4" borderId="2" xfId="0" applyNumberFormat="1" applyFont="1" applyFill="1" applyBorder="1" applyAlignment="1" applyProtection="1">
      <alignment horizontal="center" vertical="center"/>
      <protection locked="0"/>
    </xf>
    <xf numFmtId="1" fontId="5" fillId="4" borderId="5" xfId="0" applyNumberFormat="1" applyFont="1" applyFill="1" applyBorder="1" applyAlignment="1" applyProtection="1">
      <alignment horizontal="center" vertical="center"/>
      <protection locked="0"/>
    </xf>
    <xf numFmtId="1" fontId="5" fillId="4" borderId="6" xfId="0" applyNumberFormat="1" applyFont="1" applyFill="1" applyBorder="1" applyAlignment="1" applyProtection="1">
      <alignment horizontal="center" vertical="center"/>
      <protection locked="0"/>
    </xf>
    <xf numFmtId="0" fontId="5" fillId="4" borderId="2" xfId="0" applyFont="1" applyFill="1" applyBorder="1" applyAlignment="1" applyProtection="1">
      <alignment horizontal="left" vertical="center" wrapText="1"/>
    </xf>
    <xf numFmtId="0" fontId="5" fillId="4" borderId="5" xfId="0" applyFont="1" applyFill="1" applyBorder="1" applyAlignment="1" applyProtection="1">
      <alignment horizontal="left" vertical="center" wrapText="1"/>
    </xf>
    <xf numFmtId="0" fontId="5" fillId="4" borderId="6" xfId="0" applyFont="1" applyFill="1" applyBorder="1" applyAlignment="1" applyProtection="1">
      <alignment horizontal="left" vertical="center" wrapText="1"/>
    </xf>
    <xf numFmtId="0" fontId="5" fillId="4" borderId="9" xfId="0" applyFont="1" applyFill="1" applyBorder="1" applyAlignment="1" applyProtection="1">
      <alignment horizontal="left" vertical="center" wrapText="1"/>
    </xf>
    <xf numFmtId="0" fontId="5" fillId="4" borderId="4" xfId="0" applyFont="1" applyFill="1" applyBorder="1" applyAlignment="1" applyProtection="1">
      <alignment horizontal="left" vertical="center" wrapText="1"/>
    </xf>
    <xf numFmtId="0" fontId="5" fillId="4" borderId="10" xfId="0" applyFont="1" applyFill="1" applyBorder="1" applyAlignment="1" applyProtection="1">
      <alignment horizontal="left" vertical="center" wrapText="1"/>
    </xf>
    <xf numFmtId="0" fontId="5" fillId="4" borderId="11" xfId="0" applyFont="1" applyFill="1" applyBorder="1" applyAlignment="1" applyProtection="1">
      <alignment horizontal="left" vertical="center" wrapText="1"/>
    </xf>
    <xf numFmtId="0" fontId="5" fillId="4" borderId="7" xfId="0" applyFont="1" applyFill="1" applyBorder="1" applyAlignment="1" applyProtection="1">
      <alignment horizontal="left" vertical="center" wrapText="1"/>
    </xf>
    <xf numFmtId="0" fontId="5" fillId="4" borderId="8" xfId="0" applyFont="1" applyFill="1" applyBorder="1" applyAlignment="1" applyProtection="1">
      <alignment horizontal="left" vertical="center" wrapText="1"/>
    </xf>
    <xf numFmtId="2" fontId="2" fillId="4" borderId="9" xfId="0" applyNumberFormat="1" applyFont="1" applyFill="1" applyBorder="1" applyAlignment="1" applyProtection="1">
      <alignment horizontal="center" vertical="center"/>
    </xf>
    <xf numFmtId="2" fontId="2" fillId="4" borderId="4" xfId="0" applyNumberFormat="1" applyFont="1" applyFill="1" applyBorder="1" applyAlignment="1" applyProtection="1">
      <alignment horizontal="center" vertical="center"/>
    </xf>
    <xf numFmtId="2" fontId="2" fillId="4" borderId="10" xfId="0" applyNumberFormat="1" applyFont="1" applyFill="1" applyBorder="1" applyAlignment="1" applyProtection="1">
      <alignment horizontal="center" vertical="center"/>
    </xf>
    <xf numFmtId="2" fontId="2" fillId="4" borderId="11" xfId="0" applyNumberFormat="1" applyFont="1" applyFill="1" applyBorder="1" applyAlignment="1" applyProtection="1">
      <alignment horizontal="center" vertical="center"/>
    </xf>
    <xf numFmtId="2" fontId="2" fillId="4" borderId="7" xfId="0" applyNumberFormat="1" applyFont="1" applyFill="1" applyBorder="1" applyAlignment="1" applyProtection="1">
      <alignment horizontal="center" vertical="center"/>
    </xf>
    <xf numFmtId="2" fontId="2" fillId="4" borderId="8" xfId="0" applyNumberFormat="1" applyFont="1" applyFill="1" applyBorder="1" applyAlignment="1" applyProtection="1">
      <alignment horizontal="center" vertical="center"/>
    </xf>
    <xf numFmtId="1" fontId="5" fillId="4" borderId="2" xfId="0" applyNumberFormat="1" applyFont="1" applyFill="1" applyBorder="1" applyAlignment="1" applyProtection="1">
      <alignment horizontal="center" vertical="center"/>
    </xf>
    <xf numFmtId="1" fontId="5" fillId="4" borderId="5" xfId="0" applyNumberFormat="1" applyFont="1" applyFill="1" applyBorder="1" applyAlignment="1" applyProtection="1">
      <alignment horizontal="center" vertical="center"/>
    </xf>
    <xf numFmtId="1" fontId="5" fillId="4" borderId="6" xfId="0" applyNumberFormat="1" applyFont="1" applyFill="1" applyBorder="1" applyAlignment="1" applyProtection="1">
      <alignment horizontal="center" vertical="center"/>
    </xf>
    <xf numFmtId="1" fontId="2" fillId="4" borderId="2"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1" fontId="5"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1" fontId="2" fillId="3" borderId="5" xfId="0" applyNumberFormat="1" applyFont="1" applyFill="1" applyBorder="1" applyAlignment="1" applyProtection="1">
      <alignment horizontal="left" vertical="center"/>
      <protection locked="0"/>
    </xf>
    <xf numFmtId="1" fontId="2" fillId="3" borderId="6" xfId="0" applyNumberFormat="1" applyFont="1" applyFill="1" applyBorder="1" applyAlignment="1" applyProtection="1">
      <alignment horizontal="left" vertical="center"/>
      <protection locked="0"/>
    </xf>
    <xf numFmtId="0" fontId="5" fillId="4" borderId="1" xfId="0" applyNumberFormat="1" applyFont="1" applyFill="1" applyBorder="1" applyAlignment="1" applyProtection="1">
      <alignment horizontal="center" vertical="center"/>
      <protection locked="0"/>
    </xf>
    <xf numFmtId="1" fontId="2" fillId="4" borderId="1" xfId="0" applyNumberFormat="1" applyFont="1" applyFill="1" applyBorder="1" applyAlignment="1" applyProtection="1">
      <alignment horizontal="left" vertical="center"/>
      <protection locked="0"/>
    </xf>
    <xf numFmtId="1" fontId="2" fillId="4" borderId="2" xfId="0" applyNumberFormat="1"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5" fillId="0" borderId="1" xfId="0" applyFont="1" applyBorder="1" applyAlignment="1" applyProtection="1">
      <alignment horizontal="center" vertical="center"/>
    </xf>
    <xf numFmtId="2" fontId="2" fillId="0" borderId="9" xfId="0" applyNumberFormat="1" applyFont="1" applyBorder="1" applyAlignment="1" applyProtection="1">
      <alignment horizontal="center" vertical="center"/>
    </xf>
    <xf numFmtId="2" fontId="2" fillId="0" borderId="4" xfId="0" applyNumberFormat="1" applyFont="1" applyBorder="1" applyAlignment="1" applyProtection="1">
      <alignment horizontal="center" vertical="center"/>
    </xf>
    <xf numFmtId="2" fontId="2" fillId="0" borderId="10" xfId="0" applyNumberFormat="1" applyFont="1" applyBorder="1" applyAlignment="1" applyProtection="1">
      <alignment horizontal="center" vertical="center"/>
    </xf>
    <xf numFmtId="2" fontId="2" fillId="0" borderId="11" xfId="0" applyNumberFormat="1" applyFont="1" applyBorder="1" applyAlignment="1" applyProtection="1">
      <alignment horizontal="center" vertical="center"/>
    </xf>
    <xf numFmtId="2" fontId="2" fillId="0" borderId="7" xfId="0" applyNumberFormat="1" applyFont="1" applyBorder="1" applyAlignment="1" applyProtection="1">
      <alignment horizontal="center" vertical="center"/>
    </xf>
    <xf numFmtId="2" fontId="2" fillId="0" borderId="8" xfId="0" applyNumberFormat="1" applyFont="1" applyBorder="1" applyAlignment="1" applyProtection="1">
      <alignment horizontal="center" vertical="center"/>
    </xf>
    <xf numFmtId="1" fontId="5" fillId="0" borderId="2" xfId="0" applyNumberFormat="1" applyFont="1" applyBorder="1" applyAlignment="1" applyProtection="1">
      <alignment horizontal="center" vertical="center"/>
    </xf>
    <xf numFmtId="1" fontId="5" fillId="0" borderId="5" xfId="0" applyNumberFormat="1" applyFont="1" applyBorder="1" applyAlignment="1" applyProtection="1">
      <alignment horizontal="center" vertical="center"/>
    </xf>
    <xf numFmtId="1" fontId="5" fillId="0" borderId="6" xfId="0" applyNumberFormat="1" applyFont="1" applyBorder="1" applyAlignment="1" applyProtection="1">
      <alignment horizontal="center" vertical="center"/>
    </xf>
    <xf numFmtId="0" fontId="2" fillId="0" borderId="2" xfId="0" applyFont="1" applyBorder="1" applyAlignment="1" applyProtection="1">
      <alignment horizontal="left" vertical="top"/>
    </xf>
    <xf numFmtId="0" fontId="2" fillId="0" borderId="5" xfId="0" applyFont="1" applyBorder="1" applyAlignment="1" applyProtection="1">
      <alignment horizontal="left" vertical="top"/>
    </xf>
    <xf numFmtId="0" fontId="2" fillId="0" borderId="6" xfId="0" applyFont="1" applyBorder="1" applyAlignment="1" applyProtection="1">
      <alignment horizontal="left" vertical="top"/>
    </xf>
    <xf numFmtId="0" fontId="9" fillId="0" borderId="2" xfId="0"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1" fontId="2" fillId="3" borderId="2" xfId="0" applyNumberFormat="1" applyFont="1" applyFill="1" applyBorder="1" applyAlignment="1" applyProtection="1">
      <alignment horizontal="left" vertical="center"/>
      <protection locked="0"/>
    </xf>
    <xf numFmtId="1" fontId="5" fillId="0" borderId="5" xfId="0" applyNumberFormat="1" applyFont="1" applyBorder="1" applyAlignment="1" applyProtection="1">
      <alignment horizontal="center" vertical="center"/>
      <protection locked="0"/>
    </xf>
    <xf numFmtId="1" fontId="5" fillId="0" borderId="6" xfId="0" applyNumberFormat="1" applyFont="1" applyBorder="1" applyAlignment="1" applyProtection="1">
      <alignment horizontal="center" vertical="center"/>
      <protection locked="0"/>
    </xf>
    <xf numFmtId="0" fontId="5" fillId="0" borderId="0" xfId="0" applyFont="1" applyAlignment="1" applyProtection="1">
      <alignment horizontal="left" vertical="center" wrapText="1"/>
      <protection locked="0"/>
    </xf>
    <xf numFmtId="0" fontId="2" fillId="0" borderId="0" xfId="0" applyFont="1" applyFill="1" applyBorder="1" applyAlignment="1" applyProtection="1">
      <alignment horizontal="left" vertical="top" wrapText="1"/>
      <protection locked="0"/>
    </xf>
    <xf numFmtId="0" fontId="5" fillId="0" borderId="0" xfId="0" applyFont="1" applyProtection="1">
      <protection locked="0"/>
    </xf>
    <xf numFmtId="0" fontId="2" fillId="0" borderId="0" xfId="0" applyFont="1" applyFill="1" applyBorder="1" applyAlignment="1" applyProtection="1">
      <alignment vertical="center" wrapText="1"/>
      <protection locked="0"/>
    </xf>
    <xf numFmtId="0" fontId="8"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2" fillId="3" borderId="2"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left" vertical="center"/>
    </xf>
    <xf numFmtId="0" fontId="2" fillId="4" borderId="5" xfId="0" applyFont="1" applyFill="1" applyBorder="1" applyAlignment="1" applyProtection="1">
      <alignment horizontal="left" vertical="center"/>
    </xf>
    <xf numFmtId="0" fontId="2" fillId="4" borderId="6" xfId="0" applyFont="1" applyFill="1" applyBorder="1" applyAlignment="1" applyProtection="1">
      <alignment horizontal="left" vertical="center"/>
    </xf>
    <xf numFmtId="0" fontId="2" fillId="0" borderId="0" xfId="0" applyFont="1" applyAlignment="1" applyProtection="1">
      <alignment horizontal="left" vertical="top" wrapText="1"/>
      <protection locked="0"/>
    </xf>
    <xf numFmtId="0" fontId="2" fillId="0" borderId="0" xfId="0" applyFont="1" applyAlignment="1" applyProtection="1">
      <alignment vertical="center" wrapText="1"/>
      <protection locked="0"/>
    </xf>
    <xf numFmtId="0" fontId="5" fillId="0" borderId="11" xfId="0" applyFont="1" applyBorder="1" applyAlignment="1" applyProtection="1">
      <alignment horizontal="center" vertical="center" wrapText="1"/>
      <protection locked="0"/>
    </xf>
    <xf numFmtId="0" fontId="2" fillId="0" borderId="7" xfId="0" applyFont="1" applyBorder="1" applyProtection="1">
      <protection locked="0"/>
    </xf>
    <xf numFmtId="0" fontId="2" fillId="0" borderId="8" xfId="0" applyFont="1" applyBorder="1" applyProtection="1">
      <protection locked="0"/>
    </xf>
    <xf numFmtId="0" fontId="5" fillId="0" borderId="0" xfId="0" applyFont="1" applyAlignment="1" applyProtection="1">
      <alignment vertical="center"/>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2" fillId="0" borderId="2"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5" fillId="0" borderId="1" xfId="0" applyNumberFormat="1" applyFont="1" applyBorder="1" applyAlignment="1" applyProtection="1">
      <alignment horizontal="center" vertical="center"/>
      <protection locked="0"/>
    </xf>
    <xf numFmtId="0" fontId="5" fillId="0" borderId="14" xfId="1" applyFont="1" applyBorder="1" applyAlignment="1" applyProtection="1">
      <alignment horizontal="left" vertical="center" wrapText="1"/>
    </xf>
    <xf numFmtId="2" fontId="2" fillId="0" borderId="14" xfId="1" applyNumberFormat="1" applyFont="1" applyBorder="1" applyAlignment="1" applyProtection="1">
      <alignment horizontal="center" vertical="center"/>
    </xf>
    <xf numFmtId="1" fontId="5" fillId="0" borderId="14" xfId="1" applyNumberFormat="1" applyFont="1" applyBorder="1" applyAlignment="1" applyProtection="1">
      <alignment horizontal="center" vertical="center"/>
    </xf>
    <xf numFmtId="0" fontId="5" fillId="0" borderId="2" xfId="0" applyNumberFormat="1" applyFont="1" applyBorder="1" applyAlignment="1" applyProtection="1">
      <alignment horizontal="center" vertical="center"/>
      <protection locked="0"/>
    </xf>
    <xf numFmtId="0" fontId="5" fillId="0" borderId="5" xfId="0" applyNumberFormat="1" applyFont="1" applyBorder="1" applyAlignment="1" applyProtection="1">
      <alignment horizontal="center" vertical="center"/>
      <protection locked="0"/>
    </xf>
    <xf numFmtId="0" fontId="5" fillId="0" borderId="6" xfId="0" applyNumberFormat="1"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1" fontId="5" fillId="0" borderId="14" xfId="1"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xf>
    <xf numFmtId="0" fontId="2" fillId="0" borderId="0" xfId="0" applyFont="1" applyAlignment="1" applyProtection="1">
      <alignment horizontal="center" vertical="center"/>
      <protection locked="0"/>
    </xf>
    <xf numFmtId="0" fontId="2" fillId="0" borderId="0" xfId="0" applyFont="1" applyProtection="1">
      <protection locked="0"/>
    </xf>
    <xf numFmtId="0" fontId="2" fillId="0" borderId="2" xfId="0" applyFont="1" applyFill="1" applyBorder="1" applyAlignment="1" applyProtection="1">
      <alignment horizontal="center"/>
    </xf>
    <xf numFmtId="0" fontId="2" fillId="0" borderId="6" xfId="0" applyFont="1" applyFill="1" applyBorder="1" applyAlignment="1" applyProtection="1">
      <alignment horizontal="center"/>
    </xf>
    <xf numFmtId="1" fontId="5" fillId="0" borderId="14" xfId="1" applyNumberFormat="1" applyFont="1" applyBorder="1" applyAlignment="1" applyProtection="1">
      <alignment horizontal="center"/>
    </xf>
    <xf numFmtId="0" fontId="6" fillId="0" borderId="0" xfId="0" applyFont="1" applyAlignment="1" applyProtection="1">
      <alignment horizontal="left" vertical="center" wrapText="1"/>
      <protection locked="0"/>
    </xf>
    <xf numFmtId="0" fontId="2" fillId="0" borderId="4" xfId="0" applyFont="1" applyBorder="1" applyAlignment="1" applyProtection="1">
      <alignment horizontal="left" vertical="top" wrapText="1"/>
      <protection locked="0"/>
    </xf>
    <xf numFmtId="0" fontId="5" fillId="0" borderId="0" xfId="0" applyFont="1" applyFill="1" applyBorder="1" applyAlignment="1" applyProtection="1">
      <alignment vertical="center" wrapText="1"/>
      <protection locked="0"/>
    </xf>
    <xf numFmtId="0" fontId="5" fillId="0" borderId="0" xfId="1" applyFont="1" applyBorder="1" applyAlignment="1" applyProtection="1">
      <alignment horizontal="center" vertical="center"/>
      <protection locked="0"/>
    </xf>
    <xf numFmtId="0" fontId="5" fillId="0" borderId="14" xfId="1" applyFont="1" applyBorder="1" applyAlignment="1" applyProtection="1">
      <alignment horizontal="center" vertical="center"/>
      <protection locked="0"/>
    </xf>
    <xf numFmtId="0" fontId="5" fillId="0" borderId="14" xfId="1" applyFont="1" applyBorder="1" applyAlignment="1" applyProtection="1">
      <alignment horizontal="center" vertical="center" wrapText="1"/>
      <protection locked="0"/>
    </xf>
  </cellXfs>
  <cellStyles count="2">
    <cellStyle name="Excel Built-in Normal" xfId="1"/>
    <cellStyle name="Normal" xfId="0" builtinId="0"/>
  </cellStyles>
  <dxfs count="1">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U293"/>
  <sheetViews>
    <sheetView tabSelected="1" topLeftCell="A232" zoomScaleNormal="100" workbookViewId="0">
      <selection activeCell="B245" sqref="B245:I245"/>
    </sheetView>
  </sheetViews>
  <sheetFormatPr defaultColWidth="9.140625" defaultRowHeight="12.75"/>
  <cols>
    <col min="1" max="1" width="8.140625" style="2" customWidth="1"/>
    <col min="2" max="2" width="7.140625" style="2" customWidth="1"/>
    <col min="3" max="3" width="7.28515625" style="2" customWidth="1"/>
    <col min="4" max="5" width="4.7109375" style="2" customWidth="1"/>
    <col min="6" max="6" width="4.5703125" style="2" customWidth="1"/>
    <col min="7" max="8" width="8.140625" style="2" customWidth="1"/>
    <col min="9" max="9" width="5.42578125" style="2" customWidth="1"/>
    <col min="10" max="10" width="7.5703125" style="2" customWidth="1"/>
    <col min="11" max="11" width="5.7109375" style="2" customWidth="1"/>
    <col min="12" max="12" width="4.85546875" style="2" customWidth="1"/>
    <col min="13" max="14" width="5.5703125" style="2" customWidth="1"/>
    <col min="15" max="15" width="5.7109375" style="2" customWidth="1"/>
    <col min="16" max="16" width="5.140625" style="2" customWidth="1"/>
    <col min="17" max="17" width="5.42578125" style="2" customWidth="1"/>
    <col min="18" max="18" width="5.7109375" style="2" customWidth="1"/>
    <col min="19" max="19" width="5.42578125" style="2" customWidth="1"/>
    <col min="20" max="20" width="5.85546875" style="2" customWidth="1"/>
    <col min="21" max="21" width="9.5703125" style="2" customWidth="1"/>
    <col min="22" max="16384" width="9.140625" style="2"/>
  </cols>
  <sheetData>
    <row r="1" spans="1:21" ht="15.75" customHeight="1">
      <c r="A1" s="94" t="s">
        <v>98</v>
      </c>
      <c r="B1" s="94"/>
      <c r="C1" s="94"/>
      <c r="D1" s="94"/>
      <c r="E1" s="94"/>
      <c r="F1" s="94"/>
      <c r="G1" s="94"/>
      <c r="H1" s="94"/>
      <c r="I1" s="94"/>
      <c r="J1" s="94"/>
      <c r="K1" s="94"/>
      <c r="M1" s="183" t="s">
        <v>19</v>
      </c>
      <c r="N1" s="183"/>
      <c r="O1" s="183"/>
      <c r="P1" s="183"/>
      <c r="Q1" s="183"/>
      <c r="R1" s="183"/>
      <c r="S1" s="183"/>
      <c r="T1" s="183"/>
      <c r="U1" s="183"/>
    </row>
    <row r="2" spans="1:21" ht="6.75" customHeight="1">
      <c r="A2" s="94"/>
      <c r="B2" s="94"/>
      <c r="C2" s="94"/>
      <c r="D2" s="94"/>
      <c r="E2" s="94"/>
      <c r="F2" s="94"/>
      <c r="G2" s="94"/>
      <c r="H2" s="94"/>
      <c r="I2" s="94"/>
      <c r="J2" s="94"/>
      <c r="K2" s="94"/>
    </row>
    <row r="3" spans="1:21" ht="18" customHeight="1">
      <c r="A3" s="181" t="s">
        <v>101</v>
      </c>
      <c r="B3" s="181"/>
      <c r="C3" s="181"/>
      <c r="D3" s="181"/>
      <c r="E3" s="181"/>
      <c r="F3" s="181"/>
      <c r="G3" s="181"/>
      <c r="H3" s="181"/>
      <c r="I3" s="181"/>
      <c r="J3" s="181"/>
      <c r="K3" s="181"/>
      <c r="M3" s="188"/>
      <c r="N3" s="189"/>
      <c r="O3" s="190"/>
      <c r="P3" s="74" t="s">
        <v>35</v>
      </c>
      <c r="Q3" s="93"/>
      <c r="R3" s="75"/>
      <c r="S3" s="74" t="s">
        <v>36</v>
      </c>
      <c r="T3" s="93"/>
      <c r="U3" s="75"/>
    </row>
    <row r="4" spans="1:21" ht="17.25" customHeight="1">
      <c r="A4" s="181" t="s">
        <v>103</v>
      </c>
      <c r="B4" s="181"/>
      <c r="C4" s="181"/>
      <c r="D4" s="181"/>
      <c r="E4" s="181"/>
      <c r="F4" s="181"/>
      <c r="G4" s="181"/>
      <c r="H4" s="181"/>
      <c r="I4" s="181"/>
      <c r="J4" s="181"/>
      <c r="K4" s="181"/>
      <c r="M4" s="61" t="s">
        <v>14</v>
      </c>
      <c r="N4" s="62"/>
      <c r="O4" s="63"/>
      <c r="P4" s="192">
        <f>O46</f>
        <v>25</v>
      </c>
      <c r="Q4" s="193"/>
      <c r="R4" s="194"/>
      <c r="S4" s="192">
        <f>O57</f>
        <v>24</v>
      </c>
      <c r="T4" s="193"/>
      <c r="U4" s="194"/>
    </row>
    <row r="5" spans="1:21" ht="16.5" customHeight="1">
      <c r="A5" s="181"/>
      <c r="B5" s="181"/>
      <c r="C5" s="181"/>
      <c r="D5" s="181"/>
      <c r="E5" s="181"/>
      <c r="F5" s="181"/>
      <c r="G5" s="181"/>
      <c r="H5" s="181"/>
      <c r="I5" s="181"/>
      <c r="J5" s="181"/>
      <c r="K5" s="181"/>
      <c r="M5" s="61" t="s">
        <v>15</v>
      </c>
      <c r="N5" s="62"/>
      <c r="O5" s="63"/>
      <c r="P5" s="192">
        <f>O68</f>
        <v>24</v>
      </c>
      <c r="Q5" s="193"/>
      <c r="R5" s="194"/>
      <c r="S5" s="192">
        <f>O79</f>
        <v>25</v>
      </c>
      <c r="T5" s="193"/>
      <c r="U5" s="194"/>
    </row>
    <row r="6" spans="1:21" ht="15" customHeight="1">
      <c r="A6" s="191" t="s">
        <v>237</v>
      </c>
      <c r="B6" s="191"/>
      <c r="C6" s="191"/>
      <c r="D6" s="191"/>
      <c r="E6" s="191"/>
      <c r="F6" s="191"/>
      <c r="G6" s="191"/>
      <c r="H6" s="191"/>
      <c r="I6" s="191"/>
      <c r="J6" s="191"/>
      <c r="K6" s="191"/>
      <c r="M6" s="61" t="s">
        <v>16</v>
      </c>
      <c r="N6" s="62"/>
      <c r="O6" s="63"/>
      <c r="P6" s="192">
        <f>O91</f>
        <v>25</v>
      </c>
      <c r="Q6" s="193"/>
      <c r="R6" s="194"/>
      <c r="S6" s="192">
        <f>O101</f>
        <v>22</v>
      </c>
      <c r="T6" s="193"/>
      <c r="U6" s="194"/>
    </row>
    <row r="7" spans="1:21" ht="18" customHeight="1">
      <c r="A7" s="199" t="s">
        <v>238</v>
      </c>
      <c r="B7" s="199"/>
      <c r="C7" s="199"/>
      <c r="D7" s="199"/>
      <c r="E7" s="199"/>
      <c r="F7" s="199"/>
      <c r="G7" s="199"/>
      <c r="H7" s="199"/>
      <c r="I7" s="199"/>
      <c r="J7" s="199"/>
      <c r="K7" s="199"/>
      <c r="M7" s="228" t="s">
        <v>239</v>
      </c>
      <c r="N7" s="228"/>
      <c r="O7" s="228"/>
      <c r="P7" s="228"/>
      <c r="Q7" s="228"/>
      <c r="R7" s="228"/>
      <c r="S7" s="228"/>
      <c r="T7" s="228"/>
      <c r="U7" s="228"/>
    </row>
    <row r="8" spans="1:21" ht="18.75" customHeight="1">
      <c r="A8" s="187" t="s">
        <v>240</v>
      </c>
      <c r="B8" s="187"/>
      <c r="C8" s="187"/>
      <c r="D8" s="187"/>
      <c r="E8" s="187"/>
      <c r="F8" s="187"/>
      <c r="G8" s="187"/>
      <c r="H8" s="187"/>
      <c r="I8" s="187"/>
      <c r="J8" s="187"/>
      <c r="K8" s="187"/>
      <c r="M8" s="198"/>
      <c r="N8" s="198"/>
      <c r="O8" s="198"/>
      <c r="P8" s="198"/>
      <c r="Q8" s="198"/>
      <c r="R8" s="198"/>
      <c r="S8" s="198"/>
      <c r="T8" s="198"/>
      <c r="U8" s="198"/>
    </row>
    <row r="9" spans="1:21" ht="15" customHeight="1">
      <c r="A9" s="187" t="s">
        <v>241</v>
      </c>
      <c r="B9" s="187"/>
      <c r="C9" s="187"/>
      <c r="D9" s="187"/>
      <c r="E9" s="187"/>
      <c r="F9" s="187"/>
      <c r="G9" s="187"/>
      <c r="H9" s="187"/>
      <c r="I9" s="187"/>
      <c r="J9" s="187"/>
      <c r="K9" s="187"/>
      <c r="M9" s="198"/>
      <c r="N9" s="198"/>
      <c r="O9" s="198"/>
      <c r="P9" s="198"/>
      <c r="Q9" s="198"/>
      <c r="R9" s="198"/>
      <c r="S9" s="198"/>
      <c r="T9" s="198"/>
      <c r="U9" s="198"/>
    </row>
    <row r="10" spans="1:21" ht="16.5" customHeight="1">
      <c r="A10" s="187" t="s">
        <v>242</v>
      </c>
      <c r="B10" s="187"/>
      <c r="C10" s="187"/>
      <c r="D10" s="187"/>
      <c r="E10" s="187"/>
      <c r="F10" s="187"/>
      <c r="G10" s="187"/>
      <c r="H10" s="187"/>
      <c r="I10" s="187"/>
      <c r="J10" s="187"/>
      <c r="K10" s="187"/>
      <c r="M10" s="229" t="s">
        <v>20</v>
      </c>
      <c r="N10" s="229"/>
      <c r="O10" s="229"/>
      <c r="P10" s="229"/>
      <c r="Q10" s="229"/>
      <c r="R10" s="229"/>
      <c r="S10" s="229"/>
      <c r="T10" s="229"/>
      <c r="U10" s="229"/>
    </row>
    <row r="11" spans="1:21">
      <c r="A11" s="187" t="s">
        <v>243</v>
      </c>
      <c r="B11" s="187"/>
      <c r="C11" s="187"/>
      <c r="D11" s="187"/>
      <c r="E11" s="187"/>
      <c r="F11" s="187"/>
      <c r="G11" s="187"/>
      <c r="H11" s="187"/>
      <c r="I11" s="187"/>
      <c r="J11" s="187"/>
      <c r="K11" s="187"/>
      <c r="M11" s="184" t="s">
        <v>244</v>
      </c>
      <c r="N11" s="184"/>
      <c r="O11" s="184"/>
      <c r="P11" s="184"/>
      <c r="Q11" s="184"/>
      <c r="R11" s="184"/>
      <c r="S11" s="184"/>
      <c r="T11" s="184"/>
      <c r="U11" s="184"/>
    </row>
    <row r="12" spans="1:21" ht="12.95" customHeight="1">
      <c r="A12" s="187"/>
      <c r="B12" s="187"/>
      <c r="C12" s="187"/>
      <c r="D12" s="187"/>
      <c r="E12" s="187"/>
      <c r="F12" s="187"/>
      <c r="G12" s="187"/>
      <c r="H12" s="187"/>
      <c r="I12" s="187"/>
      <c r="J12" s="187"/>
      <c r="K12" s="187"/>
      <c r="M12" s="184" t="s">
        <v>225</v>
      </c>
      <c r="N12" s="184"/>
      <c r="O12" s="184"/>
      <c r="P12" s="184"/>
      <c r="Q12" s="184"/>
      <c r="R12" s="184"/>
      <c r="S12" s="184"/>
      <c r="T12" s="184"/>
      <c r="U12" s="184"/>
    </row>
    <row r="13" spans="1:21">
      <c r="A13" s="203" t="s">
        <v>0</v>
      </c>
      <c r="B13" s="203"/>
      <c r="C13" s="203"/>
      <c r="D13" s="203"/>
      <c r="E13" s="203"/>
      <c r="F13" s="203"/>
      <c r="G13" s="203"/>
      <c r="H13" s="203"/>
      <c r="I13" s="203"/>
      <c r="J13" s="203"/>
      <c r="K13" s="203"/>
      <c r="M13" s="184" t="s">
        <v>245</v>
      </c>
      <c r="N13" s="184"/>
      <c r="O13" s="184"/>
      <c r="P13" s="184"/>
      <c r="Q13" s="184"/>
      <c r="R13" s="184"/>
      <c r="S13" s="184"/>
      <c r="T13" s="184"/>
      <c r="U13" s="184"/>
    </row>
    <row r="14" spans="1:21" ht="12.75" customHeight="1">
      <c r="A14" s="203" t="s">
        <v>1</v>
      </c>
      <c r="B14" s="203"/>
      <c r="C14" s="203"/>
      <c r="D14" s="203"/>
      <c r="E14" s="203"/>
      <c r="F14" s="203"/>
      <c r="G14" s="203"/>
      <c r="H14" s="203"/>
      <c r="I14" s="203"/>
      <c r="J14" s="203"/>
      <c r="K14" s="203"/>
      <c r="M14" s="184" t="s">
        <v>226</v>
      </c>
      <c r="N14" s="184"/>
      <c r="O14" s="184"/>
      <c r="P14" s="184"/>
      <c r="Q14" s="184"/>
      <c r="R14" s="184"/>
      <c r="S14" s="184"/>
      <c r="T14" s="184"/>
      <c r="U14" s="184"/>
    </row>
    <row r="15" spans="1:21" ht="15" customHeight="1">
      <c r="A15" s="187" t="s">
        <v>246</v>
      </c>
      <c r="B15" s="187"/>
      <c r="C15" s="187"/>
      <c r="D15" s="187"/>
      <c r="E15" s="187"/>
      <c r="F15" s="187"/>
      <c r="G15" s="187"/>
      <c r="H15" s="187"/>
      <c r="I15" s="187"/>
      <c r="J15" s="187"/>
      <c r="K15" s="187"/>
      <c r="M15" s="184" t="s">
        <v>247</v>
      </c>
      <c r="N15" s="184"/>
      <c r="O15" s="184"/>
      <c r="P15" s="184"/>
      <c r="Q15" s="184"/>
      <c r="R15" s="184"/>
      <c r="S15" s="184"/>
      <c r="T15" s="184"/>
      <c r="U15" s="184"/>
    </row>
    <row r="16" spans="1:21" ht="15" customHeight="1">
      <c r="A16" s="187" t="s">
        <v>248</v>
      </c>
      <c r="B16" s="187"/>
      <c r="C16" s="187"/>
      <c r="D16" s="187"/>
      <c r="E16" s="187"/>
      <c r="F16" s="187"/>
      <c r="G16" s="187"/>
      <c r="H16" s="187"/>
      <c r="I16" s="187"/>
      <c r="J16" s="187"/>
      <c r="K16" s="187"/>
      <c r="M16" s="184" t="s">
        <v>227</v>
      </c>
      <c r="N16" s="184"/>
      <c r="O16" s="184"/>
      <c r="P16" s="184"/>
      <c r="Q16" s="184"/>
      <c r="R16" s="184"/>
      <c r="S16" s="184"/>
      <c r="T16" s="184"/>
      <c r="U16" s="184"/>
    </row>
    <row r="17" spans="1:21" ht="15" customHeight="1">
      <c r="A17" s="187" t="s">
        <v>77</v>
      </c>
      <c r="B17" s="187"/>
      <c r="C17" s="187"/>
      <c r="D17" s="187"/>
      <c r="E17" s="187"/>
      <c r="F17" s="187"/>
      <c r="G17" s="187"/>
      <c r="H17" s="187"/>
      <c r="I17" s="187"/>
      <c r="J17" s="187"/>
      <c r="K17" s="187"/>
      <c r="M17" s="182" t="s">
        <v>249</v>
      </c>
      <c r="N17" s="182"/>
      <c r="O17" s="182"/>
      <c r="P17" s="182"/>
      <c r="Q17" s="182"/>
      <c r="R17" s="182"/>
      <c r="S17" s="182"/>
      <c r="T17" s="182"/>
      <c r="U17" s="182"/>
    </row>
    <row r="18" spans="1:21" ht="14.25" customHeight="1">
      <c r="A18" s="187" t="s">
        <v>250</v>
      </c>
      <c r="B18" s="187"/>
      <c r="C18" s="187"/>
      <c r="D18" s="187"/>
      <c r="E18" s="187"/>
      <c r="F18" s="187"/>
      <c r="G18" s="187"/>
      <c r="H18" s="187"/>
      <c r="I18" s="187"/>
      <c r="J18" s="187"/>
      <c r="K18" s="187"/>
      <c r="M18" s="182" t="s">
        <v>236</v>
      </c>
      <c r="N18" s="182"/>
      <c r="O18" s="182"/>
      <c r="P18" s="182"/>
      <c r="Q18" s="182"/>
      <c r="R18" s="182"/>
      <c r="S18" s="182"/>
      <c r="T18" s="182"/>
      <c r="U18" s="182"/>
    </row>
    <row r="19" spans="1:21" ht="14.25" customHeight="1">
      <c r="A19" s="187" t="s">
        <v>251</v>
      </c>
      <c r="B19" s="187"/>
      <c r="C19" s="187"/>
      <c r="D19" s="187"/>
      <c r="E19" s="187"/>
      <c r="F19" s="187"/>
      <c r="G19" s="187"/>
      <c r="H19" s="187"/>
      <c r="I19" s="187"/>
      <c r="J19" s="187"/>
      <c r="K19" s="187"/>
      <c r="M19" s="182" t="s">
        <v>252</v>
      </c>
      <c r="N19" s="182"/>
      <c r="O19" s="182"/>
      <c r="P19" s="182"/>
      <c r="Q19" s="182"/>
      <c r="R19" s="182"/>
      <c r="S19" s="182"/>
      <c r="T19" s="182"/>
      <c r="U19" s="182"/>
    </row>
    <row r="20" spans="1:21" ht="15" customHeight="1">
      <c r="A20" s="187" t="s">
        <v>253</v>
      </c>
      <c r="B20" s="187"/>
      <c r="C20" s="187"/>
      <c r="D20" s="187"/>
      <c r="E20" s="187"/>
      <c r="F20" s="187"/>
      <c r="G20" s="187"/>
      <c r="H20" s="187"/>
      <c r="I20" s="187"/>
      <c r="J20" s="187"/>
      <c r="K20" s="187"/>
      <c r="M20" s="182" t="s">
        <v>228</v>
      </c>
      <c r="N20" s="182"/>
      <c r="O20" s="182"/>
      <c r="P20" s="182"/>
      <c r="Q20" s="182"/>
      <c r="R20" s="182"/>
      <c r="S20" s="182"/>
      <c r="T20" s="182"/>
      <c r="U20" s="182"/>
    </row>
    <row r="21" spans="1:21" ht="12.95" customHeight="1">
      <c r="A21" s="227" t="s">
        <v>224</v>
      </c>
      <c r="B21" s="227"/>
      <c r="C21" s="227"/>
      <c r="D21" s="227"/>
      <c r="E21" s="227"/>
      <c r="F21" s="227"/>
      <c r="G21" s="227"/>
      <c r="H21" s="227"/>
      <c r="I21" s="227"/>
      <c r="J21" s="227"/>
      <c r="K21" s="227"/>
      <c r="L21" s="227"/>
      <c r="M21" s="3"/>
      <c r="N21" s="3"/>
      <c r="O21" s="3"/>
      <c r="P21" s="3"/>
      <c r="Q21" s="3"/>
      <c r="R21" s="3"/>
      <c r="S21" s="3"/>
      <c r="T21" s="3"/>
      <c r="U21" s="3"/>
    </row>
    <row r="22" spans="1:21" ht="7.5" customHeight="1">
      <c r="A22" s="227"/>
      <c r="B22" s="227"/>
      <c r="C22" s="227"/>
      <c r="D22" s="227"/>
      <c r="E22" s="227"/>
      <c r="F22" s="227"/>
      <c r="G22" s="227"/>
      <c r="H22" s="227"/>
      <c r="I22" s="227"/>
      <c r="J22" s="227"/>
      <c r="K22" s="227"/>
      <c r="L22" s="227"/>
      <c r="M22" s="4"/>
      <c r="N22" s="4"/>
      <c r="O22" s="4"/>
      <c r="P22" s="4"/>
      <c r="Q22" s="4"/>
      <c r="R22" s="4"/>
      <c r="S22" s="4"/>
    </row>
    <row r="23" spans="1:21" ht="15" customHeight="1">
      <c r="A23" s="227"/>
      <c r="B23" s="227"/>
      <c r="C23" s="227"/>
      <c r="D23" s="227"/>
      <c r="E23" s="227"/>
      <c r="F23" s="227"/>
      <c r="G23" s="227"/>
      <c r="H23" s="227"/>
      <c r="I23" s="227"/>
      <c r="J23" s="227"/>
      <c r="K23" s="227"/>
      <c r="L23" s="227"/>
      <c r="M23" s="198" t="s">
        <v>108</v>
      </c>
      <c r="N23" s="198"/>
      <c r="O23" s="198"/>
      <c r="P23" s="198"/>
      <c r="Q23" s="198"/>
      <c r="R23" s="198"/>
      <c r="S23" s="198"/>
      <c r="T23" s="198"/>
      <c r="U23" s="198"/>
    </row>
    <row r="24" spans="1:21" ht="15" customHeight="1">
      <c r="A24" s="227"/>
      <c r="B24" s="227"/>
      <c r="C24" s="227"/>
      <c r="D24" s="227"/>
      <c r="E24" s="227"/>
      <c r="F24" s="227"/>
      <c r="G24" s="227"/>
      <c r="H24" s="227"/>
      <c r="I24" s="227"/>
      <c r="J24" s="227"/>
      <c r="K24" s="227"/>
      <c r="L24" s="227"/>
      <c r="M24" s="198"/>
      <c r="N24" s="198"/>
      <c r="O24" s="198"/>
      <c r="P24" s="198"/>
      <c r="Q24" s="198"/>
      <c r="R24" s="198"/>
      <c r="S24" s="198"/>
      <c r="T24" s="198"/>
      <c r="U24" s="198"/>
    </row>
    <row r="25" spans="1:21" ht="17.25" customHeight="1">
      <c r="A25" s="227"/>
      <c r="B25" s="227"/>
      <c r="C25" s="227"/>
      <c r="D25" s="227"/>
      <c r="E25" s="227"/>
      <c r="F25" s="227"/>
      <c r="G25" s="227"/>
      <c r="H25" s="227"/>
      <c r="I25" s="227"/>
      <c r="J25" s="227"/>
      <c r="K25" s="227"/>
      <c r="L25" s="227"/>
      <c r="M25" s="198"/>
      <c r="N25" s="198"/>
      <c r="O25" s="198"/>
      <c r="P25" s="198"/>
      <c r="Q25" s="198"/>
      <c r="R25" s="198"/>
      <c r="S25" s="198"/>
      <c r="T25" s="198"/>
      <c r="U25" s="198"/>
    </row>
    <row r="26" spans="1:21" ht="12.95" customHeight="1">
      <c r="A26" s="227"/>
      <c r="B26" s="227"/>
      <c r="C26" s="227"/>
      <c r="D26" s="227"/>
      <c r="E26" s="227"/>
      <c r="F26" s="227"/>
      <c r="G26" s="227"/>
      <c r="H26" s="227"/>
      <c r="I26" s="227"/>
      <c r="J26" s="227"/>
      <c r="K26" s="227"/>
      <c r="L26" s="227"/>
      <c r="M26" s="5"/>
      <c r="N26" s="5"/>
      <c r="O26" s="5"/>
      <c r="P26" s="5"/>
      <c r="Q26" s="5"/>
      <c r="R26" s="5"/>
      <c r="S26" s="5"/>
      <c r="T26" s="5"/>
      <c r="U26" s="5"/>
    </row>
    <row r="27" spans="1:21" ht="12.95" customHeight="1">
      <c r="A27" s="227"/>
      <c r="B27" s="227"/>
      <c r="C27" s="227"/>
      <c r="D27" s="227"/>
      <c r="E27" s="227"/>
      <c r="F27" s="227"/>
      <c r="G27" s="227"/>
      <c r="H27" s="227"/>
      <c r="I27" s="227"/>
      <c r="J27" s="227"/>
      <c r="K27" s="227"/>
      <c r="L27" s="227"/>
      <c r="M27" s="5"/>
      <c r="N27" s="5"/>
      <c r="O27" s="5"/>
      <c r="P27" s="5"/>
      <c r="Q27" s="5"/>
      <c r="R27" s="5"/>
      <c r="S27" s="5"/>
      <c r="T27" s="5"/>
      <c r="U27" s="5"/>
    </row>
    <row r="28" spans="1:21" ht="4.5" customHeight="1">
      <c r="A28" s="4"/>
      <c r="B28" s="4"/>
      <c r="C28" s="4"/>
      <c r="D28" s="4"/>
      <c r="E28" s="4"/>
      <c r="F28" s="4"/>
      <c r="G28" s="4"/>
      <c r="H28" s="4"/>
      <c r="I28" s="4"/>
      <c r="J28" s="4"/>
      <c r="K28" s="4"/>
      <c r="M28" s="5"/>
      <c r="N28" s="5"/>
      <c r="O28" s="5"/>
      <c r="P28" s="5"/>
      <c r="Q28" s="5"/>
      <c r="R28" s="5"/>
      <c r="S28" s="5"/>
    </row>
    <row r="29" spans="1:21" ht="12.75" customHeight="1">
      <c r="A29" s="96" t="s">
        <v>17</v>
      </c>
      <c r="B29" s="96"/>
      <c r="C29" s="96"/>
      <c r="D29" s="96"/>
      <c r="E29" s="96"/>
      <c r="F29" s="96"/>
      <c r="G29" s="96"/>
      <c r="M29" s="198" t="s">
        <v>254</v>
      </c>
      <c r="N29" s="198"/>
      <c r="O29" s="198"/>
      <c r="P29" s="198"/>
      <c r="Q29" s="198"/>
      <c r="R29" s="198"/>
      <c r="S29" s="198"/>
      <c r="T29" s="198"/>
      <c r="U29" s="198"/>
    </row>
    <row r="30" spans="1:21" ht="26.25" customHeight="1">
      <c r="A30" s="6"/>
      <c r="B30" s="74" t="s">
        <v>2</v>
      </c>
      <c r="C30" s="75"/>
      <c r="D30" s="74" t="s">
        <v>3</v>
      </c>
      <c r="E30" s="93"/>
      <c r="F30" s="75"/>
      <c r="G30" s="87" t="s">
        <v>18</v>
      </c>
      <c r="H30" s="87" t="s">
        <v>10</v>
      </c>
      <c r="I30" s="74" t="s">
        <v>4</v>
      </c>
      <c r="J30" s="93"/>
      <c r="K30" s="75"/>
      <c r="M30" s="198"/>
      <c r="N30" s="198"/>
      <c r="O30" s="198"/>
      <c r="P30" s="198"/>
      <c r="Q30" s="198"/>
      <c r="R30" s="198"/>
      <c r="S30" s="198"/>
      <c r="T30" s="198"/>
      <c r="U30" s="198"/>
    </row>
    <row r="31" spans="1:21" ht="14.25" customHeight="1">
      <c r="A31" s="6"/>
      <c r="B31" s="7" t="s">
        <v>5</v>
      </c>
      <c r="C31" s="7" t="s">
        <v>6</v>
      </c>
      <c r="D31" s="7" t="s">
        <v>7</v>
      </c>
      <c r="E31" s="7" t="s">
        <v>8</v>
      </c>
      <c r="F31" s="7" t="s">
        <v>9</v>
      </c>
      <c r="G31" s="88"/>
      <c r="H31" s="88"/>
      <c r="I31" s="7" t="s">
        <v>11</v>
      </c>
      <c r="J31" s="7" t="s">
        <v>12</v>
      </c>
      <c r="K31" s="7" t="s">
        <v>13</v>
      </c>
      <c r="M31" s="198"/>
      <c r="N31" s="198"/>
      <c r="O31" s="198"/>
      <c r="P31" s="198"/>
      <c r="Q31" s="198"/>
      <c r="R31" s="198"/>
      <c r="S31" s="198"/>
      <c r="T31" s="198"/>
      <c r="U31" s="198"/>
    </row>
    <row r="32" spans="1:21" ht="17.25" customHeight="1">
      <c r="A32" s="8" t="s">
        <v>14</v>
      </c>
      <c r="B32" s="9">
        <v>14</v>
      </c>
      <c r="C32" s="9">
        <v>14</v>
      </c>
      <c r="D32" s="10">
        <v>3</v>
      </c>
      <c r="E32" s="10">
        <v>3</v>
      </c>
      <c r="F32" s="10">
        <v>2</v>
      </c>
      <c r="G32" s="10"/>
      <c r="H32" s="11"/>
      <c r="I32" s="10">
        <v>3</v>
      </c>
      <c r="J32" s="10">
        <v>1</v>
      </c>
      <c r="K32" s="10">
        <v>12</v>
      </c>
      <c r="L32" s="12"/>
      <c r="M32" s="198"/>
      <c r="N32" s="198"/>
      <c r="O32" s="198"/>
      <c r="P32" s="198"/>
      <c r="Q32" s="198"/>
      <c r="R32" s="198"/>
      <c r="S32" s="198"/>
      <c r="T32" s="198"/>
      <c r="U32" s="198"/>
    </row>
    <row r="33" spans="1:21" ht="15" customHeight="1">
      <c r="A33" s="8" t="s">
        <v>15</v>
      </c>
      <c r="B33" s="9">
        <v>14</v>
      </c>
      <c r="C33" s="9">
        <v>14</v>
      </c>
      <c r="D33" s="10">
        <v>3</v>
      </c>
      <c r="E33" s="10">
        <v>3</v>
      </c>
      <c r="F33" s="10">
        <v>2</v>
      </c>
      <c r="G33" s="10"/>
      <c r="H33" s="10">
        <v>4</v>
      </c>
      <c r="I33" s="10">
        <v>3</v>
      </c>
      <c r="J33" s="10">
        <v>1</v>
      </c>
      <c r="K33" s="10">
        <v>8</v>
      </c>
      <c r="M33" s="198"/>
      <c r="N33" s="198"/>
      <c r="O33" s="198"/>
      <c r="P33" s="198"/>
      <c r="Q33" s="198"/>
      <c r="R33" s="198"/>
      <c r="S33" s="198"/>
      <c r="T33" s="198"/>
      <c r="U33" s="198"/>
    </row>
    <row r="34" spans="1:21" ht="15.75" customHeight="1">
      <c r="A34" s="13" t="s">
        <v>16</v>
      </c>
      <c r="B34" s="9">
        <v>14</v>
      </c>
      <c r="C34" s="9">
        <v>12</v>
      </c>
      <c r="D34" s="10">
        <v>3</v>
      </c>
      <c r="E34" s="10">
        <v>3</v>
      </c>
      <c r="F34" s="10">
        <v>2</v>
      </c>
      <c r="G34" s="10">
        <v>2</v>
      </c>
      <c r="H34" s="11"/>
      <c r="I34" s="10">
        <v>3</v>
      </c>
      <c r="J34" s="10">
        <v>1</v>
      </c>
      <c r="K34" s="10">
        <v>12</v>
      </c>
      <c r="M34" s="14"/>
      <c r="N34" s="14"/>
      <c r="O34" s="14"/>
      <c r="P34" s="14"/>
      <c r="Q34" s="14"/>
      <c r="R34" s="14"/>
      <c r="S34" s="14"/>
      <c r="T34" s="14"/>
      <c r="U34" s="14"/>
    </row>
    <row r="35" spans="1:21" ht="16.5" customHeight="1">
      <c r="A35" s="185" t="s">
        <v>21</v>
      </c>
      <c r="B35" s="186"/>
      <c r="C35" s="186"/>
      <c r="D35" s="186"/>
      <c r="E35" s="186"/>
      <c r="F35" s="186"/>
      <c r="G35" s="186"/>
      <c r="H35" s="186"/>
      <c r="I35" s="186"/>
      <c r="J35" s="186"/>
      <c r="K35" s="186"/>
      <c r="L35" s="186"/>
      <c r="M35" s="186"/>
      <c r="N35" s="186"/>
      <c r="O35" s="186"/>
      <c r="P35" s="186"/>
      <c r="Q35" s="186"/>
      <c r="R35" s="186"/>
      <c r="S35" s="186"/>
      <c r="T35" s="186"/>
      <c r="U35" s="186"/>
    </row>
    <row r="36" spans="1:21" ht="8.25" hidden="1" customHeight="1">
      <c r="P36" s="2" t="s">
        <v>37</v>
      </c>
      <c r="Q36" s="2" t="s">
        <v>38</v>
      </c>
      <c r="R36" s="2" t="s">
        <v>39</v>
      </c>
      <c r="S36" s="2" t="s">
        <v>40</v>
      </c>
      <c r="T36" s="2" t="s">
        <v>61</v>
      </c>
    </row>
    <row r="37" spans="1:21" ht="17.25" customHeight="1">
      <c r="A37" s="95" t="s">
        <v>43</v>
      </c>
      <c r="B37" s="95"/>
      <c r="C37" s="95"/>
      <c r="D37" s="95"/>
      <c r="E37" s="95"/>
      <c r="F37" s="95"/>
      <c r="G37" s="95"/>
      <c r="H37" s="95"/>
      <c r="I37" s="95"/>
      <c r="J37" s="95"/>
      <c r="K37" s="95"/>
      <c r="L37" s="95"/>
      <c r="M37" s="95"/>
      <c r="N37" s="95"/>
      <c r="O37" s="95"/>
      <c r="P37" s="95"/>
      <c r="Q37" s="95"/>
      <c r="R37" s="95"/>
      <c r="S37" s="95"/>
      <c r="T37" s="95"/>
      <c r="U37" s="95"/>
    </row>
    <row r="38" spans="1:21" ht="25.5" customHeight="1">
      <c r="A38" s="79" t="s">
        <v>27</v>
      </c>
      <c r="B38" s="81" t="s">
        <v>26</v>
      </c>
      <c r="C38" s="82"/>
      <c r="D38" s="82"/>
      <c r="E38" s="82"/>
      <c r="F38" s="82"/>
      <c r="G38" s="82"/>
      <c r="H38" s="82"/>
      <c r="I38" s="83"/>
      <c r="J38" s="87" t="s">
        <v>41</v>
      </c>
      <c r="K38" s="74" t="s">
        <v>24</v>
      </c>
      <c r="L38" s="93"/>
      <c r="M38" s="93"/>
      <c r="N38" s="75"/>
      <c r="O38" s="200" t="s">
        <v>42</v>
      </c>
      <c r="P38" s="201"/>
      <c r="Q38" s="202"/>
      <c r="R38" s="200" t="s">
        <v>23</v>
      </c>
      <c r="S38" s="204"/>
      <c r="T38" s="205"/>
      <c r="U38" s="206" t="s">
        <v>22</v>
      </c>
    </row>
    <row r="39" spans="1:21" ht="13.5" customHeight="1">
      <c r="A39" s="80"/>
      <c r="B39" s="84"/>
      <c r="C39" s="85"/>
      <c r="D39" s="85"/>
      <c r="E39" s="85"/>
      <c r="F39" s="85"/>
      <c r="G39" s="85"/>
      <c r="H39" s="85"/>
      <c r="I39" s="86"/>
      <c r="J39" s="88"/>
      <c r="K39" s="7" t="s">
        <v>28</v>
      </c>
      <c r="L39" s="7" t="s">
        <v>29</v>
      </c>
      <c r="M39" s="7" t="s">
        <v>207</v>
      </c>
      <c r="N39" s="7" t="s">
        <v>102</v>
      </c>
      <c r="O39" s="7" t="s">
        <v>34</v>
      </c>
      <c r="P39" s="7" t="s">
        <v>7</v>
      </c>
      <c r="Q39" s="7" t="s">
        <v>31</v>
      </c>
      <c r="R39" s="7" t="s">
        <v>32</v>
      </c>
      <c r="S39" s="7" t="s">
        <v>28</v>
      </c>
      <c r="T39" s="7" t="s">
        <v>33</v>
      </c>
      <c r="U39" s="88"/>
    </row>
    <row r="40" spans="1:21">
      <c r="A40" s="15" t="s">
        <v>109</v>
      </c>
      <c r="B40" s="115" t="s">
        <v>110</v>
      </c>
      <c r="C40" s="116"/>
      <c r="D40" s="116"/>
      <c r="E40" s="116"/>
      <c r="F40" s="116"/>
      <c r="G40" s="116"/>
      <c r="H40" s="116"/>
      <c r="I40" s="117"/>
      <c r="J40" s="16">
        <v>6</v>
      </c>
      <c r="K40" s="16">
        <v>2</v>
      </c>
      <c r="L40" s="16">
        <v>2</v>
      </c>
      <c r="M40" s="16">
        <v>0</v>
      </c>
      <c r="N40" s="16">
        <v>0</v>
      </c>
      <c r="O40" s="17">
        <f>K40+L40+M40+N40</f>
        <v>4</v>
      </c>
      <c r="P40" s="18">
        <f>Q40-O40</f>
        <v>7</v>
      </c>
      <c r="Q40" s="18">
        <f>ROUND(PRODUCT(J40,25)/14,0)</f>
        <v>11</v>
      </c>
      <c r="R40" s="19" t="s">
        <v>32</v>
      </c>
      <c r="S40" s="16"/>
      <c r="T40" s="10"/>
      <c r="U40" s="16" t="s">
        <v>37</v>
      </c>
    </row>
    <row r="41" spans="1:21">
      <c r="A41" s="15" t="s">
        <v>229</v>
      </c>
      <c r="B41" s="115" t="s">
        <v>117</v>
      </c>
      <c r="C41" s="116"/>
      <c r="D41" s="116"/>
      <c r="E41" s="116"/>
      <c r="F41" s="116"/>
      <c r="G41" s="116"/>
      <c r="H41" s="116"/>
      <c r="I41" s="117"/>
      <c r="J41" s="16">
        <v>6</v>
      </c>
      <c r="K41" s="16">
        <v>2</v>
      </c>
      <c r="L41" s="16">
        <v>2</v>
      </c>
      <c r="M41" s="16">
        <v>0</v>
      </c>
      <c r="N41" s="16">
        <v>0</v>
      </c>
      <c r="O41" s="17">
        <f t="shared" ref="O41:O45" si="0">K41+L41+M41+N41</f>
        <v>4</v>
      </c>
      <c r="P41" s="18">
        <f t="shared" ref="P41:P45" si="1">Q41-O41</f>
        <v>7</v>
      </c>
      <c r="Q41" s="18">
        <f t="shared" ref="Q41:Q44" si="2">ROUND(PRODUCT(J41,25)/14,0)</f>
        <v>11</v>
      </c>
      <c r="R41" s="19"/>
      <c r="S41" s="16"/>
      <c r="T41" s="10" t="s">
        <v>33</v>
      </c>
      <c r="U41" s="16" t="s">
        <v>37</v>
      </c>
    </row>
    <row r="42" spans="1:21">
      <c r="A42" s="15" t="s">
        <v>111</v>
      </c>
      <c r="B42" s="115" t="s">
        <v>112</v>
      </c>
      <c r="C42" s="116"/>
      <c r="D42" s="116"/>
      <c r="E42" s="116"/>
      <c r="F42" s="116"/>
      <c r="G42" s="116"/>
      <c r="H42" s="116"/>
      <c r="I42" s="117"/>
      <c r="J42" s="16">
        <v>6</v>
      </c>
      <c r="K42" s="16">
        <v>3</v>
      </c>
      <c r="L42" s="16">
        <v>2</v>
      </c>
      <c r="M42" s="16">
        <v>0</v>
      </c>
      <c r="N42" s="16">
        <v>0</v>
      </c>
      <c r="O42" s="17">
        <f t="shared" si="0"/>
        <v>5</v>
      </c>
      <c r="P42" s="18">
        <f t="shared" si="1"/>
        <v>6</v>
      </c>
      <c r="Q42" s="18">
        <f t="shared" si="2"/>
        <v>11</v>
      </c>
      <c r="R42" s="19" t="s">
        <v>32</v>
      </c>
      <c r="S42" s="16"/>
      <c r="T42" s="10"/>
      <c r="U42" s="16" t="s">
        <v>37</v>
      </c>
    </row>
    <row r="43" spans="1:21">
      <c r="A43" s="15" t="s">
        <v>113</v>
      </c>
      <c r="B43" s="115" t="s">
        <v>114</v>
      </c>
      <c r="C43" s="116"/>
      <c r="D43" s="116"/>
      <c r="E43" s="116"/>
      <c r="F43" s="116"/>
      <c r="G43" s="116"/>
      <c r="H43" s="116"/>
      <c r="I43" s="117"/>
      <c r="J43" s="16">
        <v>6</v>
      </c>
      <c r="K43" s="16">
        <v>2</v>
      </c>
      <c r="L43" s="16">
        <v>2</v>
      </c>
      <c r="M43" s="16">
        <v>0</v>
      </c>
      <c r="N43" s="16">
        <v>0</v>
      </c>
      <c r="O43" s="17">
        <f t="shared" si="0"/>
        <v>4</v>
      </c>
      <c r="P43" s="18">
        <f t="shared" si="1"/>
        <v>7</v>
      </c>
      <c r="Q43" s="18">
        <f t="shared" si="2"/>
        <v>11</v>
      </c>
      <c r="R43" s="19" t="s">
        <v>32</v>
      </c>
      <c r="S43" s="16"/>
      <c r="T43" s="10"/>
      <c r="U43" s="16" t="s">
        <v>37</v>
      </c>
    </row>
    <row r="44" spans="1:21">
      <c r="A44" s="15" t="s">
        <v>115</v>
      </c>
      <c r="B44" s="115" t="s">
        <v>116</v>
      </c>
      <c r="C44" s="116"/>
      <c r="D44" s="116"/>
      <c r="E44" s="116"/>
      <c r="F44" s="116"/>
      <c r="G44" s="116"/>
      <c r="H44" s="116"/>
      <c r="I44" s="117"/>
      <c r="J44" s="16">
        <v>6</v>
      </c>
      <c r="K44" s="16">
        <v>2</v>
      </c>
      <c r="L44" s="16">
        <v>2</v>
      </c>
      <c r="M44" s="16">
        <v>2</v>
      </c>
      <c r="N44" s="16">
        <v>0</v>
      </c>
      <c r="O44" s="17">
        <f t="shared" si="0"/>
        <v>6</v>
      </c>
      <c r="P44" s="18">
        <f t="shared" si="1"/>
        <v>5</v>
      </c>
      <c r="Q44" s="18">
        <f t="shared" si="2"/>
        <v>11</v>
      </c>
      <c r="R44" s="19"/>
      <c r="S44" s="16" t="s">
        <v>28</v>
      </c>
      <c r="T44" s="10"/>
      <c r="U44" s="16" t="s">
        <v>37</v>
      </c>
    </row>
    <row r="45" spans="1:21">
      <c r="A45" s="20" t="s">
        <v>99</v>
      </c>
      <c r="B45" s="195" t="s">
        <v>75</v>
      </c>
      <c r="C45" s="196"/>
      <c r="D45" s="196"/>
      <c r="E45" s="196"/>
      <c r="F45" s="196"/>
      <c r="G45" s="196"/>
      <c r="H45" s="196"/>
      <c r="I45" s="197"/>
      <c r="J45" s="20">
        <v>2</v>
      </c>
      <c r="K45" s="20">
        <v>0</v>
      </c>
      <c r="L45" s="20">
        <v>2</v>
      </c>
      <c r="M45" s="20">
        <v>0</v>
      </c>
      <c r="N45" s="20">
        <v>0</v>
      </c>
      <c r="O45" s="20">
        <f t="shared" si="0"/>
        <v>2</v>
      </c>
      <c r="P45" s="21">
        <f t="shared" si="1"/>
        <v>2</v>
      </c>
      <c r="Q45" s="21">
        <f t="shared" ref="Q45" si="3">ROUND(PRODUCT(J45,25)/14,0)</f>
        <v>4</v>
      </c>
      <c r="R45" s="22"/>
      <c r="S45" s="20"/>
      <c r="T45" s="23" t="s">
        <v>33</v>
      </c>
      <c r="U45" s="20" t="s">
        <v>40</v>
      </c>
    </row>
    <row r="46" spans="1:21">
      <c r="A46" s="24" t="s">
        <v>25</v>
      </c>
      <c r="B46" s="90"/>
      <c r="C46" s="91"/>
      <c r="D46" s="91"/>
      <c r="E46" s="91"/>
      <c r="F46" s="91"/>
      <c r="G46" s="91"/>
      <c r="H46" s="91"/>
      <c r="I46" s="92"/>
      <c r="J46" s="24">
        <f t="shared" ref="J46:Q46" si="4">SUM(J40:J45)</f>
        <v>32</v>
      </c>
      <c r="K46" s="24">
        <f t="shared" si="4"/>
        <v>11</v>
      </c>
      <c r="L46" s="24">
        <f t="shared" si="4"/>
        <v>12</v>
      </c>
      <c r="M46" s="24">
        <f t="shared" si="4"/>
        <v>2</v>
      </c>
      <c r="N46" s="24">
        <f t="shared" si="4"/>
        <v>0</v>
      </c>
      <c r="O46" s="24">
        <f t="shared" si="4"/>
        <v>25</v>
      </c>
      <c r="P46" s="24">
        <f t="shared" si="4"/>
        <v>34</v>
      </c>
      <c r="Q46" s="24">
        <f t="shared" si="4"/>
        <v>59</v>
      </c>
      <c r="R46" s="24">
        <f>COUNTIF(R40:R45,"E")</f>
        <v>3</v>
      </c>
      <c r="S46" s="24">
        <f>COUNTIF(S40:S45,"C")</f>
        <v>1</v>
      </c>
      <c r="T46" s="24">
        <f>COUNTIF(T40:T45,"VP")</f>
        <v>2</v>
      </c>
      <c r="U46" s="17">
        <f>COUNTA(U40:U45)</f>
        <v>6</v>
      </c>
    </row>
    <row r="47" spans="1:21" ht="19.5" customHeight="1"/>
    <row r="48" spans="1:21" ht="16.5" customHeight="1">
      <c r="A48" s="95" t="s">
        <v>44</v>
      </c>
      <c r="B48" s="95"/>
      <c r="C48" s="95"/>
      <c r="D48" s="95"/>
      <c r="E48" s="95"/>
      <c r="F48" s="95"/>
      <c r="G48" s="95"/>
      <c r="H48" s="95"/>
      <c r="I48" s="95"/>
      <c r="J48" s="95"/>
      <c r="K48" s="95"/>
      <c r="L48" s="95"/>
      <c r="M48" s="95"/>
      <c r="N48" s="95"/>
      <c r="O48" s="95"/>
      <c r="P48" s="95"/>
      <c r="Q48" s="95"/>
      <c r="R48" s="95"/>
      <c r="S48" s="95"/>
      <c r="T48" s="95"/>
      <c r="U48" s="95"/>
    </row>
    <row r="49" spans="1:21" ht="26.25" customHeight="1">
      <c r="A49" s="79" t="s">
        <v>27</v>
      </c>
      <c r="B49" s="81" t="s">
        <v>26</v>
      </c>
      <c r="C49" s="82"/>
      <c r="D49" s="82"/>
      <c r="E49" s="82"/>
      <c r="F49" s="82"/>
      <c r="G49" s="82"/>
      <c r="H49" s="82"/>
      <c r="I49" s="83"/>
      <c r="J49" s="87" t="s">
        <v>41</v>
      </c>
      <c r="K49" s="74" t="s">
        <v>24</v>
      </c>
      <c r="L49" s="93"/>
      <c r="M49" s="93"/>
      <c r="N49" s="75"/>
      <c r="O49" s="200" t="s">
        <v>42</v>
      </c>
      <c r="P49" s="201"/>
      <c r="Q49" s="202"/>
      <c r="R49" s="200" t="s">
        <v>23</v>
      </c>
      <c r="S49" s="204"/>
      <c r="T49" s="205"/>
      <c r="U49" s="206" t="s">
        <v>22</v>
      </c>
    </row>
    <row r="50" spans="1:21" ht="12.75" customHeight="1">
      <c r="A50" s="80"/>
      <c r="B50" s="84"/>
      <c r="C50" s="85"/>
      <c r="D50" s="85"/>
      <c r="E50" s="85"/>
      <c r="F50" s="85"/>
      <c r="G50" s="85"/>
      <c r="H50" s="85"/>
      <c r="I50" s="86"/>
      <c r="J50" s="88"/>
      <c r="K50" s="7" t="s">
        <v>28</v>
      </c>
      <c r="L50" s="7" t="s">
        <v>29</v>
      </c>
      <c r="M50" s="7" t="s">
        <v>207</v>
      </c>
      <c r="N50" s="7" t="s">
        <v>102</v>
      </c>
      <c r="O50" s="7" t="s">
        <v>34</v>
      </c>
      <c r="P50" s="7" t="s">
        <v>7</v>
      </c>
      <c r="Q50" s="7" t="s">
        <v>31</v>
      </c>
      <c r="R50" s="7" t="s">
        <v>32</v>
      </c>
      <c r="S50" s="7" t="s">
        <v>28</v>
      </c>
      <c r="T50" s="7" t="s">
        <v>33</v>
      </c>
      <c r="U50" s="88"/>
    </row>
    <row r="51" spans="1:21">
      <c r="A51" s="15" t="s">
        <v>118</v>
      </c>
      <c r="B51" s="115" t="s">
        <v>119</v>
      </c>
      <c r="C51" s="116"/>
      <c r="D51" s="116"/>
      <c r="E51" s="116"/>
      <c r="F51" s="116"/>
      <c r="G51" s="116"/>
      <c r="H51" s="116"/>
      <c r="I51" s="117"/>
      <c r="J51" s="16">
        <v>6</v>
      </c>
      <c r="K51" s="16">
        <v>2</v>
      </c>
      <c r="L51" s="16">
        <v>2</v>
      </c>
      <c r="M51" s="16">
        <v>0</v>
      </c>
      <c r="N51" s="16">
        <v>0</v>
      </c>
      <c r="O51" s="17">
        <f>K51+L51+M51+N51</f>
        <v>4</v>
      </c>
      <c r="P51" s="18">
        <f>Q51-O51</f>
        <v>7</v>
      </c>
      <c r="Q51" s="18">
        <f>ROUND(PRODUCT(J51,25)/14,0)</f>
        <v>11</v>
      </c>
      <c r="R51" s="19" t="s">
        <v>32</v>
      </c>
      <c r="S51" s="16"/>
      <c r="T51" s="10"/>
      <c r="U51" s="16" t="s">
        <v>37</v>
      </c>
    </row>
    <row r="52" spans="1:21">
      <c r="A52" s="15" t="s">
        <v>233</v>
      </c>
      <c r="B52" s="115" t="s">
        <v>230</v>
      </c>
      <c r="C52" s="116"/>
      <c r="D52" s="116"/>
      <c r="E52" s="116"/>
      <c r="F52" s="116"/>
      <c r="G52" s="116"/>
      <c r="H52" s="116"/>
      <c r="I52" s="117"/>
      <c r="J52" s="16">
        <v>6</v>
      </c>
      <c r="K52" s="16">
        <v>3</v>
      </c>
      <c r="L52" s="16">
        <v>3</v>
      </c>
      <c r="M52" s="16">
        <v>0</v>
      </c>
      <c r="N52" s="16">
        <v>0</v>
      </c>
      <c r="O52" s="17">
        <f t="shared" ref="O52:O56" si="5">K52+L52+M52+N52</f>
        <v>6</v>
      </c>
      <c r="P52" s="18">
        <f t="shared" ref="P52:P56" si="6">Q52-O52</f>
        <v>5</v>
      </c>
      <c r="Q52" s="18">
        <f t="shared" ref="Q52:Q56" si="7">ROUND(PRODUCT(J52,25)/14,0)</f>
        <v>11</v>
      </c>
      <c r="R52" s="19" t="s">
        <v>32</v>
      </c>
      <c r="S52" s="16"/>
      <c r="T52" s="10"/>
      <c r="U52" s="16" t="s">
        <v>37</v>
      </c>
    </row>
    <row r="53" spans="1:21">
      <c r="A53" s="15" t="s">
        <v>120</v>
      </c>
      <c r="B53" s="115" t="s">
        <v>121</v>
      </c>
      <c r="C53" s="116"/>
      <c r="D53" s="116"/>
      <c r="E53" s="116"/>
      <c r="F53" s="116"/>
      <c r="G53" s="116"/>
      <c r="H53" s="116"/>
      <c r="I53" s="117"/>
      <c r="J53" s="16">
        <v>6</v>
      </c>
      <c r="K53" s="16">
        <v>2</v>
      </c>
      <c r="L53" s="16">
        <v>2</v>
      </c>
      <c r="M53" s="16">
        <v>0</v>
      </c>
      <c r="N53" s="16">
        <v>0</v>
      </c>
      <c r="O53" s="17">
        <f t="shared" si="5"/>
        <v>4</v>
      </c>
      <c r="P53" s="18">
        <f t="shared" si="6"/>
        <v>7</v>
      </c>
      <c r="Q53" s="18">
        <f t="shared" si="7"/>
        <v>11</v>
      </c>
      <c r="R53" s="19"/>
      <c r="S53" s="16"/>
      <c r="T53" s="10" t="s">
        <v>33</v>
      </c>
      <c r="U53" s="16" t="s">
        <v>37</v>
      </c>
    </row>
    <row r="54" spans="1:21">
      <c r="A54" s="15" t="s">
        <v>124</v>
      </c>
      <c r="B54" s="115" t="s">
        <v>125</v>
      </c>
      <c r="C54" s="116"/>
      <c r="D54" s="116"/>
      <c r="E54" s="116"/>
      <c r="F54" s="116"/>
      <c r="G54" s="116"/>
      <c r="H54" s="116"/>
      <c r="I54" s="117"/>
      <c r="J54" s="16">
        <v>6</v>
      </c>
      <c r="K54" s="16">
        <v>2</v>
      </c>
      <c r="L54" s="16">
        <v>1</v>
      </c>
      <c r="M54" s="16">
        <v>2</v>
      </c>
      <c r="N54" s="16">
        <v>0</v>
      </c>
      <c r="O54" s="17">
        <f t="shared" si="5"/>
        <v>5</v>
      </c>
      <c r="P54" s="18">
        <f>Q54-O54</f>
        <v>6</v>
      </c>
      <c r="Q54" s="18">
        <f>ROUND(PRODUCT(J54,25)/14,0)</f>
        <v>11</v>
      </c>
      <c r="R54" s="19" t="s">
        <v>32</v>
      </c>
      <c r="S54" s="16"/>
      <c r="T54" s="10"/>
      <c r="U54" s="16" t="s">
        <v>37</v>
      </c>
    </row>
    <row r="55" spans="1:21">
      <c r="A55" s="15" t="s">
        <v>126</v>
      </c>
      <c r="B55" s="115" t="s">
        <v>127</v>
      </c>
      <c r="C55" s="116"/>
      <c r="D55" s="116"/>
      <c r="E55" s="116"/>
      <c r="F55" s="116"/>
      <c r="G55" s="116"/>
      <c r="H55" s="116"/>
      <c r="I55" s="117"/>
      <c r="J55" s="16">
        <v>6</v>
      </c>
      <c r="K55" s="16">
        <v>2</v>
      </c>
      <c r="L55" s="16">
        <v>1</v>
      </c>
      <c r="M55" s="16">
        <v>0</v>
      </c>
      <c r="N55" s="16">
        <v>0</v>
      </c>
      <c r="O55" s="17">
        <f t="shared" si="5"/>
        <v>3</v>
      </c>
      <c r="P55" s="18">
        <f>Q55-O55</f>
        <v>8</v>
      </c>
      <c r="Q55" s="18">
        <f>ROUND(PRODUCT(J55,25)/14,0)</f>
        <v>11</v>
      </c>
      <c r="R55" s="19"/>
      <c r="S55" s="16" t="s">
        <v>28</v>
      </c>
      <c r="T55" s="10"/>
      <c r="U55" s="16" t="s">
        <v>39</v>
      </c>
    </row>
    <row r="56" spans="1:21">
      <c r="A56" s="25" t="s">
        <v>100</v>
      </c>
      <c r="B56" s="207" t="s">
        <v>76</v>
      </c>
      <c r="C56" s="208"/>
      <c r="D56" s="208"/>
      <c r="E56" s="208"/>
      <c r="F56" s="208"/>
      <c r="G56" s="208"/>
      <c r="H56" s="208"/>
      <c r="I56" s="209"/>
      <c r="J56" s="25">
        <v>2</v>
      </c>
      <c r="K56" s="25">
        <v>0</v>
      </c>
      <c r="L56" s="25">
        <v>2</v>
      </c>
      <c r="M56" s="25">
        <v>0</v>
      </c>
      <c r="N56" s="25">
        <v>0</v>
      </c>
      <c r="O56" s="17">
        <f t="shared" si="5"/>
        <v>2</v>
      </c>
      <c r="P56" s="18">
        <f t="shared" si="6"/>
        <v>2</v>
      </c>
      <c r="Q56" s="18">
        <f t="shared" si="7"/>
        <v>4</v>
      </c>
      <c r="R56" s="22"/>
      <c r="S56" s="20"/>
      <c r="T56" s="23" t="s">
        <v>33</v>
      </c>
      <c r="U56" s="20" t="s">
        <v>40</v>
      </c>
    </row>
    <row r="57" spans="1:21">
      <c r="A57" s="24" t="s">
        <v>25</v>
      </c>
      <c r="B57" s="90"/>
      <c r="C57" s="91"/>
      <c r="D57" s="91"/>
      <c r="E57" s="91"/>
      <c r="F57" s="91"/>
      <c r="G57" s="91"/>
      <c r="H57" s="91"/>
      <c r="I57" s="92"/>
      <c r="J57" s="24">
        <f t="shared" ref="J57:Q57" si="8">SUM(J51:J56)</f>
        <v>32</v>
      </c>
      <c r="K57" s="24">
        <f t="shared" si="8"/>
        <v>11</v>
      </c>
      <c r="L57" s="24">
        <f t="shared" si="8"/>
        <v>11</v>
      </c>
      <c r="M57" s="24">
        <f t="shared" si="8"/>
        <v>2</v>
      </c>
      <c r="N57" s="24">
        <f t="shared" si="8"/>
        <v>0</v>
      </c>
      <c r="O57" s="24">
        <f t="shared" si="8"/>
        <v>24</v>
      </c>
      <c r="P57" s="24">
        <f t="shared" si="8"/>
        <v>35</v>
      </c>
      <c r="Q57" s="24">
        <f t="shared" si="8"/>
        <v>59</v>
      </c>
      <c r="R57" s="24">
        <f>COUNTIF(R51:R56,"E")</f>
        <v>3</v>
      </c>
      <c r="S57" s="24">
        <f>COUNTIF(S51:S56,"C")</f>
        <v>1</v>
      </c>
      <c r="T57" s="24">
        <f>COUNTIF(T51:T56,"VP")</f>
        <v>2</v>
      </c>
      <c r="U57" s="17">
        <f>COUNTA(U51:U56)</f>
        <v>6</v>
      </c>
    </row>
    <row r="58" spans="1:21" ht="11.25" customHeight="1"/>
    <row r="59" spans="1:21" ht="18" customHeight="1">
      <c r="A59" s="95" t="s">
        <v>45</v>
      </c>
      <c r="B59" s="95"/>
      <c r="C59" s="95"/>
      <c r="D59" s="95"/>
      <c r="E59" s="95"/>
      <c r="F59" s="95"/>
      <c r="G59" s="95"/>
      <c r="H59" s="95"/>
      <c r="I59" s="95"/>
      <c r="J59" s="95"/>
      <c r="K59" s="95"/>
      <c r="L59" s="95"/>
      <c r="M59" s="95"/>
      <c r="N59" s="95"/>
      <c r="O59" s="95"/>
      <c r="P59" s="95"/>
      <c r="Q59" s="95"/>
      <c r="R59" s="95"/>
      <c r="S59" s="95"/>
      <c r="T59" s="95"/>
      <c r="U59" s="95"/>
    </row>
    <row r="60" spans="1:21" ht="25.5" customHeight="1">
      <c r="A60" s="79" t="s">
        <v>27</v>
      </c>
      <c r="B60" s="81" t="s">
        <v>26</v>
      </c>
      <c r="C60" s="82"/>
      <c r="D60" s="82"/>
      <c r="E60" s="82"/>
      <c r="F60" s="82"/>
      <c r="G60" s="82"/>
      <c r="H60" s="82"/>
      <c r="I60" s="83"/>
      <c r="J60" s="87" t="s">
        <v>41</v>
      </c>
      <c r="K60" s="74" t="s">
        <v>24</v>
      </c>
      <c r="L60" s="93"/>
      <c r="M60" s="93"/>
      <c r="N60" s="75"/>
      <c r="O60" s="200" t="s">
        <v>42</v>
      </c>
      <c r="P60" s="201"/>
      <c r="Q60" s="202"/>
      <c r="R60" s="200" t="s">
        <v>23</v>
      </c>
      <c r="S60" s="204"/>
      <c r="T60" s="205"/>
      <c r="U60" s="206" t="s">
        <v>22</v>
      </c>
    </row>
    <row r="61" spans="1:21" ht="16.5" customHeight="1">
      <c r="A61" s="80"/>
      <c r="B61" s="84"/>
      <c r="C61" s="85"/>
      <c r="D61" s="85"/>
      <c r="E61" s="85"/>
      <c r="F61" s="85"/>
      <c r="G61" s="85"/>
      <c r="H61" s="85"/>
      <c r="I61" s="86"/>
      <c r="J61" s="88"/>
      <c r="K61" s="7" t="s">
        <v>28</v>
      </c>
      <c r="L61" s="7" t="s">
        <v>29</v>
      </c>
      <c r="M61" s="7" t="s">
        <v>207</v>
      </c>
      <c r="N61" s="7" t="s">
        <v>102</v>
      </c>
      <c r="O61" s="7" t="s">
        <v>34</v>
      </c>
      <c r="P61" s="7" t="s">
        <v>7</v>
      </c>
      <c r="Q61" s="7" t="s">
        <v>31</v>
      </c>
      <c r="R61" s="7" t="s">
        <v>32</v>
      </c>
      <c r="S61" s="7" t="s">
        <v>28</v>
      </c>
      <c r="T61" s="7" t="s">
        <v>33</v>
      </c>
      <c r="U61" s="88"/>
    </row>
    <row r="62" spans="1:21">
      <c r="A62" s="15" t="s">
        <v>234</v>
      </c>
      <c r="B62" s="115" t="s">
        <v>231</v>
      </c>
      <c r="C62" s="116"/>
      <c r="D62" s="116"/>
      <c r="E62" s="116"/>
      <c r="F62" s="116"/>
      <c r="G62" s="116"/>
      <c r="H62" s="116"/>
      <c r="I62" s="117"/>
      <c r="J62" s="16">
        <v>6</v>
      </c>
      <c r="K62" s="16">
        <v>2</v>
      </c>
      <c r="L62" s="16">
        <v>2</v>
      </c>
      <c r="M62" s="16">
        <v>0</v>
      </c>
      <c r="N62" s="16">
        <v>0</v>
      </c>
      <c r="O62" s="17">
        <f>K62+L62+M62+N62</f>
        <v>4</v>
      </c>
      <c r="P62" s="18">
        <f>Q62-O62</f>
        <v>7</v>
      </c>
      <c r="Q62" s="18">
        <f>ROUND(PRODUCT(J62,25)/14,0)</f>
        <v>11</v>
      </c>
      <c r="R62" s="19"/>
      <c r="S62" s="16"/>
      <c r="T62" s="10" t="s">
        <v>33</v>
      </c>
      <c r="U62" s="16" t="s">
        <v>37</v>
      </c>
    </row>
    <row r="63" spans="1:21">
      <c r="A63" s="15" t="s">
        <v>128</v>
      </c>
      <c r="B63" s="115" t="s">
        <v>129</v>
      </c>
      <c r="C63" s="116"/>
      <c r="D63" s="116"/>
      <c r="E63" s="116"/>
      <c r="F63" s="116"/>
      <c r="G63" s="116"/>
      <c r="H63" s="116"/>
      <c r="I63" s="117"/>
      <c r="J63" s="16">
        <v>6</v>
      </c>
      <c r="K63" s="16">
        <v>2</v>
      </c>
      <c r="L63" s="16">
        <v>2</v>
      </c>
      <c r="M63" s="16">
        <v>1</v>
      </c>
      <c r="N63" s="16">
        <v>0</v>
      </c>
      <c r="O63" s="17">
        <f t="shared" ref="O63:O67" si="9">K63+L63+M63+N63</f>
        <v>5</v>
      </c>
      <c r="P63" s="18">
        <f t="shared" ref="P63:P67" si="10">Q63-O63</f>
        <v>6</v>
      </c>
      <c r="Q63" s="18">
        <f t="shared" ref="Q63:Q67" si="11">ROUND(PRODUCT(J63,25)/14,0)</f>
        <v>11</v>
      </c>
      <c r="R63" s="19" t="s">
        <v>32</v>
      </c>
      <c r="S63" s="16"/>
      <c r="T63" s="10"/>
      <c r="U63" s="16" t="s">
        <v>37</v>
      </c>
    </row>
    <row r="64" spans="1:21">
      <c r="A64" s="15" t="s">
        <v>130</v>
      </c>
      <c r="B64" s="115" t="s">
        <v>131</v>
      </c>
      <c r="C64" s="116"/>
      <c r="D64" s="116"/>
      <c r="E64" s="116"/>
      <c r="F64" s="116"/>
      <c r="G64" s="116"/>
      <c r="H64" s="116"/>
      <c r="I64" s="117"/>
      <c r="J64" s="16">
        <v>6</v>
      </c>
      <c r="K64" s="16">
        <v>2</v>
      </c>
      <c r="L64" s="16">
        <v>2</v>
      </c>
      <c r="M64" s="16">
        <v>0</v>
      </c>
      <c r="N64" s="16">
        <v>0</v>
      </c>
      <c r="O64" s="17">
        <f t="shared" si="9"/>
        <v>4</v>
      </c>
      <c r="P64" s="18">
        <f t="shared" si="10"/>
        <v>7</v>
      </c>
      <c r="Q64" s="18">
        <f t="shared" si="11"/>
        <v>11</v>
      </c>
      <c r="R64" s="19" t="s">
        <v>32</v>
      </c>
      <c r="S64" s="16"/>
      <c r="T64" s="10"/>
      <c r="U64" s="16" t="s">
        <v>39</v>
      </c>
    </row>
    <row r="65" spans="1:21">
      <c r="A65" s="15" t="s">
        <v>132</v>
      </c>
      <c r="B65" s="115" t="s">
        <v>133</v>
      </c>
      <c r="C65" s="116"/>
      <c r="D65" s="116"/>
      <c r="E65" s="116"/>
      <c r="F65" s="116"/>
      <c r="G65" s="116"/>
      <c r="H65" s="116"/>
      <c r="I65" s="117"/>
      <c r="J65" s="16">
        <v>6</v>
      </c>
      <c r="K65" s="16">
        <v>2</v>
      </c>
      <c r="L65" s="16">
        <v>2</v>
      </c>
      <c r="M65" s="16">
        <v>0</v>
      </c>
      <c r="N65" s="16">
        <v>0</v>
      </c>
      <c r="O65" s="17">
        <f t="shared" si="9"/>
        <v>4</v>
      </c>
      <c r="P65" s="18">
        <f t="shared" si="10"/>
        <v>7</v>
      </c>
      <c r="Q65" s="18">
        <f t="shared" si="11"/>
        <v>11</v>
      </c>
      <c r="R65" s="19" t="s">
        <v>32</v>
      </c>
      <c r="S65" s="16"/>
      <c r="T65" s="10"/>
      <c r="U65" s="16" t="s">
        <v>37</v>
      </c>
    </row>
    <row r="66" spans="1:21">
      <c r="A66" s="15" t="s">
        <v>134</v>
      </c>
      <c r="B66" s="115" t="s">
        <v>135</v>
      </c>
      <c r="C66" s="116"/>
      <c r="D66" s="116"/>
      <c r="E66" s="116"/>
      <c r="F66" s="116"/>
      <c r="G66" s="116"/>
      <c r="H66" s="116"/>
      <c r="I66" s="117"/>
      <c r="J66" s="16">
        <v>6</v>
      </c>
      <c r="K66" s="16">
        <v>2</v>
      </c>
      <c r="L66" s="16">
        <v>0</v>
      </c>
      <c r="M66" s="16">
        <v>2</v>
      </c>
      <c r="N66" s="16">
        <v>1</v>
      </c>
      <c r="O66" s="17">
        <f t="shared" si="9"/>
        <v>5</v>
      </c>
      <c r="P66" s="18">
        <f t="shared" si="10"/>
        <v>6</v>
      </c>
      <c r="Q66" s="18">
        <f t="shared" si="11"/>
        <v>11</v>
      </c>
      <c r="R66" s="19"/>
      <c r="S66" s="16" t="s">
        <v>28</v>
      </c>
      <c r="T66" s="10"/>
      <c r="U66" s="16" t="s">
        <v>39</v>
      </c>
    </row>
    <row r="67" spans="1:21">
      <c r="A67" s="15" t="s">
        <v>136</v>
      </c>
      <c r="B67" s="115" t="s">
        <v>137</v>
      </c>
      <c r="C67" s="116"/>
      <c r="D67" s="116"/>
      <c r="E67" s="116"/>
      <c r="F67" s="116"/>
      <c r="G67" s="116"/>
      <c r="H67" s="116"/>
      <c r="I67" s="117"/>
      <c r="J67" s="16">
        <v>3</v>
      </c>
      <c r="K67" s="16">
        <v>0</v>
      </c>
      <c r="L67" s="16">
        <v>2</v>
      </c>
      <c r="M67" s="16">
        <v>0</v>
      </c>
      <c r="N67" s="16">
        <v>0</v>
      </c>
      <c r="O67" s="17">
        <f t="shared" si="9"/>
        <v>2</v>
      </c>
      <c r="P67" s="18">
        <f t="shared" si="10"/>
        <v>3</v>
      </c>
      <c r="Q67" s="18">
        <f t="shared" si="11"/>
        <v>5</v>
      </c>
      <c r="R67" s="19"/>
      <c r="S67" s="16" t="s">
        <v>28</v>
      </c>
      <c r="T67" s="10"/>
      <c r="U67" s="16" t="s">
        <v>40</v>
      </c>
    </row>
    <row r="68" spans="1:21">
      <c r="A68" s="24" t="s">
        <v>25</v>
      </c>
      <c r="B68" s="90"/>
      <c r="C68" s="91"/>
      <c r="D68" s="91"/>
      <c r="E68" s="91"/>
      <c r="F68" s="91"/>
      <c r="G68" s="91"/>
      <c r="H68" s="91"/>
      <c r="I68" s="92"/>
      <c r="J68" s="24">
        <f t="shared" ref="J68:Q68" si="12">SUM(J62:J67)</f>
        <v>33</v>
      </c>
      <c r="K68" s="24">
        <f t="shared" si="12"/>
        <v>10</v>
      </c>
      <c r="L68" s="24">
        <f t="shared" si="12"/>
        <v>10</v>
      </c>
      <c r="M68" s="24">
        <f t="shared" si="12"/>
        <v>3</v>
      </c>
      <c r="N68" s="24">
        <f t="shared" si="12"/>
        <v>1</v>
      </c>
      <c r="O68" s="24">
        <f t="shared" si="12"/>
        <v>24</v>
      </c>
      <c r="P68" s="24">
        <f t="shared" si="12"/>
        <v>36</v>
      </c>
      <c r="Q68" s="24">
        <f t="shared" si="12"/>
        <v>60</v>
      </c>
      <c r="R68" s="24">
        <f>COUNTIF(R62:R67,"E")</f>
        <v>3</v>
      </c>
      <c r="S68" s="24">
        <f>COUNTIF(S62:S67,"C")</f>
        <v>2</v>
      </c>
      <c r="T68" s="24">
        <f>COUNTIF(T62:T67,"VP")</f>
        <v>1</v>
      </c>
      <c r="U68" s="17">
        <f>COUNTA(U62:U67)</f>
        <v>6</v>
      </c>
    </row>
    <row r="69" spans="1:21" ht="21.75" customHeight="1"/>
    <row r="70" spans="1:21" ht="18.75" customHeight="1">
      <c r="A70" s="95" t="s">
        <v>46</v>
      </c>
      <c r="B70" s="95"/>
      <c r="C70" s="95"/>
      <c r="D70" s="95"/>
      <c r="E70" s="95"/>
      <c r="F70" s="95"/>
      <c r="G70" s="95"/>
      <c r="H70" s="95"/>
      <c r="I70" s="95"/>
      <c r="J70" s="95"/>
      <c r="K70" s="95"/>
      <c r="L70" s="95"/>
      <c r="M70" s="95"/>
      <c r="N70" s="95"/>
      <c r="O70" s="95"/>
      <c r="P70" s="95"/>
      <c r="Q70" s="95"/>
      <c r="R70" s="95"/>
      <c r="S70" s="95"/>
      <c r="T70" s="95"/>
      <c r="U70" s="95"/>
    </row>
    <row r="71" spans="1:21" ht="24.75" customHeight="1">
      <c r="A71" s="79" t="s">
        <v>27</v>
      </c>
      <c r="B71" s="81" t="s">
        <v>26</v>
      </c>
      <c r="C71" s="82"/>
      <c r="D71" s="82"/>
      <c r="E71" s="82"/>
      <c r="F71" s="82"/>
      <c r="G71" s="82"/>
      <c r="H71" s="82"/>
      <c r="I71" s="83"/>
      <c r="J71" s="87" t="s">
        <v>41</v>
      </c>
      <c r="K71" s="74" t="s">
        <v>24</v>
      </c>
      <c r="L71" s="93"/>
      <c r="M71" s="93"/>
      <c r="N71" s="75"/>
      <c r="O71" s="200" t="s">
        <v>42</v>
      </c>
      <c r="P71" s="201"/>
      <c r="Q71" s="202"/>
      <c r="R71" s="200" t="s">
        <v>23</v>
      </c>
      <c r="S71" s="204"/>
      <c r="T71" s="205"/>
      <c r="U71" s="206" t="s">
        <v>22</v>
      </c>
    </row>
    <row r="72" spans="1:21">
      <c r="A72" s="80"/>
      <c r="B72" s="84"/>
      <c r="C72" s="85"/>
      <c r="D72" s="85"/>
      <c r="E72" s="85"/>
      <c r="F72" s="85"/>
      <c r="G72" s="85"/>
      <c r="H72" s="85"/>
      <c r="I72" s="86"/>
      <c r="J72" s="88"/>
      <c r="K72" s="7" t="s">
        <v>28</v>
      </c>
      <c r="L72" s="7" t="s">
        <v>29</v>
      </c>
      <c r="M72" s="7" t="s">
        <v>207</v>
      </c>
      <c r="N72" s="7" t="s">
        <v>102</v>
      </c>
      <c r="O72" s="7" t="s">
        <v>34</v>
      </c>
      <c r="P72" s="7" t="s">
        <v>7</v>
      </c>
      <c r="Q72" s="7" t="s">
        <v>31</v>
      </c>
      <c r="R72" s="7" t="s">
        <v>32</v>
      </c>
      <c r="S72" s="7" t="s">
        <v>28</v>
      </c>
      <c r="T72" s="7" t="s">
        <v>33</v>
      </c>
      <c r="U72" s="88"/>
    </row>
    <row r="73" spans="1:21">
      <c r="A73" s="15" t="s">
        <v>138</v>
      </c>
      <c r="B73" s="115" t="s">
        <v>139</v>
      </c>
      <c r="C73" s="116"/>
      <c r="D73" s="116"/>
      <c r="E73" s="116"/>
      <c r="F73" s="116"/>
      <c r="G73" s="116"/>
      <c r="H73" s="116"/>
      <c r="I73" s="117"/>
      <c r="J73" s="16">
        <v>6</v>
      </c>
      <c r="K73" s="16">
        <v>2</v>
      </c>
      <c r="L73" s="16">
        <v>1</v>
      </c>
      <c r="M73" s="16">
        <v>2</v>
      </c>
      <c r="N73" s="16">
        <v>0</v>
      </c>
      <c r="O73" s="17">
        <f>K73+L73+M73+N73</f>
        <v>5</v>
      </c>
      <c r="P73" s="18">
        <f>Q73-O73</f>
        <v>6</v>
      </c>
      <c r="Q73" s="18">
        <f>ROUND(PRODUCT(J73,25)/14,0)</f>
        <v>11</v>
      </c>
      <c r="R73" s="19" t="s">
        <v>32</v>
      </c>
      <c r="S73" s="16"/>
      <c r="T73" s="10"/>
      <c r="U73" s="16" t="s">
        <v>39</v>
      </c>
    </row>
    <row r="74" spans="1:21">
      <c r="A74" s="15" t="s">
        <v>140</v>
      </c>
      <c r="B74" s="115" t="s">
        <v>141</v>
      </c>
      <c r="C74" s="116"/>
      <c r="D74" s="116"/>
      <c r="E74" s="116"/>
      <c r="F74" s="116"/>
      <c r="G74" s="116"/>
      <c r="H74" s="116"/>
      <c r="I74" s="117"/>
      <c r="J74" s="16">
        <v>6</v>
      </c>
      <c r="K74" s="16">
        <v>2</v>
      </c>
      <c r="L74" s="16">
        <v>2</v>
      </c>
      <c r="M74" s="16">
        <v>0</v>
      </c>
      <c r="N74" s="16">
        <v>0</v>
      </c>
      <c r="O74" s="17">
        <f t="shared" ref="O74:O78" si="13">K74+L74+M74+N74</f>
        <v>4</v>
      </c>
      <c r="P74" s="18">
        <f t="shared" ref="P74:P78" si="14">Q74-O74</f>
        <v>7</v>
      </c>
      <c r="Q74" s="18">
        <f t="shared" ref="Q74:Q78" si="15">ROUND(PRODUCT(J74,25)/14,0)</f>
        <v>11</v>
      </c>
      <c r="R74" s="19" t="s">
        <v>32</v>
      </c>
      <c r="S74" s="16"/>
      <c r="T74" s="10"/>
      <c r="U74" s="16" t="s">
        <v>37</v>
      </c>
    </row>
    <row r="75" spans="1:21">
      <c r="A75" s="15" t="s">
        <v>142</v>
      </c>
      <c r="B75" s="115" t="s">
        <v>143</v>
      </c>
      <c r="C75" s="116"/>
      <c r="D75" s="116"/>
      <c r="E75" s="116"/>
      <c r="F75" s="116"/>
      <c r="G75" s="116"/>
      <c r="H75" s="116"/>
      <c r="I75" s="117"/>
      <c r="J75" s="16">
        <v>6</v>
      </c>
      <c r="K75" s="16">
        <v>2</v>
      </c>
      <c r="L75" s="16">
        <v>2</v>
      </c>
      <c r="M75" s="16">
        <v>0</v>
      </c>
      <c r="N75" s="16">
        <v>0</v>
      </c>
      <c r="O75" s="17">
        <f t="shared" si="13"/>
        <v>4</v>
      </c>
      <c r="P75" s="18">
        <f t="shared" si="14"/>
        <v>7</v>
      </c>
      <c r="Q75" s="18">
        <f t="shared" si="15"/>
        <v>11</v>
      </c>
      <c r="R75" s="19" t="s">
        <v>32</v>
      </c>
      <c r="S75" s="16"/>
      <c r="T75" s="10"/>
      <c r="U75" s="16" t="s">
        <v>37</v>
      </c>
    </row>
    <row r="76" spans="1:21">
      <c r="A76" s="15" t="s">
        <v>144</v>
      </c>
      <c r="B76" s="115" t="s">
        <v>145</v>
      </c>
      <c r="C76" s="116"/>
      <c r="D76" s="116"/>
      <c r="E76" s="116"/>
      <c r="F76" s="116"/>
      <c r="G76" s="116"/>
      <c r="H76" s="116"/>
      <c r="I76" s="117"/>
      <c r="J76" s="16">
        <v>6</v>
      </c>
      <c r="K76" s="16">
        <v>2</v>
      </c>
      <c r="L76" s="16">
        <v>2</v>
      </c>
      <c r="M76" s="16">
        <v>1</v>
      </c>
      <c r="N76" s="16">
        <v>0</v>
      </c>
      <c r="O76" s="17">
        <f t="shared" si="13"/>
        <v>5</v>
      </c>
      <c r="P76" s="18">
        <f t="shared" si="14"/>
        <v>6</v>
      </c>
      <c r="Q76" s="18">
        <f t="shared" si="15"/>
        <v>11</v>
      </c>
      <c r="R76" s="19" t="s">
        <v>32</v>
      </c>
      <c r="S76" s="16"/>
      <c r="T76" s="10"/>
      <c r="U76" s="16" t="s">
        <v>37</v>
      </c>
    </row>
    <row r="77" spans="1:21">
      <c r="A77" s="15" t="s">
        <v>146</v>
      </c>
      <c r="B77" s="115" t="s">
        <v>147</v>
      </c>
      <c r="C77" s="116"/>
      <c r="D77" s="116"/>
      <c r="E77" s="116"/>
      <c r="F77" s="116"/>
      <c r="G77" s="116"/>
      <c r="H77" s="116"/>
      <c r="I77" s="117"/>
      <c r="J77" s="16">
        <v>6</v>
      </c>
      <c r="K77" s="16">
        <v>2</v>
      </c>
      <c r="L77" s="16">
        <v>2</v>
      </c>
      <c r="M77" s="16">
        <v>0</v>
      </c>
      <c r="N77" s="16">
        <v>1</v>
      </c>
      <c r="O77" s="17">
        <f t="shared" si="13"/>
        <v>5</v>
      </c>
      <c r="P77" s="18">
        <f t="shared" si="14"/>
        <v>6</v>
      </c>
      <c r="Q77" s="18">
        <f t="shared" si="15"/>
        <v>11</v>
      </c>
      <c r="R77" s="19"/>
      <c r="S77" s="16"/>
      <c r="T77" s="10" t="s">
        <v>33</v>
      </c>
      <c r="U77" s="16" t="s">
        <v>39</v>
      </c>
    </row>
    <row r="78" spans="1:21">
      <c r="A78" s="15" t="s">
        <v>148</v>
      </c>
      <c r="B78" s="115" t="s">
        <v>149</v>
      </c>
      <c r="C78" s="116"/>
      <c r="D78" s="116"/>
      <c r="E78" s="116"/>
      <c r="F78" s="116"/>
      <c r="G78" s="116"/>
      <c r="H78" s="116"/>
      <c r="I78" s="117"/>
      <c r="J78" s="16">
        <v>3</v>
      </c>
      <c r="K78" s="16">
        <v>0</v>
      </c>
      <c r="L78" s="16">
        <v>2</v>
      </c>
      <c r="M78" s="16">
        <v>0</v>
      </c>
      <c r="N78" s="16">
        <v>0</v>
      </c>
      <c r="O78" s="17">
        <f t="shared" si="13"/>
        <v>2</v>
      </c>
      <c r="P78" s="18">
        <f t="shared" si="14"/>
        <v>3</v>
      </c>
      <c r="Q78" s="18">
        <f t="shared" si="15"/>
        <v>5</v>
      </c>
      <c r="R78" s="19"/>
      <c r="S78" s="16" t="s">
        <v>28</v>
      </c>
      <c r="T78" s="10"/>
      <c r="U78" s="16" t="s">
        <v>40</v>
      </c>
    </row>
    <row r="79" spans="1:21">
      <c r="A79" s="24" t="s">
        <v>25</v>
      </c>
      <c r="B79" s="90"/>
      <c r="C79" s="91"/>
      <c r="D79" s="91"/>
      <c r="E79" s="91"/>
      <c r="F79" s="91"/>
      <c r="G79" s="91"/>
      <c r="H79" s="91"/>
      <c r="I79" s="92"/>
      <c r="J79" s="24">
        <f t="shared" ref="J79:Q79" si="16">SUM(J73:J78)</f>
        <v>33</v>
      </c>
      <c r="K79" s="24">
        <f t="shared" si="16"/>
        <v>10</v>
      </c>
      <c r="L79" s="24">
        <f t="shared" si="16"/>
        <v>11</v>
      </c>
      <c r="M79" s="24">
        <f t="shared" si="16"/>
        <v>3</v>
      </c>
      <c r="N79" s="24">
        <f t="shared" si="16"/>
        <v>1</v>
      </c>
      <c r="O79" s="24">
        <f t="shared" si="16"/>
        <v>25</v>
      </c>
      <c r="P79" s="24">
        <f t="shared" si="16"/>
        <v>35</v>
      </c>
      <c r="Q79" s="24">
        <f t="shared" si="16"/>
        <v>60</v>
      </c>
      <c r="R79" s="24">
        <f>COUNTIF(R73:R78,"E")</f>
        <v>4</v>
      </c>
      <c r="S79" s="24">
        <f>COUNTIF(S73:S78,"C")</f>
        <v>1</v>
      </c>
      <c r="T79" s="24">
        <f>COUNTIF(T73:T78,"VP")</f>
        <v>1</v>
      </c>
      <c r="U79" s="17">
        <f>COUNTA(U73:U78)</f>
        <v>6</v>
      </c>
    </row>
    <row r="80" spans="1:21" ht="9" customHeight="1"/>
    <row r="82" spans="1:21" ht="18" customHeight="1">
      <c r="A82" s="217" t="s">
        <v>47</v>
      </c>
      <c r="B82" s="218"/>
      <c r="C82" s="218"/>
      <c r="D82" s="218"/>
      <c r="E82" s="218"/>
      <c r="F82" s="218"/>
      <c r="G82" s="218"/>
      <c r="H82" s="218"/>
      <c r="I82" s="218"/>
      <c r="J82" s="218"/>
      <c r="K82" s="218"/>
      <c r="L82" s="218"/>
      <c r="M82" s="218"/>
      <c r="N82" s="218"/>
      <c r="O82" s="218"/>
      <c r="P82" s="218"/>
      <c r="Q82" s="218"/>
      <c r="R82" s="218"/>
      <c r="S82" s="218"/>
      <c r="T82" s="218"/>
      <c r="U82" s="219"/>
    </row>
    <row r="83" spans="1:21" ht="25.5" customHeight="1">
      <c r="A83" s="79" t="s">
        <v>27</v>
      </c>
      <c r="B83" s="81" t="s">
        <v>26</v>
      </c>
      <c r="C83" s="82"/>
      <c r="D83" s="82"/>
      <c r="E83" s="82"/>
      <c r="F83" s="82"/>
      <c r="G83" s="82"/>
      <c r="H83" s="82"/>
      <c r="I83" s="83"/>
      <c r="J83" s="87" t="s">
        <v>41</v>
      </c>
      <c r="K83" s="74" t="s">
        <v>24</v>
      </c>
      <c r="L83" s="93"/>
      <c r="M83" s="93"/>
      <c r="N83" s="75"/>
      <c r="O83" s="74" t="s">
        <v>42</v>
      </c>
      <c r="P83" s="93"/>
      <c r="Q83" s="75"/>
      <c r="R83" s="74" t="s">
        <v>23</v>
      </c>
      <c r="S83" s="93"/>
      <c r="T83" s="75"/>
      <c r="U83" s="87" t="s">
        <v>22</v>
      </c>
    </row>
    <row r="84" spans="1:21">
      <c r="A84" s="80"/>
      <c r="B84" s="84"/>
      <c r="C84" s="85"/>
      <c r="D84" s="85"/>
      <c r="E84" s="85"/>
      <c r="F84" s="85"/>
      <c r="G84" s="85"/>
      <c r="H84" s="85"/>
      <c r="I84" s="86"/>
      <c r="J84" s="88"/>
      <c r="K84" s="7" t="s">
        <v>28</v>
      </c>
      <c r="L84" s="7" t="s">
        <v>29</v>
      </c>
      <c r="M84" s="7" t="s">
        <v>30</v>
      </c>
      <c r="N84" s="7" t="s">
        <v>102</v>
      </c>
      <c r="O84" s="7" t="s">
        <v>34</v>
      </c>
      <c r="P84" s="7" t="s">
        <v>7</v>
      </c>
      <c r="Q84" s="7" t="s">
        <v>31</v>
      </c>
      <c r="R84" s="7" t="s">
        <v>32</v>
      </c>
      <c r="S84" s="7" t="s">
        <v>28</v>
      </c>
      <c r="T84" s="7" t="s">
        <v>33</v>
      </c>
      <c r="U84" s="88"/>
    </row>
    <row r="85" spans="1:21">
      <c r="A85" s="15" t="s">
        <v>150</v>
      </c>
      <c r="B85" s="115" t="s">
        <v>151</v>
      </c>
      <c r="C85" s="116"/>
      <c r="D85" s="116"/>
      <c r="E85" s="116"/>
      <c r="F85" s="116"/>
      <c r="G85" s="116"/>
      <c r="H85" s="116"/>
      <c r="I85" s="117"/>
      <c r="J85" s="16">
        <v>5</v>
      </c>
      <c r="K85" s="16">
        <v>2</v>
      </c>
      <c r="L85" s="16">
        <v>2</v>
      </c>
      <c r="M85" s="16">
        <v>0</v>
      </c>
      <c r="N85" s="16">
        <v>0</v>
      </c>
      <c r="O85" s="17">
        <f>K85+L85+M85+N85</f>
        <v>4</v>
      </c>
      <c r="P85" s="18">
        <f>Q85-O85</f>
        <v>5</v>
      </c>
      <c r="Q85" s="18">
        <f>ROUND(PRODUCT(J85,25)/14,0)</f>
        <v>9</v>
      </c>
      <c r="R85" s="19" t="s">
        <v>32</v>
      </c>
      <c r="S85" s="16"/>
      <c r="T85" s="10"/>
      <c r="U85" s="16" t="s">
        <v>39</v>
      </c>
    </row>
    <row r="86" spans="1:21">
      <c r="A86" s="15" t="s">
        <v>152</v>
      </c>
      <c r="B86" s="115" t="s">
        <v>153</v>
      </c>
      <c r="C86" s="116"/>
      <c r="D86" s="116"/>
      <c r="E86" s="116"/>
      <c r="F86" s="116"/>
      <c r="G86" s="116"/>
      <c r="H86" s="116"/>
      <c r="I86" s="117"/>
      <c r="J86" s="16">
        <v>5</v>
      </c>
      <c r="K86" s="16">
        <v>2</v>
      </c>
      <c r="L86" s="16">
        <v>2</v>
      </c>
      <c r="M86" s="16">
        <v>1</v>
      </c>
      <c r="N86" s="16">
        <v>0</v>
      </c>
      <c r="O86" s="17">
        <f t="shared" ref="O86:O90" si="17">K86+L86+M86+N86</f>
        <v>5</v>
      </c>
      <c r="P86" s="18">
        <f t="shared" ref="P86:P90" si="18">Q86-O86</f>
        <v>4</v>
      </c>
      <c r="Q86" s="18">
        <f t="shared" ref="Q86:Q90" si="19">ROUND(PRODUCT(J86,25)/14,0)</f>
        <v>9</v>
      </c>
      <c r="R86" s="19" t="s">
        <v>32</v>
      </c>
      <c r="S86" s="16"/>
      <c r="T86" s="10"/>
      <c r="U86" s="16" t="s">
        <v>39</v>
      </c>
    </row>
    <row r="87" spans="1:21">
      <c r="A87" s="15" t="s">
        <v>154</v>
      </c>
      <c r="B87" s="115" t="s">
        <v>155</v>
      </c>
      <c r="C87" s="116"/>
      <c r="D87" s="116"/>
      <c r="E87" s="116"/>
      <c r="F87" s="116"/>
      <c r="G87" s="116"/>
      <c r="H87" s="116"/>
      <c r="I87" s="117"/>
      <c r="J87" s="16">
        <v>5</v>
      </c>
      <c r="K87" s="16">
        <v>2</v>
      </c>
      <c r="L87" s="16">
        <v>2</v>
      </c>
      <c r="M87" s="16">
        <v>0</v>
      </c>
      <c r="N87" s="16">
        <v>0</v>
      </c>
      <c r="O87" s="17">
        <f t="shared" si="17"/>
        <v>4</v>
      </c>
      <c r="P87" s="18">
        <f t="shared" si="18"/>
        <v>5</v>
      </c>
      <c r="Q87" s="18">
        <f t="shared" si="19"/>
        <v>9</v>
      </c>
      <c r="R87" s="19" t="s">
        <v>32</v>
      </c>
      <c r="S87" s="16"/>
      <c r="T87" s="10"/>
      <c r="U87" s="16" t="s">
        <v>39</v>
      </c>
    </row>
    <row r="88" spans="1:21">
      <c r="A88" s="15" t="s">
        <v>156</v>
      </c>
      <c r="B88" s="118" t="s">
        <v>157</v>
      </c>
      <c r="C88" s="119"/>
      <c r="D88" s="119"/>
      <c r="E88" s="119"/>
      <c r="F88" s="119"/>
      <c r="G88" s="119"/>
      <c r="H88" s="119"/>
      <c r="I88" s="120"/>
      <c r="J88" s="16">
        <v>5</v>
      </c>
      <c r="K88" s="16">
        <v>2</v>
      </c>
      <c r="L88" s="16">
        <v>2</v>
      </c>
      <c r="M88" s="16">
        <v>1</v>
      </c>
      <c r="N88" s="16">
        <v>0</v>
      </c>
      <c r="O88" s="17">
        <f t="shared" si="17"/>
        <v>5</v>
      </c>
      <c r="P88" s="18">
        <f t="shared" si="18"/>
        <v>4</v>
      </c>
      <c r="Q88" s="18">
        <f t="shared" si="19"/>
        <v>9</v>
      </c>
      <c r="R88" s="19"/>
      <c r="S88" s="16" t="s">
        <v>28</v>
      </c>
      <c r="T88" s="10"/>
      <c r="U88" s="16" t="s">
        <v>39</v>
      </c>
    </row>
    <row r="89" spans="1:21">
      <c r="A89" s="15" t="s">
        <v>158</v>
      </c>
      <c r="B89" s="115" t="s">
        <v>159</v>
      </c>
      <c r="C89" s="116"/>
      <c r="D89" s="116"/>
      <c r="E89" s="116"/>
      <c r="F89" s="116"/>
      <c r="G89" s="116"/>
      <c r="H89" s="116"/>
      <c r="I89" s="117"/>
      <c r="J89" s="16">
        <v>6</v>
      </c>
      <c r="K89" s="16">
        <v>2</v>
      </c>
      <c r="L89" s="16">
        <v>2</v>
      </c>
      <c r="M89" s="16">
        <v>0</v>
      </c>
      <c r="N89" s="16">
        <v>2</v>
      </c>
      <c r="O89" s="17">
        <f t="shared" si="17"/>
        <v>6</v>
      </c>
      <c r="P89" s="18">
        <f t="shared" si="18"/>
        <v>5</v>
      </c>
      <c r="Q89" s="18">
        <f t="shared" si="19"/>
        <v>11</v>
      </c>
      <c r="R89" s="19"/>
      <c r="S89" s="16"/>
      <c r="T89" s="10" t="s">
        <v>33</v>
      </c>
      <c r="U89" s="16" t="s">
        <v>39</v>
      </c>
    </row>
    <row r="90" spans="1:21">
      <c r="A90" s="15" t="s">
        <v>160</v>
      </c>
      <c r="B90" s="115" t="s">
        <v>161</v>
      </c>
      <c r="C90" s="116"/>
      <c r="D90" s="116"/>
      <c r="E90" s="116"/>
      <c r="F90" s="116"/>
      <c r="G90" s="116"/>
      <c r="H90" s="116"/>
      <c r="I90" s="117"/>
      <c r="J90" s="16">
        <v>4</v>
      </c>
      <c r="K90" s="16">
        <v>0</v>
      </c>
      <c r="L90" s="16">
        <v>0</v>
      </c>
      <c r="M90" s="16">
        <v>1</v>
      </c>
      <c r="N90" s="16">
        <v>0</v>
      </c>
      <c r="O90" s="17">
        <f t="shared" si="17"/>
        <v>1</v>
      </c>
      <c r="P90" s="18">
        <f t="shared" si="18"/>
        <v>6</v>
      </c>
      <c r="Q90" s="18">
        <f t="shared" si="19"/>
        <v>7</v>
      </c>
      <c r="R90" s="19"/>
      <c r="S90" s="16" t="s">
        <v>28</v>
      </c>
      <c r="T90" s="10"/>
      <c r="U90" s="16" t="s">
        <v>39</v>
      </c>
    </row>
    <row r="91" spans="1:21">
      <c r="A91" s="24" t="s">
        <v>25</v>
      </c>
      <c r="B91" s="90"/>
      <c r="C91" s="91"/>
      <c r="D91" s="91"/>
      <c r="E91" s="91"/>
      <c r="F91" s="91"/>
      <c r="G91" s="91"/>
      <c r="H91" s="91"/>
      <c r="I91" s="92"/>
      <c r="J91" s="24">
        <f t="shared" ref="J91:Q91" si="20">SUM(J85:J90)</f>
        <v>30</v>
      </c>
      <c r="K91" s="24">
        <f t="shared" si="20"/>
        <v>10</v>
      </c>
      <c r="L91" s="24">
        <f t="shared" si="20"/>
        <v>10</v>
      </c>
      <c r="M91" s="24">
        <f t="shared" si="20"/>
        <v>3</v>
      </c>
      <c r="N91" s="24">
        <f t="shared" si="20"/>
        <v>2</v>
      </c>
      <c r="O91" s="24">
        <f t="shared" si="20"/>
        <v>25</v>
      </c>
      <c r="P91" s="24">
        <f t="shared" si="20"/>
        <v>29</v>
      </c>
      <c r="Q91" s="24">
        <f t="shared" si="20"/>
        <v>54</v>
      </c>
      <c r="R91" s="24">
        <f>COUNTIF(R85:R90,"E")</f>
        <v>3</v>
      </c>
      <c r="S91" s="24">
        <f>COUNTIF(S85:S90,"C")</f>
        <v>2</v>
      </c>
      <c r="T91" s="24">
        <f>COUNTIF(T85:T90,"VP")</f>
        <v>1</v>
      </c>
      <c r="U91" s="17">
        <f>COUNTA(U85:U90)</f>
        <v>6</v>
      </c>
    </row>
    <row r="92" spans="1:21" ht="21.75" customHeight="1"/>
    <row r="93" spans="1:21" ht="19.5" customHeight="1">
      <c r="A93" s="217" t="s">
        <v>48</v>
      </c>
      <c r="B93" s="218"/>
      <c r="C93" s="218"/>
      <c r="D93" s="218"/>
      <c r="E93" s="218"/>
      <c r="F93" s="218"/>
      <c r="G93" s="218"/>
      <c r="H93" s="218"/>
      <c r="I93" s="218"/>
      <c r="J93" s="218"/>
      <c r="K93" s="218"/>
      <c r="L93" s="218"/>
      <c r="M93" s="218"/>
      <c r="N93" s="218"/>
      <c r="O93" s="218"/>
      <c r="P93" s="218"/>
      <c r="Q93" s="218"/>
      <c r="R93" s="218"/>
      <c r="S93" s="218"/>
      <c r="T93" s="218"/>
      <c r="U93" s="219"/>
    </row>
    <row r="94" spans="1:21" ht="25.5" customHeight="1">
      <c r="A94" s="79" t="s">
        <v>27</v>
      </c>
      <c r="B94" s="81" t="s">
        <v>26</v>
      </c>
      <c r="C94" s="82"/>
      <c r="D94" s="82"/>
      <c r="E94" s="82"/>
      <c r="F94" s="82"/>
      <c r="G94" s="82"/>
      <c r="H94" s="82"/>
      <c r="I94" s="83"/>
      <c r="J94" s="87" t="s">
        <v>41</v>
      </c>
      <c r="K94" s="74" t="s">
        <v>24</v>
      </c>
      <c r="L94" s="93"/>
      <c r="M94" s="93"/>
      <c r="N94" s="75"/>
      <c r="O94" s="74" t="s">
        <v>42</v>
      </c>
      <c r="P94" s="93"/>
      <c r="Q94" s="75"/>
      <c r="R94" s="74" t="s">
        <v>23</v>
      </c>
      <c r="S94" s="93"/>
      <c r="T94" s="75"/>
      <c r="U94" s="87" t="s">
        <v>22</v>
      </c>
    </row>
    <row r="95" spans="1:21">
      <c r="A95" s="80"/>
      <c r="B95" s="84"/>
      <c r="C95" s="85"/>
      <c r="D95" s="85"/>
      <c r="E95" s="85"/>
      <c r="F95" s="85"/>
      <c r="G95" s="85"/>
      <c r="H95" s="85"/>
      <c r="I95" s="86"/>
      <c r="J95" s="88"/>
      <c r="K95" s="7" t="s">
        <v>28</v>
      </c>
      <c r="L95" s="7" t="s">
        <v>29</v>
      </c>
      <c r="M95" s="7" t="s">
        <v>207</v>
      </c>
      <c r="N95" s="7" t="s">
        <v>102</v>
      </c>
      <c r="O95" s="7" t="s">
        <v>34</v>
      </c>
      <c r="P95" s="7" t="s">
        <v>7</v>
      </c>
      <c r="Q95" s="7" t="s">
        <v>31</v>
      </c>
      <c r="R95" s="7" t="s">
        <v>32</v>
      </c>
      <c r="S95" s="7" t="s">
        <v>28</v>
      </c>
      <c r="T95" s="7" t="s">
        <v>33</v>
      </c>
      <c r="U95" s="88"/>
    </row>
    <row r="96" spans="1:21">
      <c r="A96" s="15" t="s">
        <v>122</v>
      </c>
      <c r="B96" s="115" t="s">
        <v>123</v>
      </c>
      <c r="C96" s="116"/>
      <c r="D96" s="116"/>
      <c r="E96" s="116"/>
      <c r="F96" s="116"/>
      <c r="G96" s="116"/>
      <c r="H96" s="116"/>
      <c r="I96" s="117"/>
      <c r="J96" s="16">
        <v>6</v>
      </c>
      <c r="K96" s="16">
        <v>2</v>
      </c>
      <c r="L96" s="16">
        <v>1</v>
      </c>
      <c r="M96" s="16">
        <v>0</v>
      </c>
      <c r="N96" s="16">
        <v>2</v>
      </c>
      <c r="O96" s="17">
        <f>K96+L96+M96+N96</f>
        <v>5</v>
      </c>
      <c r="P96" s="18">
        <f>Q96-O96</f>
        <v>8</v>
      </c>
      <c r="Q96" s="18">
        <f>ROUND(PRODUCT(J96,25)/12,0)</f>
        <v>13</v>
      </c>
      <c r="R96" s="19" t="s">
        <v>32</v>
      </c>
      <c r="S96" s="16"/>
      <c r="T96" s="10"/>
      <c r="U96" s="16" t="s">
        <v>39</v>
      </c>
    </row>
    <row r="97" spans="1:21">
      <c r="A97" s="15" t="s">
        <v>162</v>
      </c>
      <c r="B97" s="115" t="s">
        <v>163</v>
      </c>
      <c r="C97" s="116"/>
      <c r="D97" s="116"/>
      <c r="E97" s="116"/>
      <c r="F97" s="116"/>
      <c r="G97" s="116"/>
      <c r="H97" s="116"/>
      <c r="I97" s="117"/>
      <c r="J97" s="16">
        <v>6</v>
      </c>
      <c r="K97" s="16">
        <v>0</v>
      </c>
      <c r="L97" s="16">
        <v>0</v>
      </c>
      <c r="M97" s="16">
        <v>0</v>
      </c>
      <c r="N97" s="16">
        <v>2</v>
      </c>
      <c r="O97" s="17">
        <f t="shared" ref="O97:O100" si="21">K97+L97+M97+N97</f>
        <v>2</v>
      </c>
      <c r="P97" s="18">
        <f t="shared" ref="P97:P100" si="22">Q97-O97</f>
        <v>11</v>
      </c>
      <c r="Q97" s="18">
        <f t="shared" ref="Q97:Q100" si="23">ROUND(PRODUCT(J97,25)/12,0)</f>
        <v>13</v>
      </c>
      <c r="R97" s="19"/>
      <c r="S97" s="16" t="s">
        <v>28</v>
      </c>
      <c r="T97" s="10"/>
      <c r="U97" s="16" t="s">
        <v>39</v>
      </c>
    </row>
    <row r="98" spans="1:21">
      <c r="A98" s="15" t="s">
        <v>164</v>
      </c>
      <c r="B98" s="115" t="s">
        <v>165</v>
      </c>
      <c r="C98" s="116"/>
      <c r="D98" s="116"/>
      <c r="E98" s="116"/>
      <c r="F98" s="116"/>
      <c r="G98" s="116"/>
      <c r="H98" s="116"/>
      <c r="I98" s="117"/>
      <c r="J98" s="16">
        <v>7</v>
      </c>
      <c r="K98" s="16">
        <v>2</v>
      </c>
      <c r="L98" s="16">
        <v>2</v>
      </c>
      <c r="M98" s="16">
        <v>0</v>
      </c>
      <c r="N98" s="16">
        <v>2</v>
      </c>
      <c r="O98" s="17">
        <f t="shared" si="21"/>
        <v>6</v>
      </c>
      <c r="P98" s="18">
        <f t="shared" si="22"/>
        <v>9</v>
      </c>
      <c r="Q98" s="18">
        <f t="shared" si="23"/>
        <v>15</v>
      </c>
      <c r="R98" s="19" t="s">
        <v>32</v>
      </c>
      <c r="S98" s="16"/>
      <c r="T98" s="10"/>
      <c r="U98" s="16" t="s">
        <v>39</v>
      </c>
    </row>
    <row r="99" spans="1:21">
      <c r="A99" s="15" t="s">
        <v>166</v>
      </c>
      <c r="B99" s="115" t="s">
        <v>167</v>
      </c>
      <c r="C99" s="116"/>
      <c r="D99" s="116"/>
      <c r="E99" s="116"/>
      <c r="F99" s="116"/>
      <c r="G99" s="116"/>
      <c r="H99" s="116"/>
      <c r="I99" s="117"/>
      <c r="J99" s="16">
        <v>7</v>
      </c>
      <c r="K99" s="16">
        <v>2</v>
      </c>
      <c r="L99" s="16">
        <v>2</v>
      </c>
      <c r="M99" s="16">
        <v>0</v>
      </c>
      <c r="N99" s="16">
        <v>2</v>
      </c>
      <c r="O99" s="17">
        <f t="shared" si="21"/>
        <v>6</v>
      </c>
      <c r="P99" s="18">
        <f t="shared" si="22"/>
        <v>9</v>
      </c>
      <c r="Q99" s="18">
        <f t="shared" si="23"/>
        <v>15</v>
      </c>
      <c r="R99" s="19" t="s">
        <v>32</v>
      </c>
      <c r="S99" s="16"/>
      <c r="T99" s="10"/>
      <c r="U99" s="16" t="s">
        <v>39</v>
      </c>
    </row>
    <row r="100" spans="1:21">
      <c r="A100" s="15" t="s">
        <v>168</v>
      </c>
      <c r="B100" s="115" t="s">
        <v>169</v>
      </c>
      <c r="C100" s="116"/>
      <c r="D100" s="116"/>
      <c r="E100" s="116"/>
      <c r="F100" s="116"/>
      <c r="G100" s="116"/>
      <c r="H100" s="116"/>
      <c r="I100" s="117"/>
      <c r="J100" s="16">
        <v>4</v>
      </c>
      <c r="K100" s="16">
        <v>2</v>
      </c>
      <c r="L100" s="16">
        <v>0</v>
      </c>
      <c r="M100" s="16">
        <v>0</v>
      </c>
      <c r="N100" s="16">
        <v>1</v>
      </c>
      <c r="O100" s="17">
        <f t="shared" si="21"/>
        <v>3</v>
      </c>
      <c r="P100" s="18">
        <f t="shared" si="22"/>
        <v>5</v>
      </c>
      <c r="Q100" s="18">
        <f t="shared" si="23"/>
        <v>8</v>
      </c>
      <c r="R100" s="19"/>
      <c r="S100" s="16" t="s">
        <v>28</v>
      </c>
      <c r="T100" s="10"/>
      <c r="U100" s="16" t="s">
        <v>40</v>
      </c>
    </row>
    <row r="101" spans="1:21">
      <c r="A101" s="24" t="s">
        <v>25</v>
      </c>
      <c r="B101" s="90"/>
      <c r="C101" s="91"/>
      <c r="D101" s="91"/>
      <c r="E101" s="91"/>
      <c r="F101" s="91"/>
      <c r="G101" s="91"/>
      <c r="H101" s="91"/>
      <c r="I101" s="92"/>
      <c r="J101" s="24">
        <f t="shared" ref="J101:Q101" si="24">SUM(J96:J100)</f>
        <v>30</v>
      </c>
      <c r="K101" s="24">
        <f t="shared" si="24"/>
        <v>8</v>
      </c>
      <c r="L101" s="24">
        <f t="shared" si="24"/>
        <v>5</v>
      </c>
      <c r="M101" s="24">
        <f t="shared" si="24"/>
        <v>0</v>
      </c>
      <c r="N101" s="24">
        <f t="shared" si="24"/>
        <v>9</v>
      </c>
      <c r="O101" s="24">
        <f t="shared" si="24"/>
        <v>22</v>
      </c>
      <c r="P101" s="24">
        <f t="shared" si="24"/>
        <v>42</v>
      </c>
      <c r="Q101" s="24">
        <f t="shared" si="24"/>
        <v>64</v>
      </c>
      <c r="R101" s="24">
        <f>COUNTIF(R96:R100,"E")</f>
        <v>3</v>
      </c>
      <c r="S101" s="24">
        <f>COUNTIF(S96:S100,"C")</f>
        <v>2</v>
      </c>
      <c r="T101" s="24">
        <f>COUNTIF(T96:T100,"VP")</f>
        <v>0</v>
      </c>
      <c r="U101" s="17">
        <f>COUNTA(U96:U100)</f>
        <v>5</v>
      </c>
    </row>
    <row r="103" spans="1:21" ht="12.75" customHeight="1">
      <c r="B103" s="4"/>
      <c r="C103" s="4"/>
      <c r="D103" s="4"/>
      <c r="E103" s="4"/>
      <c r="F103" s="4"/>
      <c r="G103" s="4"/>
      <c r="M103" s="26"/>
      <c r="N103" s="26"/>
      <c r="O103" s="26"/>
      <c r="P103" s="26"/>
      <c r="Q103" s="26"/>
      <c r="R103" s="26"/>
      <c r="S103" s="26"/>
      <c r="T103" s="26"/>
    </row>
    <row r="104" spans="1:21">
      <c r="B104" s="26"/>
      <c r="C104" s="26"/>
      <c r="D104" s="26"/>
      <c r="E104" s="26"/>
      <c r="F104" s="26"/>
      <c r="G104" s="26"/>
      <c r="M104" s="26"/>
      <c r="N104" s="26"/>
      <c r="O104" s="26"/>
      <c r="P104" s="26"/>
      <c r="Q104" s="26"/>
      <c r="R104" s="26"/>
      <c r="S104" s="26"/>
      <c r="T104" s="26"/>
    </row>
    <row r="106" spans="1:21" ht="19.5" customHeight="1">
      <c r="A106" s="95" t="s">
        <v>49</v>
      </c>
      <c r="B106" s="95"/>
      <c r="C106" s="95"/>
      <c r="D106" s="95"/>
      <c r="E106" s="95"/>
      <c r="F106" s="95"/>
      <c r="G106" s="95"/>
      <c r="H106" s="95"/>
      <c r="I106" s="95"/>
      <c r="J106" s="95"/>
      <c r="K106" s="95"/>
      <c r="L106" s="95"/>
      <c r="M106" s="95"/>
      <c r="N106" s="95"/>
      <c r="O106" s="95"/>
      <c r="P106" s="95"/>
      <c r="Q106" s="95"/>
      <c r="R106" s="95"/>
      <c r="S106" s="95"/>
      <c r="T106" s="95"/>
      <c r="U106" s="95"/>
    </row>
    <row r="107" spans="1:21" ht="24.75" customHeight="1">
      <c r="A107" s="79" t="s">
        <v>27</v>
      </c>
      <c r="B107" s="81" t="s">
        <v>26</v>
      </c>
      <c r="C107" s="82"/>
      <c r="D107" s="82"/>
      <c r="E107" s="82"/>
      <c r="F107" s="82"/>
      <c r="G107" s="82"/>
      <c r="H107" s="82"/>
      <c r="I107" s="83"/>
      <c r="J107" s="87" t="s">
        <v>41</v>
      </c>
      <c r="K107" s="74" t="s">
        <v>24</v>
      </c>
      <c r="L107" s="93"/>
      <c r="M107" s="93"/>
      <c r="N107" s="75"/>
      <c r="O107" s="59" t="s">
        <v>42</v>
      </c>
      <c r="P107" s="89"/>
      <c r="Q107" s="89"/>
      <c r="R107" s="59" t="s">
        <v>23</v>
      </c>
      <c r="S107" s="59"/>
      <c r="T107" s="59"/>
      <c r="U107" s="59" t="s">
        <v>22</v>
      </c>
    </row>
    <row r="108" spans="1:21" ht="12.75" customHeight="1">
      <c r="A108" s="80"/>
      <c r="B108" s="84"/>
      <c r="C108" s="85"/>
      <c r="D108" s="85"/>
      <c r="E108" s="85"/>
      <c r="F108" s="85"/>
      <c r="G108" s="85"/>
      <c r="H108" s="85"/>
      <c r="I108" s="86"/>
      <c r="J108" s="88"/>
      <c r="K108" s="7" t="s">
        <v>28</v>
      </c>
      <c r="L108" s="7" t="s">
        <v>29</v>
      </c>
      <c r="M108" s="7" t="s">
        <v>207</v>
      </c>
      <c r="N108" s="7" t="s">
        <v>102</v>
      </c>
      <c r="O108" s="7" t="s">
        <v>34</v>
      </c>
      <c r="P108" s="7" t="s">
        <v>7</v>
      </c>
      <c r="Q108" s="7" t="s">
        <v>31</v>
      </c>
      <c r="R108" s="7" t="s">
        <v>32</v>
      </c>
      <c r="S108" s="7" t="s">
        <v>28</v>
      </c>
      <c r="T108" s="7" t="s">
        <v>33</v>
      </c>
      <c r="U108" s="59"/>
    </row>
    <row r="109" spans="1:21">
      <c r="A109" s="214" t="s">
        <v>174</v>
      </c>
      <c r="B109" s="215"/>
      <c r="C109" s="215"/>
      <c r="D109" s="215"/>
      <c r="E109" s="215"/>
      <c r="F109" s="215"/>
      <c r="G109" s="215"/>
      <c r="H109" s="215"/>
      <c r="I109" s="215"/>
      <c r="J109" s="215"/>
      <c r="K109" s="215"/>
      <c r="L109" s="215"/>
      <c r="M109" s="215"/>
      <c r="N109" s="215"/>
      <c r="O109" s="215"/>
      <c r="P109" s="215"/>
      <c r="Q109" s="215"/>
      <c r="R109" s="215"/>
      <c r="S109" s="215"/>
      <c r="T109" s="215"/>
      <c r="U109" s="216"/>
    </row>
    <row r="110" spans="1:21">
      <c r="A110" s="27" t="s">
        <v>170</v>
      </c>
      <c r="B110" s="178" t="s">
        <v>171</v>
      </c>
      <c r="C110" s="150"/>
      <c r="D110" s="150"/>
      <c r="E110" s="150"/>
      <c r="F110" s="150"/>
      <c r="G110" s="150"/>
      <c r="H110" s="150"/>
      <c r="I110" s="151"/>
      <c r="J110" s="28">
        <v>6</v>
      </c>
      <c r="K110" s="28">
        <v>2</v>
      </c>
      <c r="L110" s="28">
        <v>2</v>
      </c>
      <c r="M110" s="28">
        <v>0</v>
      </c>
      <c r="N110" s="28">
        <v>1</v>
      </c>
      <c r="O110" s="18">
        <f>K110+L110+M110+N110</f>
        <v>5</v>
      </c>
      <c r="P110" s="18">
        <f>Q110-O110</f>
        <v>6</v>
      </c>
      <c r="Q110" s="18">
        <f>ROUND(PRODUCT(J110,25)/14,0)</f>
        <v>11</v>
      </c>
      <c r="R110" s="28"/>
      <c r="S110" s="28"/>
      <c r="T110" s="29" t="s">
        <v>33</v>
      </c>
      <c r="U110" s="16" t="s">
        <v>39</v>
      </c>
    </row>
    <row r="111" spans="1:21">
      <c r="A111" s="27" t="s">
        <v>172</v>
      </c>
      <c r="B111" s="178" t="s">
        <v>173</v>
      </c>
      <c r="C111" s="150"/>
      <c r="D111" s="150"/>
      <c r="E111" s="150"/>
      <c r="F111" s="150"/>
      <c r="G111" s="150"/>
      <c r="H111" s="150"/>
      <c r="I111" s="151"/>
      <c r="J111" s="28">
        <v>6</v>
      </c>
      <c r="K111" s="28">
        <v>2</v>
      </c>
      <c r="L111" s="28">
        <v>2</v>
      </c>
      <c r="M111" s="28">
        <v>0</v>
      </c>
      <c r="N111" s="28">
        <v>1</v>
      </c>
      <c r="O111" s="18">
        <f t="shared" ref="O111" si="25">K111+L111+M111+N111</f>
        <v>5</v>
      </c>
      <c r="P111" s="18">
        <f t="shared" ref="P111:P118" si="26">Q111-O111</f>
        <v>6</v>
      </c>
      <c r="Q111" s="18">
        <f t="shared" ref="Q111:Q118" si="27">ROUND(PRODUCT(J111,25)/14,0)</f>
        <v>11</v>
      </c>
      <c r="R111" s="28"/>
      <c r="S111" s="28"/>
      <c r="T111" s="29" t="s">
        <v>33</v>
      </c>
      <c r="U111" s="16" t="s">
        <v>39</v>
      </c>
    </row>
    <row r="112" spans="1:21">
      <c r="A112" s="147" t="s">
        <v>179</v>
      </c>
      <c r="B112" s="179"/>
      <c r="C112" s="179"/>
      <c r="D112" s="179"/>
      <c r="E112" s="179"/>
      <c r="F112" s="179"/>
      <c r="G112" s="179"/>
      <c r="H112" s="179"/>
      <c r="I112" s="179"/>
      <c r="J112" s="179"/>
      <c r="K112" s="179"/>
      <c r="L112" s="179"/>
      <c r="M112" s="179"/>
      <c r="N112" s="179"/>
      <c r="O112" s="179"/>
      <c r="P112" s="179"/>
      <c r="Q112" s="179"/>
      <c r="R112" s="179"/>
      <c r="S112" s="179"/>
      <c r="T112" s="179"/>
      <c r="U112" s="180"/>
    </row>
    <row r="113" spans="1:21">
      <c r="A113" s="27" t="s">
        <v>175</v>
      </c>
      <c r="B113" s="178" t="s">
        <v>176</v>
      </c>
      <c r="C113" s="150"/>
      <c r="D113" s="150"/>
      <c r="E113" s="150"/>
      <c r="F113" s="150"/>
      <c r="G113" s="150"/>
      <c r="H113" s="150"/>
      <c r="I113" s="151"/>
      <c r="J113" s="16">
        <v>6</v>
      </c>
      <c r="K113" s="16">
        <v>2</v>
      </c>
      <c r="L113" s="16">
        <v>2</v>
      </c>
      <c r="M113" s="16">
        <v>0</v>
      </c>
      <c r="N113" s="16">
        <v>2</v>
      </c>
      <c r="O113" s="18">
        <f t="shared" ref="O113:O114" si="28">K113+L113+M113+N113</f>
        <v>6</v>
      </c>
      <c r="P113" s="18">
        <f t="shared" si="26"/>
        <v>5</v>
      </c>
      <c r="Q113" s="18">
        <f t="shared" si="27"/>
        <v>11</v>
      </c>
      <c r="R113" s="28"/>
      <c r="S113" s="28"/>
      <c r="T113" s="29" t="s">
        <v>33</v>
      </c>
      <c r="U113" s="16" t="s">
        <v>39</v>
      </c>
    </row>
    <row r="114" spans="1:21">
      <c r="A114" s="27" t="s">
        <v>177</v>
      </c>
      <c r="B114" s="178" t="s">
        <v>178</v>
      </c>
      <c r="C114" s="150"/>
      <c r="D114" s="150"/>
      <c r="E114" s="150"/>
      <c r="F114" s="150"/>
      <c r="G114" s="150"/>
      <c r="H114" s="150"/>
      <c r="I114" s="151"/>
      <c r="J114" s="16">
        <v>6</v>
      </c>
      <c r="K114" s="16">
        <v>2</v>
      </c>
      <c r="L114" s="16">
        <v>2</v>
      </c>
      <c r="M114" s="16">
        <v>0</v>
      </c>
      <c r="N114" s="16">
        <v>2</v>
      </c>
      <c r="O114" s="18">
        <f t="shared" si="28"/>
        <v>6</v>
      </c>
      <c r="P114" s="18">
        <f>Q114-O114</f>
        <v>5</v>
      </c>
      <c r="Q114" s="18">
        <f>ROUND(PRODUCT(J114,25)/14,0)</f>
        <v>11</v>
      </c>
      <c r="R114" s="28"/>
      <c r="S114" s="28"/>
      <c r="T114" s="29" t="s">
        <v>33</v>
      </c>
      <c r="U114" s="16" t="s">
        <v>39</v>
      </c>
    </row>
    <row r="115" spans="1:21">
      <c r="A115" s="147" t="s">
        <v>188</v>
      </c>
      <c r="B115" s="179"/>
      <c r="C115" s="179"/>
      <c r="D115" s="179"/>
      <c r="E115" s="179"/>
      <c r="F115" s="179"/>
      <c r="G115" s="179"/>
      <c r="H115" s="179"/>
      <c r="I115" s="179"/>
      <c r="J115" s="179"/>
      <c r="K115" s="179"/>
      <c r="L115" s="179"/>
      <c r="M115" s="179"/>
      <c r="N115" s="179"/>
      <c r="O115" s="179"/>
      <c r="P115" s="179"/>
      <c r="Q115" s="179"/>
      <c r="R115" s="179"/>
      <c r="S115" s="179"/>
      <c r="T115" s="179"/>
      <c r="U115" s="180"/>
    </row>
    <row r="116" spans="1:21">
      <c r="A116" s="27" t="s">
        <v>180</v>
      </c>
      <c r="B116" s="178" t="s">
        <v>181</v>
      </c>
      <c r="C116" s="150"/>
      <c r="D116" s="150"/>
      <c r="E116" s="150"/>
      <c r="F116" s="150"/>
      <c r="G116" s="150"/>
      <c r="H116" s="150"/>
      <c r="I116" s="151"/>
      <c r="J116" s="16">
        <v>7</v>
      </c>
      <c r="K116" s="16">
        <v>2</v>
      </c>
      <c r="L116" s="16">
        <v>2</v>
      </c>
      <c r="M116" s="16">
        <v>0</v>
      </c>
      <c r="N116" s="16">
        <v>2</v>
      </c>
      <c r="O116" s="18">
        <f t="shared" ref="O116:O118" si="29">K116+L116+M116+N116</f>
        <v>6</v>
      </c>
      <c r="P116" s="18">
        <f t="shared" si="26"/>
        <v>7</v>
      </c>
      <c r="Q116" s="18">
        <f t="shared" si="27"/>
        <v>13</v>
      </c>
      <c r="R116" s="28" t="s">
        <v>32</v>
      </c>
      <c r="S116" s="28"/>
      <c r="T116" s="29"/>
      <c r="U116" s="16" t="s">
        <v>37</v>
      </c>
    </row>
    <row r="117" spans="1:21">
      <c r="A117" s="27" t="s">
        <v>182</v>
      </c>
      <c r="B117" s="178" t="s">
        <v>183</v>
      </c>
      <c r="C117" s="150"/>
      <c r="D117" s="150"/>
      <c r="E117" s="150"/>
      <c r="F117" s="150"/>
      <c r="G117" s="150"/>
      <c r="H117" s="150"/>
      <c r="I117" s="151"/>
      <c r="J117" s="16">
        <v>7</v>
      </c>
      <c r="K117" s="16">
        <v>2</v>
      </c>
      <c r="L117" s="16">
        <v>2</v>
      </c>
      <c r="M117" s="16">
        <v>0</v>
      </c>
      <c r="N117" s="16">
        <v>2</v>
      </c>
      <c r="O117" s="18">
        <f t="shared" si="29"/>
        <v>6</v>
      </c>
      <c r="P117" s="18">
        <f t="shared" si="26"/>
        <v>7</v>
      </c>
      <c r="Q117" s="18">
        <f t="shared" si="27"/>
        <v>13</v>
      </c>
      <c r="R117" s="28" t="s">
        <v>32</v>
      </c>
      <c r="S117" s="28"/>
      <c r="T117" s="29"/>
      <c r="U117" s="16" t="s">
        <v>39</v>
      </c>
    </row>
    <row r="118" spans="1:21">
      <c r="A118" s="27" t="s">
        <v>184</v>
      </c>
      <c r="B118" s="178" t="s">
        <v>185</v>
      </c>
      <c r="C118" s="150"/>
      <c r="D118" s="150"/>
      <c r="E118" s="150"/>
      <c r="F118" s="150"/>
      <c r="G118" s="150"/>
      <c r="H118" s="150"/>
      <c r="I118" s="151"/>
      <c r="J118" s="28">
        <v>7</v>
      </c>
      <c r="K118" s="28">
        <v>2</v>
      </c>
      <c r="L118" s="28">
        <v>2</v>
      </c>
      <c r="M118" s="28">
        <v>0</v>
      </c>
      <c r="N118" s="28">
        <v>2</v>
      </c>
      <c r="O118" s="18">
        <f t="shared" si="29"/>
        <v>6</v>
      </c>
      <c r="P118" s="18">
        <f t="shared" si="26"/>
        <v>7</v>
      </c>
      <c r="Q118" s="18">
        <f t="shared" si="27"/>
        <v>13</v>
      </c>
      <c r="R118" s="28" t="s">
        <v>32</v>
      </c>
      <c r="S118" s="28"/>
      <c r="T118" s="29"/>
      <c r="U118" s="16" t="s">
        <v>39</v>
      </c>
    </row>
    <row r="119" spans="1:21" ht="12.75" customHeight="1">
      <c r="A119" s="147" t="s">
        <v>189</v>
      </c>
      <c r="B119" s="148"/>
      <c r="C119" s="148"/>
      <c r="D119" s="148"/>
      <c r="E119" s="148"/>
      <c r="F119" s="148"/>
      <c r="G119" s="148"/>
      <c r="H119" s="148"/>
      <c r="I119" s="148"/>
      <c r="J119" s="148"/>
      <c r="K119" s="148"/>
      <c r="L119" s="148"/>
      <c r="M119" s="148"/>
      <c r="N119" s="148"/>
      <c r="O119" s="148"/>
      <c r="P119" s="148"/>
      <c r="Q119" s="148"/>
      <c r="R119" s="148"/>
      <c r="S119" s="148"/>
      <c r="T119" s="148"/>
      <c r="U119" s="149"/>
    </row>
    <row r="120" spans="1:21">
      <c r="A120" s="27" t="s">
        <v>186</v>
      </c>
      <c r="B120" s="178" t="s">
        <v>187</v>
      </c>
      <c r="C120" s="150"/>
      <c r="D120" s="150"/>
      <c r="E120" s="150"/>
      <c r="F120" s="150"/>
      <c r="G120" s="150"/>
      <c r="H120" s="150"/>
      <c r="I120" s="151"/>
      <c r="J120" s="16">
        <v>7</v>
      </c>
      <c r="K120" s="16">
        <v>2</v>
      </c>
      <c r="L120" s="16">
        <v>2</v>
      </c>
      <c r="M120" s="16">
        <v>0</v>
      </c>
      <c r="N120" s="16">
        <v>2</v>
      </c>
      <c r="O120" s="18">
        <f t="shared" ref="O120:O122" si="30">K120+L120+M120+N120</f>
        <v>6</v>
      </c>
      <c r="P120" s="18">
        <f>Q120-O120</f>
        <v>7</v>
      </c>
      <c r="Q120" s="18">
        <f>ROUND(PRODUCT(J120,25)/14,0)</f>
        <v>13</v>
      </c>
      <c r="R120" s="28" t="s">
        <v>32</v>
      </c>
      <c r="S120" s="28"/>
      <c r="T120" s="29"/>
      <c r="U120" s="16" t="s">
        <v>39</v>
      </c>
    </row>
    <row r="121" spans="1:21" ht="12.95" customHeight="1">
      <c r="A121" s="1" t="s">
        <v>190</v>
      </c>
      <c r="B121" s="155" t="s">
        <v>191</v>
      </c>
      <c r="C121" s="155"/>
      <c r="D121" s="155"/>
      <c r="E121" s="155"/>
      <c r="F121" s="155"/>
      <c r="G121" s="155"/>
      <c r="H121" s="155"/>
      <c r="I121" s="155"/>
      <c r="J121" s="16">
        <v>7</v>
      </c>
      <c r="K121" s="16">
        <v>2</v>
      </c>
      <c r="L121" s="16">
        <v>2</v>
      </c>
      <c r="M121" s="16">
        <v>0</v>
      </c>
      <c r="N121" s="16">
        <v>2</v>
      </c>
      <c r="O121" s="18">
        <f t="shared" si="30"/>
        <v>6</v>
      </c>
      <c r="P121" s="18">
        <f t="shared" ref="P121:P124" si="31">Q121-O121</f>
        <v>7</v>
      </c>
      <c r="Q121" s="18">
        <f t="shared" ref="Q121:Q122" si="32">ROUND(PRODUCT(J121,25)/14,0)</f>
        <v>13</v>
      </c>
      <c r="R121" s="28" t="s">
        <v>32</v>
      </c>
      <c r="S121" s="28"/>
      <c r="T121" s="29"/>
      <c r="U121" s="16" t="s">
        <v>40</v>
      </c>
    </row>
    <row r="122" spans="1:21" ht="12.95" customHeight="1">
      <c r="A122" s="15" t="s">
        <v>235</v>
      </c>
      <c r="B122" s="115" t="s">
        <v>232</v>
      </c>
      <c r="C122" s="116"/>
      <c r="D122" s="116"/>
      <c r="E122" s="116"/>
      <c r="F122" s="116"/>
      <c r="G122" s="116"/>
      <c r="H122" s="116"/>
      <c r="I122" s="117"/>
      <c r="J122" s="16">
        <v>7</v>
      </c>
      <c r="K122" s="16">
        <v>2</v>
      </c>
      <c r="L122" s="16">
        <v>2</v>
      </c>
      <c r="M122" s="16">
        <v>0</v>
      </c>
      <c r="N122" s="16">
        <v>2</v>
      </c>
      <c r="O122" s="18">
        <f t="shared" si="30"/>
        <v>6</v>
      </c>
      <c r="P122" s="18">
        <f t="shared" si="31"/>
        <v>7</v>
      </c>
      <c r="Q122" s="18">
        <f t="shared" si="32"/>
        <v>13</v>
      </c>
      <c r="R122" s="28" t="s">
        <v>32</v>
      </c>
      <c r="S122" s="28"/>
      <c r="T122" s="29"/>
      <c r="U122" s="16" t="s">
        <v>39</v>
      </c>
    </row>
    <row r="123" spans="1:21">
      <c r="A123" s="147" t="s">
        <v>192</v>
      </c>
      <c r="B123" s="179"/>
      <c r="C123" s="179"/>
      <c r="D123" s="179"/>
      <c r="E123" s="179"/>
      <c r="F123" s="179"/>
      <c r="G123" s="179"/>
      <c r="H123" s="179"/>
      <c r="I123" s="179"/>
      <c r="J123" s="179"/>
      <c r="K123" s="179"/>
      <c r="L123" s="179"/>
      <c r="M123" s="179"/>
      <c r="N123" s="179"/>
      <c r="O123" s="179"/>
      <c r="P123" s="179"/>
      <c r="Q123" s="179"/>
      <c r="R123" s="179"/>
      <c r="S123" s="179"/>
      <c r="T123" s="179"/>
      <c r="U123" s="180"/>
    </row>
    <row r="124" spans="1:21">
      <c r="A124" s="27" t="s">
        <v>193</v>
      </c>
      <c r="B124" s="178" t="s">
        <v>194</v>
      </c>
      <c r="C124" s="150"/>
      <c r="D124" s="150"/>
      <c r="E124" s="150"/>
      <c r="F124" s="150"/>
      <c r="G124" s="150"/>
      <c r="H124" s="150"/>
      <c r="I124" s="151"/>
      <c r="J124" s="16">
        <v>4</v>
      </c>
      <c r="K124" s="16">
        <v>2</v>
      </c>
      <c r="L124" s="16">
        <v>0</v>
      </c>
      <c r="M124" s="16">
        <v>0</v>
      </c>
      <c r="N124" s="16">
        <v>1</v>
      </c>
      <c r="O124" s="18">
        <f t="shared" ref="O124:O126" si="33">K124+L124+M124+N124</f>
        <v>3</v>
      </c>
      <c r="P124" s="18">
        <f t="shared" si="31"/>
        <v>5</v>
      </c>
      <c r="Q124" s="18">
        <f>ROUND(PRODUCT(J124,25)/12,0)</f>
        <v>8</v>
      </c>
      <c r="R124" s="28"/>
      <c r="S124" s="28" t="s">
        <v>28</v>
      </c>
      <c r="T124" s="29"/>
      <c r="U124" s="16" t="s">
        <v>40</v>
      </c>
    </row>
    <row r="125" spans="1:21">
      <c r="A125" s="27" t="s">
        <v>195</v>
      </c>
      <c r="B125" s="178" t="s">
        <v>196</v>
      </c>
      <c r="C125" s="150"/>
      <c r="D125" s="150"/>
      <c r="E125" s="150"/>
      <c r="F125" s="150"/>
      <c r="G125" s="150"/>
      <c r="H125" s="150"/>
      <c r="I125" s="151"/>
      <c r="J125" s="16">
        <v>4</v>
      </c>
      <c r="K125" s="16">
        <v>2</v>
      </c>
      <c r="L125" s="16">
        <v>0</v>
      </c>
      <c r="M125" s="16">
        <v>0</v>
      </c>
      <c r="N125" s="16">
        <v>1</v>
      </c>
      <c r="O125" s="18">
        <f t="shared" si="33"/>
        <v>3</v>
      </c>
      <c r="P125" s="18">
        <f>Q125-O125</f>
        <v>5</v>
      </c>
      <c r="Q125" s="18">
        <f>ROUND(PRODUCT(J125,25)/12,0)</f>
        <v>8</v>
      </c>
      <c r="R125" s="28"/>
      <c r="S125" s="28" t="s">
        <v>28</v>
      </c>
      <c r="T125" s="29"/>
      <c r="U125" s="16" t="s">
        <v>40</v>
      </c>
    </row>
    <row r="126" spans="1:21">
      <c r="A126" s="27" t="s">
        <v>197</v>
      </c>
      <c r="B126" s="178" t="s">
        <v>198</v>
      </c>
      <c r="C126" s="150"/>
      <c r="D126" s="150"/>
      <c r="E126" s="150"/>
      <c r="F126" s="150"/>
      <c r="G126" s="150"/>
      <c r="H126" s="150"/>
      <c r="I126" s="151"/>
      <c r="J126" s="16">
        <v>4</v>
      </c>
      <c r="K126" s="16">
        <v>2</v>
      </c>
      <c r="L126" s="16">
        <v>0</v>
      </c>
      <c r="M126" s="16">
        <v>0</v>
      </c>
      <c r="N126" s="16">
        <v>1</v>
      </c>
      <c r="O126" s="18">
        <f t="shared" si="33"/>
        <v>3</v>
      </c>
      <c r="P126" s="18">
        <f>Q126-O126</f>
        <v>5</v>
      </c>
      <c r="Q126" s="18">
        <f>ROUND(PRODUCT(J126,25)/12,0)</f>
        <v>8</v>
      </c>
      <c r="R126" s="28"/>
      <c r="S126" s="28" t="s">
        <v>28</v>
      </c>
      <c r="T126" s="29"/>
      <c r="U126" s="16" t="s">
        <v>40</v>
      </c>
    </row>
    <row r="127" spans="1:21" ht="20.25" customHeight="1">
      <c r="A127" s="169" t="s">
        <v>105</v>
      </c>
      <c r="B127" s="170"/>
      <c r="C127" s="170"/>
      <c r="D127" s="170"/>
      <c r="E127" s="170"/>
      <c r="F127" s="170"/>
      <c r="G127" s="170"/>
      <c r="H127" s="170"/>
      <c r="I127" s="171"/>
      <c r="J127" s="30">
        <f>SUM(J110,J113,J116,J120,J124)</f>
        <v>30</v>
      </c>
      <c r="K127" s="30">
        <f t="shared" ref="K127:Q127" si="34">SUM(K110,K113,K116,K120,K124)</f>
        <v>10</v>
      </c>
      <c r="L127" s="30">
        <f t="shared" si="34"/>
        <v>8</v>
      </c>
      <c r="M127" s="30">
        <f t="shared" si="34"/>
        <v>0</v>
      </c>
      <c r="N127" s="30">
        <f t="shared" si="34"/>
        <v>8</v>
      </c>
      <c r="O127" s="30">
        <f t="shared" si="34"/>
        <v>26</v>
      </c>
      <c r="P127" s="30">
        <f t="shared" si="34"/>
        <v>30</v>
      </c>
      <c r="Q127" s="30">
        <f t="shared" si="34"/>
        <v>56</v>
      </c>
      <c r="R127" s="30">
        <f>COUNTIF(R110,"E")+COUNTIF(R113,"E")+COUNTIF(R116,"E")+COUNTIF(R120,"E")+COUNTIF(R124,"E")</f>
        <v>2</v>
      </c>
      <c r="S127" s="30">
        <f>COUNTIF(S110,"C")+COUNTIF(S113,"C")+COUNTIF(S116,"C")+COUNTIF(S120,"C")+COUNTIF(S124,"C")</f>
        <v>1</v>
      </c>
      <c r="T127" s="30">
        <f>COUNTIF(T110,"VP")+COUNTIF(T113,"VP")+COUNTIF(T116,"VP")+COUNTIF(T120,"VP")+COUNTIF(T124,"VP")</f>
        <v>2</v>
      </c>
      <c r="U127" s="31">
        <f>COUNTA(U110,U113,U116,U120,U124)</f>
        <v>5</v>
      </c>
    </row>
    <row r="128" spans="1:21" ht="16.5" customHeight="1">
      <c r="A128" s="172" t="s">
        <v>51</v>
      </c>
      <c r="B128" s="173"/>
      <c r="C128" s="173"/>
      <c r="D128" s="173"/>
      <c r="E128" s="173"/>
      <c r="F128" s="173"/>
      <c r="G128" s="173"/>
      <c r="H128" s="173"/>
      <c r="I128" s="173"/>
      <c r="J128" s="174"/>
      <c r="K128" s="30">
        <f>SUM(K110,K113)*14+SUM(K116,K120,K124)*12</f>
        <v>128</v>
      </c>
      <c r="L128" s="30">
        <f t="shared" ref="L128:Q128" si="35">SUM(L110,L113)*14+SUM(L116,L120,L124)*12</f>
        <v>104</v>
      </c>
      <c r="M128" s="30">
        <f t="shared" si="35"/>
        <v>0</v>
      </c>
      <c r="N128" s="30">
        <f t="shared" si="35"/>
        <v>102</v>
      </c>
      <c r="O128" s="30">
        <f t="shared" si="35"/>
        <v>334</v>
      </c>
      <c r="P128" s="30">
        <f t="shared" si="35"/>
        <v>382</v>
      </c>
      <c r="Q128" s="30">
        <f t="shared" si="35"/>
        <v>716</v>
      </c>
      <c r="R128" s="157"/>
      <c r="S128" s="158"/>
      <c r="T128" s="158"/>
      <c r="U128" s="159"/>
    </row>
    <row r="129" spans="1:21" ht="16.5" customHeight="1">
      <c r="A129" s="175"/>
      <c r="B129" s="176"/>
      <c r="C129" s="176"/>
      <c r="D129" s="176"/>
      <c r="E129" s="176"/>
      <c r="F129" s="176"/>
      <c r="G129" s="176"/>
      <c r="H129" s="176"/>
      <c r="I129" s="176"/>
      <c r="J129" s="177"/>
      <c r="K129" s="163">
        <f>SUM(K128:N128)</f>
        <v>334</v>
      </c>
      <c r="L129" s="164"/>
      <c r="M129" s="164"/>
      <c r="N129" s="165"/>
      <c r="O129" s="163">
        <f>SUM(O128:P128)</f>
        <v>716</v>
      </c>
      <c r="P129" s="164"/>
      <c r="Q129" s="165"/>
      <c r="R129" s="160"/>
      <c r="S129" s="161"/>
      <c r="T129" s="161"/>
      <c r="U129" s="162"/>
    </row>
    <row r="130" spans="1:21" ht="21" customHeight="1">
      <c r="A130" s="61" t="s">
        <v>104</v>
      </c>
      <c r="B130" s="62"/>
      <c r="C130" s="62"/>
      <c r="D130" s="62"/>
      <c r="E130" s="62"/>
      <c r="F130" s="62"/>
      <c r="G130" s="62"/>
      <c r="H130" s="62"/>
      <c r="I130" s="62"/>
      <c r="J130" s="63"/>
      <c r="K130" s="67">
        <f>U127/SUM(U46,U57,U68,U79,U91,U101)</f>
        <v>0.14285714285714285</v>
      </c>
      <c r="L130" s="68"/>
      <c r="M130" s="68"/>
      <c r="N130" s="68"/>
      <c r="O130" s="68"/>
      <c r="P130" s="68"/>
      <c r="Q130" s="68"/>
      <c r="R130" s="68"/>
      <c r="S130" s="68"/>
      <c r="T130" s="68"/>
      <c r="U130" s="69"/>
    </row>
    <row r="131" spans="1:21" ht="24" customHeight="1">
      <c r="A131" s="64" t="s">
        <v>106</v>
      </c>
      <c r="B131" s="65"/>
      <c r="C131" s="65"/>
      <c r="D131" s="65"/>
      <c r="E131" s="65"/>
      <c r="F131" s="65"/>
      <c r="G131" s="65"/>
      <c r="H131" s="65"/>
      <c r="I131" s="65"/>
      <c r="J131" s="66"/>
      <c r="K131" s="67">
        <f>K129/(SUM(O46,O57,O68,O79,O91)*14+O101*12)</f>
        <v>0.16817724068479356</v>
      </c>
      <c r="L131" s="68"/>
      <c r="M131" s="68"/>
      <c r="N131" s="68"/>
      <c r="O131" s="68"/>
      <c r="P131" s="68"/>
      <c r="Q131" s="68"/>
      <c r="R131" s="68"/>
      <c r="S131" s="68"/>
      <c r="T131" s="68"/>
      <c r="U131" s="69"/>
    </row>
    <row r="132" spans="1:21" ht="12.95" customHeight="1">
      <c r="A132" s="32"/>
      <c r="B132" s="32"/>
      <c r="C132" s="32"/>
      <c r="D132" s="32"/>
      <c r="E132" s="32"/>
      <c r="F132" s="32"/>
      <c r="G132" s="32"/>
      <c r="H132" s="32"/>
      <c r="I132" s="32"/>
      <c r="J132" s="32"/>
      <c r="K132" s="33"/>
      <c r="L132" s="33"/>
      <c r="M132" s="33"/>
      <c r="N132" s="33"/>
      <c r="O132" s="33"/>
      <c r="P132" s="33"/>
      <c r="Q132" s="33"/>
      <c r="R132" s="33"/>
      <c r="S132" s="33"/>
      <c r="T132" s="33"/>
      <c r="U132" s="33"/>
    </row>
    <row r="133" spans="1:21" ht="12.95" customHeight="1">
      <c r="A133" s="32"/>
      <c r="B133" s="32"/>
      <c r="C133" s="32"/>
      <c r="D133" s="32"/>
      <c r="E133" s="32"/>
      <c r="F133" s="32"/>
      <c r="G133" s="32"/>
      <c r="H133" s="32"/>
      <c r="I133" s="32"/>
      <c r="J133" s="32"/>
      <c r="K133" s="33"/>
      <c r="L133" s="33"/>
      <c r="M133" s="33"/>
      <c r="N133" s="33"/>
      <c r="O133" s="33"/>
      <c r="P133" s="33"/>
      <c r="Q133" s="33"/>
      <c r="R133" s="33"/>
      <c r="S133" s="33"/>
      <c r="T133" s="33"/>
      <c r="U133" s="33"/>
    </row>
    <row r="134" spans="1:21" ht="12.95" customHeight="1">
      <c r="A134" s="32"/>
      <c r="B134" s="32"/>
      <c r="C134" s="32"/>
      <c r="D134" s="32"/>
      <c r="E134" s="32"/>
      <c r="F134" s="32"/>
      <c r="G134" s="32"/>
      <c r="H134" s="32"/>
      <c r="I134" s="32"/>
      <c r="J134" s="32"/>
      <c r="K134" s="33"/>
      <c r="L134" s="33"/>
      <c r="M134" s="33"/>
      <c r="N134" s="33"/>
      <c r="O134" s="33"/>
      <c r="P134" s="33"/>
      <c r="Q134" s="33"/>
      <c r="R134" s="33"/>
      <c r="S134" s="33"/>
      <c r="T134" s="33"/>
      <c r="U134" s="33"/>
    </row>
    <row r="135" spans="1:21" ht="12.95" customHeight="1">
      <c r="A135" s="32"/>
      <c r="B135" s="32"/>
      <c r="C135" s="32"/>
      <c r="D135" s="32"/>
      <c r="E135" s="32"/>
      <c r="F135" s="32"/>
      <c r="G135" s="32"/>
      <c r="H135" s="32"/>
      <c r="I135" s="32"/>
      <c r="J135" s="32"/>
      <c r="K135" s="33"/>
      <c r="L135" s="33"/>
      <c r="M135" s="33"/>
      <c r="N135" s="33"/>
      <c r="O135" s="33"/>
      <c r="P135" s="33"/>
      <c r="Q135" s="33"/>
      <c r="R135" s="33"/>
      <c r="S135" s="33"/>
      <c r="T135" s="33"/>
      <c r="U135" s="33"/>
    </row>
    <row r="136" spans="1:21" ht="12.95" customHeight="1">
      <c r="A136" s="32"/>
      <c r="B136" s="32"/>
      <c r="C136" s="32"/>
      <c r="D136" s="32"/>
      <c r="E136" s="32"/>
      <c r="F136" s="32"/>
      <c r="G136" s="32"/>
      <c r="H136" s="32"/>
      <c r="I136" s="32"/>
      <c r="J136" s="32"/>
      <c r="K136" s="33"/>
      <c r="L136" s="33"/>
      <c r="M136" s="33"/>
      <c r="N136" s="33"/>
      <c r="O136" s="33"/>
      <c r="P136" s="33"/>
      <c r="Q136" s="33"/>
      <c r="R136" s="33"/>
      <c r="S136" s="33"/>
      <c r="T136" s="33"/>
      <c r="U136" s="33"/>
    </row>
    <row r="137" spans="1:21" ht="12.95" customHeight="1">
      <c r="A137" s="32"/>
      <c r="B137" s="32"/>
      <c r="C137" s="32"/>
      <c r="D137" s="32"/>
      <c r="E137" s="32"/>
      <c r="F137" s="32"/>
      <c r="G137" s="32"/>
      <c r="H137" s="32"/>
      <c r="I137" s="32"/>
      <c r="J137" s="32"/>
      <c r="K137" s="33"/>
      <c r="L137" s="33"/>
      <c r="M137" s="33"/>
      <c r="N137" s="33"/>
      <c r="O137" s="33"/>
      <c r="P137" s="33"/>
      <c r="Q137" s="33"/>
      <c r="R137" s="33"/>
      <c r="S137" s="33"/>
      <c r="T137" s="33"/>
      <c r="U137" s="33"/>
    </row>
    <row r="138" spans="1:21" ht="12.95" customHeight="1">
      <c r="A138" s="230" t="s">
        <v>206</v>
      </c>
      <c r="B138" s="230"/>
      <c r="C138" s="230"/>
      <c r="D138" s="230"/>
      <c r="E138" s="230"/>
      <c r="F138" s="230"/>
      <c r="G138" s="230"/>
      <c r="H138" s="230"/>
      <c r="I138" s="230"/>
      <c r="J138" s="230"/>
      <c r="K138" s="230"/>
      <c r="L138" s="230"/>
      <c r="M138" s="230"/>
      <c r="N138" s="230"/>
      <c r="O138" s="230"/>
      <c r="P138" s="230"/>
      <c r="Q138" s="230"/>
      <c r="R138" s="230"/>
      <c r="S138" s="230"/>
      <c r="T138" s="230"/>
      <c r="U138" s="230"/>
    </row>
    <row r="139" spans="1:21" ht="12.95" customHeight="1">
      <c r="A139" s="231" t="s">
        <v>27</v>
      </c>
      <c r="B139" s="231" t="s">
        <v>26</v>
      </c>
      <c r="C139" s="231"/>
      <c r="D139" s="231"/>
      <c r="E139" s="231"/>
      <c r="F139" s="231"/>
      <c r="G139" s="231"/>
      <c r="H139" s="231"/>
      <c r="I139" s="231"/>
      <c r="J139" s="232" t="s">
        <v>41</v>
      </c>
      <c r="K139" s="232" t="s">
        <v>24</v>
      </c>
      <c r="L139" s="232"/>
      <c r="M139" s="232"/>
      <c r="N139" s="232"/>
      <c r="O139" s="232" t="s">
        <v>42</v>
      </c>
      <c r="P139" s="232"/>
      <c r="Q139" s="232"/>
      <c r="R139" s="232" t="s">
        <v>23</v>
      </c>
      <c r="S139" s="232"/>
      <c r="T139" s="232"/>
      <c r="U139" s="232" t="s">
        <v>22</v>
      </c>
    </row>
    <row r="140" spans="1:21" ht="12.95" customHeight="1">
      <c r="A140" s="231"/>
      <c r="B140" s="231"/>
      <c r="C140" s="231"/>
      <c r="D140" s="231"/>
      <c r="E140" s="231"/>
      <c r="F140" s="231"/>
      <c r="G140" s="231"/>
      <c r="H140" s="231"/>
      <c r="I140" s="231"/>
      <c r="J140" s="232"/>
      <c r="K140" s="34" t="s">
        <v>28</v>
      </c>
      <c r="L140" s="34" t="s">
        <v>29</v>
      </c>
      <c r="M140" s="34" t="s">
        <v>207</v>
      </c>
      <c r="N140" s="34" t="s">
        <v>102</v>
      </c>
      <c r="O140" s="34" t="s">
        <v>34</v>
      </c>
      <c r="P140" s="34" t="s">
        <v>7</v>
      </c>
      <c r="Q140" s="34" t="s">
        <v>31</v>
      </c>
      <c r="R140" s="34" t="s">
        <v>32</v>
      </c>
      <c r="S140" s="34" t="s">
        <v>28</v>
      </c>
      <c r="T140" s="34" t="s">
        <v>33</v>
      </c>
      <c r="U140" s="232"/>
    </row>
    <row r="141" spans="1:21" ht="12.95" customHeight="1">
      <c r="A141" s="220" t="s">
        <v>208</v>
      </c>
      <c r="B141" s="220"/>
      <c r="C141" s="220"/>
      <c r="D141" s="220"/>
      <c r="E141" s="220"/>
      <c r="F141" s="220"/>
      <c r="G141" s="220"/>
      <c r="H141" s="220"/>
      <c r="I141" s="220"/>
      <c r="J141" s="220"/>
      <c r="K141" s="220"/>
      <c r="L141" s="220"/>
      <c r="M141" s="220"/>
      <c r="N141" s="220"/>
      <c r="O141" s="220"/>
      <c r="P141" s="220"/>
      <c r="Q141" s="220"/>
      <c r="R141" s="220"/>
      <c r="S141" s="220"/>
      <c r="T141" s="220"/>
      <c r="U141" s="220"/>
    </row>
    <row r="142" spans="1:21" ht="12.95" customHeight="1">
      <c r="A142" s="35" t="s">
        <v>209</v>
      </c>
      <c r="B142" s="73" t="s">
        <v>210</v>
      </c>
      <c r="C142" s="73"/>
      <c r="D142" s="73"/>
      <c r="E142" s="73"/>
      <c r="F142" s="73"/>
      <c r="G142" s="73"/>
      <c r="H142" s="73"/>
      <c r="I142" s="73"/>
      <c r="J142" s="36">
        <v>3</v>
      </c>
      <c r="K142" s="36">
        <v>0</v>
      </c>
      <c r="L142" s="36">
        <v>2</v>
      </c>
      <c r="M142" s="36">
        <v>0</v>
      </c>
      <c r="N142" s="36">
        <v>0</v>
      </c>
      <c r="O142" s="37">
        <f>K142+L142+M142+N142</f>
        <v>2</v>
      </c>
      <c r="P142" s="37">
        <f>Q142-O142</f>
        <v>3</v>
      </c>
      <c r="Q142" s="37">
        <f>ROUND(PRODUCT(J142,25)/14,0)</f>
        <v>5</v>
      </c>
      <c r="R142" s="36"/>
      <c r="S142" s="36" t="s">
        <v>28</v>
      </c>
      <c r="T142" s="38"/>
      <c r="U142" s="39" t="s">
        <v>40</v>
      </c>
    </row>
    <row r="143" spans="1:21" ht="12.95" customHeight="1">
      <c r="A143" s="35" t="s">
        <v>211</v>
      </c>
      <c r="B143" s="73" t="s">
        <v>212</v>
      </c>
      <c r="C143" s="73"/>
      <c r="D143" s="73"/>
      <c r="E143" s="73"/>
      <c r="F143" s="73"/>
      <c r="G143" s="73"/>
      <c r="H143" s="73"/>
      <c r="I143" s="73"/>
      <c r="J143" s="36">
        <v>3</v>
      </c>
      <c r="K143" s="36">
        <v>0</v>
      </c>
      <c r="L143" s="36">
        <v>2</v>
      </c>
      <c r="M143" s="36">
        <v>0</v>
      </c>
      <c r="N143" s="36">
        <v>0</v>
      </c>
      <c r="O143" s="37">
        <f>K143+L143+M143+N143</f>
        <v>2</v>
      </c>
      <c r="P143" s="37">
        <f>Q143-O143</f>
        <v>3</v>
      </c>
      <c r="Q143" s="37">
        <f>ROUND(PRODUCT(J143,25)/14,0)</f>
        <v>5</v>
      </c>
      <c r="R143" s="36"/>
      <c r="S143" s="36" t="s">
        <v>28</v>
      </c>
      <c r="T143" s="38"/>
      <c r="U143" s="39" t="s">
        <v>40</v>
      </c>
    </row>
    <row r="144" spans="1:21" ht="12.95" customHeight="1">
      <c r="A144" s="35" t="s">
        <v>213</v>
      </c>
      <c r="B144" s="73" t="s">
        <v>214</v>
      </c>
      <c r="C144" s="73"/>
      <c r="D144" s="73"/>
      <c r="E144" s="73"/>
      <c r="F144" s="73"/>
      <c r="G144" s="73"/>
      <c r="H144" s="73"/>
      <c r="I144" s="73"/>
      <c r="J144" s="36">
        <v>3</v>
      </c>
      <c r="K144" s="36">
        <v>0</v>
      </c>
      <c r="L144" s="36">
        <v>2</v>
      </c>
      <c r="M144" s="36">
        <v>0</v>
      </c>
      <c r="N144" s="36">
        <v>0</v>
      </c>
      <c r="O144" s="37">
        <f>K144+L144+M144+N144</f>
        <v>2</v>
      </c>
      <c r="P144" s="37">
        <f>Q144-O144</f>
        <v>3</v>
      </c>
      <c r="Q144" s="37">
        <f>ROUND(PRODUCT(J144,25)/14,0)</f>
        <v>5</v>
      </c>
      <c r="R144" s="36"/>
      <c r="S144" s="36" t="s">
        <v>28</v>
      </c>
      <c r="T144" s="38"/>
      <c r="U144" s="39" t="s">
        <v>40</v>
      </c>
    </row>
    <row r="145" spans="1:21" ht="12.95" customHeight="1">
      <c r="A145" s="220" t="s">
        <v>215</v>
      </c>
      <c r="B145" s="220"/>
      <c r="C145" s="220"/>
      <c r="D145" s="220"/>
      <c r="E145" s="220"/>
      <c r="F145" s="220"/>
      <c r="G145" s="220"/>
      <c r="H145" s="220"/>
      <c r="I145" s="220"/>
      <c r="J145" s="220"/>
      <c r="K145" s="220"/>
      <c r="L145" s="220"/>
      <c r="M145" s="220"/>
      <c r="N145" s="220"/>
      <c r="O145" s="220"/>
      <c r="P145" s="220"/>
      <c r="Q145" s="220"/>
      <c r="R145" s="220"/>
      <c r="S145" s="220"/>
      <c r="T145" s="220"/>
      <c r="U145" s="220"/>
    </row>
    <row r="146" spans="1:21" ht="12.95" customHeight="1">
      <c r="A146" s="35" t="s">
        <v>216</v>
      </c>
      <c r="B146" s="73" t="s">
        <v>217</v>
      </c>
      <c r="C146" s="73"/>
      <c r="D146" s="73"/>
      <c r="E146" s="73"/>
      <c r="F146" s="73"/>
      <c r="G146" s="73"/>
      <c r="H146" s="73"/>
      <c r="I146" s="73"/>
      <c r="J146" s="39">
        <v>3</v>
      </c>
      <c r="K146" s="39">
        <v>0</v>
      </c>
      <c r="L146" s="39">
        <v>2</v>
      </c>
      <c r="M146" s="39">
        <v>0</v>
      </c>
      <c r="N146" s="39">
        <v>0</v>
      </c>
      <c r="O146" s="37">
        <f>K146+L146+M146+N146</f>
        <v>2</v>
      </c>
      <c r="P146" s="37">
        <f>Q146-O146</f>
        <v>3</v>
      </c>
      <c r="Q146" s="37">
        <f>ROUND(PRODUCT(J146,25)/14,0)</f>
        <v>5</v>
      </c>
      <c r="R146" s="36"/>
      <c r="S146" s="36" t="s">
        <v>28</v>
      </c>
      <c r="T146" s="38"/>
      <c r="U146" s="39" t="s">
        <v>40</v>
      </c>
    </row>
    <row r="147" spans="1:21" ht="12.95" customHeight="1">
      <c r="A147" s="35" t="s">
        <v>218</v>
      </c>
      <c r="B147" s="73" t="s">
        <v>219</v>
      </c>
      <c r="C147" s="73"/>
      <c r="D147" s="73"/>
      <c r="E147" s="73"/>
      <c r="F147" s="73"/>
      <c r="G147" s="73"/>
      <c r="H147" s="73"/>
      <c r="I147" s="73"/>
      <c r="J147" s="39">
        <v>3</v>
      </c>
      <c r="K147" s="39">
        <v>0</v>
      </c>
      <c r="L147" s="39">
        <v>2</v>
      </c>
      <c r="M147" s="39">
        <v>0</v>
      </c>
      <c r="N147" s="39">
        <v>0</v>
      </c>
      <c r="O147" s="37">
        <f>K147+L147+M147+N147</f>
        <v>2</v>
      </c>
      <c r="P147" s="37">
        <f>Q147-O147</f>
        <v>3</v>
      </c>
      <c r="Q147" s="37">
        <f>ROUND(PRODUCT(J147,25)/14,0)</f>
        <v>5</v>
      </c>
      <c r="R147" s="36"/>
      <c r="S147" s="36" t="s">
        <v>28</v>
      </c>
      <c r="T147" s="38"/>
      <c r="U147" s="39" t="s">
        <v>40</v>
      </c>
    </row>
    <row r="148" spans="1:21" ht="12.95" customHeight="1">
      <c r="A148" s="35" t="s">
        <v>220</v>
      </c>
      <c r="B148" s="73" t="s">
        <v>221</v>
      </c>
      <c r="C148" s="73"/>
      <c r="D148" s="73"/>
      <c r="E148" s="73"/>
      <c r="F148" s="73"/>
      <c r="G148" s="73"/>
      <c r="H148" s="73"/>
      <c r="I148" s="73"/>
      <c r="J148" s="39">
        <v>3</v>
      </c>
      <c r="K148" s="39">
        <v>0</v>
      </c>
      <c r="L148" s="39">
        <v>2</v>
      </c>
      <c r="M148" s="39">
        <v>0</v>
      </c>
      <c r="N148" s="39">
        <v>0</v>
      </c>
      <c r="O148" s="37">
        <f>K148+L148+M148+N148</f>
        <v>2</v>
      </c>
      <c r="P148" s="37">
        <f>Q148-O148</f>
        <v>3</v>
      </c>
      <c r="Q148" s="37">
        <f>ROUND(PRODUCT(J148,25)/14,0)</f>
        <v>5</v>
      </c>
      <c r="R148" s="36"/>
      <c r="S148" s="36" t="s">
        <v>28</v>
      </c>
      <c r="T148" s="38"/>
      <c r="U148" s="39" t="s">
        <v>40</v>
      </c>
    </row>
    <row r="149" spans="1:21" ht="12.95" customHeight="1">
      <c r="A149" s="211" t="s">
        <v>105</v>
      </c>
      <c r="B149" s="211"/>
      <c r="C149" s="211"/>
      <c r="D149" s="211"/>
      <c r="E149" s="211"/>
      <c r="F149" s="211"/>
      <c r="G149" s="211"/>
      <c r="H149" s="211"/>
      <c r="I149" s="211"/>
      <c r="J149" s="40">
        <f t="shared" ref="J149:Q149" si="36">SUM(J142,J146)</f>
        <v>6</v>
      </c>
      <c r="K149" s="40">
        <f t="shared" si="36"/>
        <v>0</v>
      </c>
      <c r="L149" s="40">
        <f t="shared" si="36"/>
        <v>4</v>
      </c>
      <c r="M149" s="40">
        <f t="shared" si="36"/>
        <v>0</v>
      </c>
      <c r="N149" s="40">
        <f t="shared" si="36"/>
        <v>0</v>
      </c>
      <c r="O149" s="40">
        <f t="shared" si="36"/>
        <v>4</v>
      </c>
      <c r="P149" s="40">
        <f t="shared" si="36"/>
        <v>6</v>
      </c>
      <c r="Q149" s="40">
        <f t="shared" si="36"/>
        <v>10</v>
      </c>
      <c r="R149" s="40">
        <f>COUNTIF(R142,"E")+COUNTIF(R146,"E")</f>
        <v>0</v>
      </c>
      <c r="S149" s="40">
        <f>COUNTIF(S142,"C")+COUNTIF(S146,"C")</f>
        <v>2</v>
      </c>
      <c r="T149" s="40">
        <f>COUNTIF(T142,"VP")+COUNTIF(T146,"VP")</f>
        <v>0</v>
      </c>
      <c r="U149" s="41">
        <f>COUNTA(U142,U146)</f>
        <v>2</v>
      </c>
    </row>
    <row r="150" spans="1:21" ht="12.95" customHeight="1">
      <c r="A150" s="211" t="s">
        <v>51</v>
      </c>
      <c r="B150" s="211"/>
      <c r="C150" s="211"/>
      <c r="D150" s="211"/>
      <c r="E150" s="211"/>
      <c r="F150" s="211"/>
      <c r="G150" s="211"/>
      <c r="H150" s="211"/>
      <c r="I150" s="211"/>
      <c r="J150" s="211"/>
      <c r="K150" s="40">
        <f t="shared" ref="K150:Q150" si="37">SUM(K142,K146)*14</f>
        <v>0</v>
      </c>
      <c r="L150" s="40">
        <f>SUM(L142,L146)*14</f>
        <v>56</v>
      </c>
      <c r="M150" s="40">
        <f t="shared" si="37"/>
        <v>0</v>
      </c>
      <c r="N150" s="40">
        <f t="shared" si="37"/>
        <v>0</v>
      </c>
      <c r="O150" s="40">
        <f t="shared" si="37"/>
        <v>56</v>
      </c>
      <c r="P150" s="40">
        <f t="shared" si="37"/>
        <v>84</v>
      </c>
      <c r="Q150" s="40">
        <f t="shared" si="37"/>
        <v>140</v>
      </c>
      <c r="R150" s="212"/>
      <c r="S150" s="212"/>
      <c r="T150" s="212"/>
      <c r="U150" s="212"/>
    </row>
    <row r="151" spans="1:21" ht="12.95" customHeight="1">
      <c r="A151" s="211"/>
      <c r="B151" s="211"/>
      <c r="C151" s="211"/>
      <c r="D151" s="211"/>
      <c r="E151" s="211"/>
      <c r="F151" s="211"/>
      <c r="G151" s="211"/>
      <c r="H151" s="211"/>
      <c r="I151" s="211"/>
      <c r="J151" s="211"/>
      <c r="K151" s="213">
        <f>SUM(K150:N150)</f>
        <v>56</v>
      </c>
      <c r="L151" s="213"/>
      <c r="M151" s="213"/>
      <c r="N151" s="213"/>
      <c r="O151" s="226">
        <f>SUM(O150:P150)</f>
        <v>140</v>
      </c>
      <c r="P151" s="226"/>
      <c r="Q151" s="226"/>
      <c r="R151" s="212"/>
      <c r="S151" s="212"/>
      <c r="T151" s="212"/>
      <c r="U151" s="212"/>
    </row>
    <row r="152" spans="1:21" ht="12.95" customHeight="1">
      <c r="A152" s="61" t="s">
        <v>104</v>
      </c>
      <c r="B152" s="62"/>
      <c r="C152" s="62"/>
      <c r="D152" s="62"/>
      <c r="E152" s="62"/>
      <c r="F152" s="62"/>
      <c r="G152" s="62"/>
      <c r="H152" s="62"/>
      <c r="I152" s="62"/>
      <c r="J152" s="63"/>
      <c r="K152" s="67">
        <f>U149/SUM(U46,U57,U68,U79,U91,U101)</f>
        <v>5.7142857142857141E-2</v>
      </c>
      <c r="L152" s="68"/>
      <c r="M152" s="68"/>
      <c r="N152" s="68"/>
      <c r="O152" s="68"/>
      <c r="P152" s="68"/>
      <c r="Q152" s="68"/>
      <c r="R152" s="68"/>
      <c r="S152" s="68"/>
      <c r="T152" s="68"/>
      <c r="U152" s="69"/>
    </row>
    <row r="153" spans="1:21" ht="12.95" customHeight="1">
      <c r="A153" s="64" t="s">
        <v>106</v>
      </c>
      <c r="B153" s="65"/>
      <c r="C153" s="65"/>
      <c r="D153" s="65"/>
      <c r="E153" s="65"/>
      <c r="F153" s="65"/>
      <c r="G153" s="65"/>
      <c r="H153" s="65"/>
      <c r="I153" s="65"/>
      <c r="J153" s="66"/>
      <c r="K153" s="67">
        <f>K151/(SUM(O46,O57,O68,O79,O91)*14+O101*12)</f>
        <v>2.8197381671701913E-2</v>
      </c>
      <c r="L153" s="68"/>
      <c r="M153" s="68"/>
      <c r="N153" s="68"/>
      <c r="O153" s="68"/>
      <c r="P153" s="68"/>
      <c r="Q153" s="68"/>
      <c r="R153" s="68"/>
      <c r="S153" s="68"/>
      <c r="T153" s="68"/>
      <c r="U153" s="69"/>
    </row>
    <row r="154" spans="1:21">
      <c r="B154" s="26"/>
      <c r="C154" s="26"/>
      <c r="D154" s="26"/>
      <c r="E154" s="26"/>
      <c r="F154" s="26"/>
      <c r="G154" s="26"/>
      <c r="M154" s="26"/>
      <c r="N154" s="26"/>
      <c r="O154" s="26"/>
      <c r="P154" s="26"/>
      <c r="Q154" s="26"/>
      <c r="R154" s="26"/>
      <c r="S154" s="26"/>
      <c r="T154" s="26"/>
    </row>
    <row r="155" spans="1:21" ht="19.5" customHeight="1">
      <c r="A155" s="95" t="s">
        <v>52</v>
      </c>
      <c r="B155" s="95"/>
      <c r="C155" s="95"/>
      <c r="D155" s="95"/>
      <c r="E155" s="95"/>
      <c r="F155" s="95"/>
      <c r="G155" s="95"/>
      <c r="H155" s="95"/>
      <c r="I155" s="95"/>
      <c r="J155" s="95"/>
      <c r="K155" s="95"/>
      <c r="L155" s="95"/>
      <c r="M155" s="95"/>
      <c r="N155" s="95"/>
      <c r="O155" s="95"/>
      <c r="P155" s="95"/>
      <c r="Q155" s="95"/>
      <c r="R155" s="95"/>
      <c r="S155" s="95"/>
      <c r="T155" s="95"/>
      <c r="U155" s="95"/>
    </row>
    <row r="156" spans="1:21" ht="22.5" customHeight="1">
      <c r="A156" s="79" t="s">
        <v>27</v>
      </c>
      <c r="B156" s="81" t="s">
        <v>26</v>
      </c>
      <c r="C156" s="82"/>
      <c r="D156" s="82"/>
      <c r="E156" s="82"/>
      <c r="F156" s="82"/>
      <c r="G156" s="82"/>
      <c r="H156" s="82"/>
      <c r="I156" s="83"/>
      <c r="J156" s="87" t="s">
        <v>41</v>
      </c>
      <c r="K156" s="74" t="s">
        <v>24</v>
      </c>
      <c r="L156" s="93"/>
      <c r="M156" s="93"/>
      <c r="N156" s="75"/>
      <c r="O156" s="59" t="s">
        <v>42</v>
      </c>
      <c r="P156" s="89"/>
      <c r="Q156" s="89"/>
      <c r="R156" s="59" t="s">
        <v>23</v>
      </c>
      <c r="S156" s="59"/>
      <c r="T156" s="59"/>
      <c r="U156" s="59" t="s">
        <v>22</v>
      </c>
    </row>
    <row r="157" spans="1:21" ht="16.5" customHeight="1">
      <c r="A157" s="80"/>
      <c r="B157" s="84"/>
      <c r="C157" s="85"/>
      <c r="D157" s="85"/>
      <c r="E157" s="85"/>
      <c r="F157" s="85"/>
      <c r="G157" s="85"/>
      <c r="H157" s="85"/>
      <c r="I157" s="86"/>
      <c r="J157" s="88"/>
      <c r="K157" s="7" t="s">
        <v>28</v>
      </c>
      <c r="L157" s="7" t="s">
        <v>29</v>
      </c>
      <c r="M157" s="7" t="s">
        <v>207</v>
      </c>
      <c r="N157" s="7" t="s">
        <v>102</v>
      </c>
      <c r="O157" s="7" t="s">
        <v>34</v>
      </c>
      <c r="P157" s="7" t="s">
        <v>7</v>
      </c>
      <c r="Q157" s="7" t="s">
        <v>31</v>
      </c>
      <c r="R157" s="7" t="s">
        <v>32</v>
      </c>
      <c r="S157" s="7" t="s">
        <v>28</v>
      </c>
      <c r="T157" s="7" t="s">
        <v>33</v>
      </c>
      <c r="U157" s="59"/>
    </row>
    <row r="158" spans="1:21" ht="16.5" customHeight="1">
      <c r="A158" s="210" t="s">
        <v>53</v>
      </c>
      <c r="B158" s="210"/>
      <c r="C158" s="210"/>
      <c r="D158" s="210"/>
      <c r="E158" s="210"/>
      <c r="F158" s="210"/>
      <c r="G158" s="210"/>
      <c r="H158" s="210"/>
      <c r="I158" s="210"/>
      <c r="J158" s="210"/>
      <c r="K158" s="210"/>
      <c r="L158" s="210"/>
      <c r="M158" s="210"/>
      <c r="N158" s="210"/>
      <c r="O158" s="210"/>
      <c r="P158" s="210"/>
      <c r="Q158" s="210"/>
      <c r="R158" s="210"/>
      <c r="S158" s="210"/>
      <c r="T158" s="210"/>
      <c r="U158" s="210"/>
    </row>
    <row r="159" spans="1:21">
      <c r="A159" s="27" t="s">
        <v>199</v>
      </c>
      <c r="B159" s="178" t="s">
        <v>200</v>
      </c>
      <c r="C159" s="150"/>
      <c r="D159" s="150"/>
      <c r="E159" s="150"/>
      <c r="F159" s="150"/>
      <c r="G159" s="150"/>
      <c r="H159" s="150"/>
      <c r="I159" s="151"/>
      <c r="J159" s="28">
        <v>3</v>
      </c>
      <c r="K159" s="28">
        <v>2</v>
      </c>
      <c r="L159" s="28">
        <v>1</v>
      </c>
      <c r="M159" s="28">
        <v>0</v>
      </c>
      <c r="N159" s="28">
        <v>0</v>
      </c>
      <c r="O159" s="18">
        <f t="shared" ref="O159" si="38">K159+L159+M159+N159</f>
        <v>3</v>
      </c>
      <c r="P159" s="18">
        <f>Q159-O159</f>
        <v>2</v>
      </c>
      <c r="Q159" s="18">
        <f>ROUND(PRODUCT(J159,25)/14,0)</f>
        <v>5</v>
      </c>
      <c r="R159" s="28"/>
      <c r="S159" s="28" t="s">
        <v>28</v>
      </c>
      <c r="T159" s="29"/>
      <c r="U159" s="16" t="s">
        <v>37</v>
      </c>
    </row>
    <row r="160" spans="1:21" ht="15.75" customHeight="1">
      <c r="A160" s="147" t="s">
        <v>54</v>
      </c>
      <c r="B160" s="179"/>
      <c r="C160" s="179"/>
      <c r="D160" s="179"/>
      <c r="E160" s="179"/>
      <c r="F160" s="179"/>
      <c r="G160" s="179"/>
      <c r="H160" s="179"/>
      <c r="I160" s="179"/>
      <c r="J160" s="179"/>
      <c r="K160" s="179"/>
      <c r="L160" s="179"/>
      <c r="M160" s="179"/>
      <c r="N160" s="179"/>
      <c r="O160" s="179"/>
      <c r="P160" s="179"/>
      <c r="Q160" s="179"/>
      <c r="R160" s="179"/>
      <c r="S160" s="179"/>
      <c r="T160" s="179"/>
      <c r="U160" s="180"/>
    </row>
    <row r="161" spans="1:21" ht="25.5" customHeight="1">
      <c r="A161" s="27" t="s">
        <v>201</v>
      </c>
      <c r="B161" s="70" t="s">
        <v>202</v>
      </c>
      <c r="C161" s="71"/>
      <c r="D161" s="71"/>
      <c r="E161" s="71"/>
      <c r="F161" s="71"/>
      <c r="G161" s="71"/>
      <c r="H161" s="71"/>
      <c r="I161" s="72"/>
      <c r="J161" s="28">
        <v>3</v>
      </c>
      <c r="K161" s="28">
        <v>0</v>
      </c>
      <c r="L161" s="28">
        <v>2</v>
      </c>
      <c r="M161" s="28">
        <v>0</v>
      </c>
      <c r="N161" s="28">
        <v>1</v>
      </c>
      <c r="O161" s="18">
        <f t="shared" ref="O161:O162" si="39">K161+L161+M161+N161</f>
        <v>3</v>
      </c>
      <c r="P161" s="18">
        <f>Q161-O161</f>
        <v>2</v>
      </c>
      <c r="Q161" s="18">
        <f>ROUND(PRODUCT(J161,25)/14,0)</f>
        <v>5</v>
      </c>
      <c r="R161" s="28"/>
      <c r="S161" s="28" t="s">
        <v>28</v>
      </c>
      <c r="T161" s="29"/>
      <c r="U161" s="16" t="s">
        <v>40</v>
      </c>
    </row>
    <row r="162" spans="1:21" ht="27" customHeight="1">
      <c r="A162" s="27" t="s">
        <v>203</v>
      </c>
      <c r="B162" s="70" t="s">
        <v>204</v>
      </c>
      <c r="C162" s="71"/>
      <c r="D162" s="71"/>
      <c r="E162" s="71"/>
      <c r="F162" s="71"/>
      <c r="G162" s="71"/>
      <c r="H162" s="71"/>
      <c r="I162" s="72"/>
      <c r="J162" s="28">
        <v>3</v>
      </c>
      <c r="K162" s="28">
        <v>0</v>
      </c>
      <c r="L162" s="28">
        <v>0</v>
      </c>
      <c r="M162" s="28">
        <v>2</v>
      </c>
      <c r="N162" s="28">
        <v>0</v>
      </c>
      <c r="O162" s="18">
        <f t="shared" si="39"/>
        <v>2</v>
      </c>
      <c r="P162" s="18">
        <f t="shared" ref="P162" si="40">Q162-O162</f>
        <v>3</v>
      </c>
      <c r="Q162" s="18">
        <f t="shared" ref="Q162" si="41">ROUND(PRODUCT(J162,25)/14,0)</f>
        <v>5</v>
      </c>
      <c r="R162" s="28"/>
      <c r="S162" s="28" t="s">
        <v>28</v>
      </c>
      <c r="T162" s="29"/>
      <c r="U162" s="16" t="s">
        <v>37</v>
      </c>
    </row>
    <row r="163" spans="1:21" ht="18" customHeight="1">
      <c r="A163" s="147" t="s">
        <v>57</v>
      </c>
      <c r="B163" s="179"/>
      <c r="C163" s="179"/>
      <c r="D163" s="179"/>
      <c r="E163" s="179"/>
      <c r="F163" s="179"/>
      <c r="G163" s="179"/>
      <c r="H163" s="179"/>
      <c r="I163" s="179"/>
      <c r="J163" s="179"/>
      <c r="K163" s="179"/>
      <c r="L163" s="179"/>
      <c r="M163" s="179"/>
      <c r="N163" s="179"/>
      <c r="O163" s="179"/>
      <c r="P163" s="179"/>
      <c r="Q163" s="179"/>
      <c r="R163" s="179"/>
      <c r="S163" s="179"/>
      <c r="T163" s="179"/>
      <c r="U163" s="180"/>
    </row>
    <row r="164" spans="1:21">
      <c r="A164" s="27" t="s">
        <v>201</v>
      </c>
      <c r="B164" s="70" t="s">
        <v>205</v>
      </c>
      <c r="C164" s="71"/>
      <c r="D164" s="71"/>
      <c r="E164" s="71"/>
      <c r="F164" s="71"/>
      <c r="G164" s="71"/>
      <c r="H164" s="71"/>
      <c r="I164" s="72"/>
      <c r="J164" s="28">
        <v>3</v>
      </c>
      <c r="K164" s="28">
        <v>1</v>
      </c>
      <c r="L164" s="28">
        <v>0</v>
      </c>
      <c r="M164" s="28">
        <v>1</v>
      </c>
      <c r="N164" s="28">
        <v>0</v>
      </c>
      <c r="O164" s="18">
        <f t="shared" ref="O164" si="42">K164+L164+M164+N164</f>
        <v>2</v>
      </c>
      <c r="P164" s="18">
        <f>Q164-O164</f>
        <v>3</v>
      </c>
      <c r="Q164" s="18">
        <f>ROUND(PRODUCT(J164,25)/14,0)</f>
        <v>5</v>
      </c>
      <c r="R164" s="28"/>
      <c r="S164" s="28" t="s">
        <v>28</v>
      </c>
      <c r="T164" s="29"/>
      <c r="U164" s="16" t="s">
        <v>40</v>
      </c>
    </row>
    <row r="165" spans="1:21" ht="18" customHeight="1">
      <c r="A165" s="169" t="s">
        <v>105</v>
      </c>
      <c r="B165" s="170"/>
      <c r="C165" s="170"/>
      <c r="D165" s="170"/>
      <c r="E165" s="170"/>
      <c r="F165" s="170"/>
      <c r="G165" s="170"/>
      <c r="H165" s="170"/>
      <c r="I165" s="171"/>
      <c r="J165" s="30">
        <f>SUM(J159:J159,J161:J162,J164:J164)</f>
        <v>12</v>
      </c>
      <c r="K165" s="30">
        <f t="shared" ref="K165:Q165" si="43">SUM(K159:K159,K161:K162,K164:K164)</f>
        <v>3</v>
      </c>
      <c r="L165" s="30">
        <f t="shared" si="43"/>
        <v>3</v>
      </c>
      <c r="M165" s="30">
        <f t="shared" si="43"/>
        <v>3</v>
      </c>
      <c r="N165" s="30">
        <f t="shared" si="43"/>
        <v>1</v>
      </c>
      <c r="O165" s="30">
        <f t="shared" si="43"/>
        <v>10</v>
      </c>
      <c r="P165" s="30">
        <f t="shared" si="43"/>
        <v>10</v>
      </c>
      <c r="Q165" s="30">
        <f t="shared" si="43"/>
        <v>20</v>
      </c>
      <c r="R165" s="30">
        <f>COUNTIF(R159:R159,"E")+COUNTIF(R161:R162,"E")+COUNTIF(R164:R164,"E")</f>
        <v>0</v>
      </c>
      <c r="S165" s="30">
        <f>COUNTIF(S159:S159,"C")+COUNTIF(S161:S162,"C")+COUNTIF(S164:S164,"C")</f>
        <v>4</v>
      </c>
      <c r="T165" s="30">
        <f>COUNTIF(T159:T159,"VP")+COUNTIF(T161:T162,"VP")+COUNTIF(T164:T164,"VP")</f>
        <v>0</v>
      </c>
      <c r="U165" s="31">
        <f>COUNTA(U159:U159,U161:U162,U164:U164)</f>
        <v>4</v>
      </c>
    </row>
    <row r="166" spans="1:21" ht="16.5" customHeight="1">
      <c r="A166" s="172" t="s">
        <v>51</v>
      </c>
      <c r="B166" s="173"/>
      <c r="C166" s="173"/>
      <c r="D166" s="173"/>
      <c r="E166" s="173"/>
      <c r="F166" s="173"/>
      <c r="G166" s="173"/>
      <c r="H166" s="173"/>
      <c r="I166" s="173"/>
      <c r="J166" s="174"/>
      <c r="K166" s="30">
        <f>SUM(K159:K159,K161:K162,K164:K164)*14</f>
        <v>42</v>
      </c>
      <c r="L166" s="30">
        <f t="shared" ref="L166:Q166" si="44">SUM(L159:L159,L161:L162,L164:L164)*14</f>
        <v>42</v>
      </c>
      <c r="M166" s="30">
        <f t="shared" si="44"/>
        <v>42</v>
      </c>
      <c r="N166" s="30">
        <f t="shared" si="44"/>
        <v>14</v>
      </c>
      <c r="O166" s="30">
        <f t="shared" si="44"/>
        <v>140</v>
      </c>
      <c r="P166" s="30">
        <f t="shared" si="44"/>
        <v>140</v>
      </c>
      <c r="Q166" s="30">
        <f t="shared" si="44"/>
        <v>280</v>
      </c>
      <c r="R166" s="157"/>
      <c r="S166" s="158"/>
      <c r="T166" s="158"/>
      <c r="U166" s="159"/>
    </row>
    <row r="167" spans="1:21" ht="15" customHeight="1">
      <c r="A167" s="175"/>
      <c r="B167" s="176"/>
      <c r="C167" s="176"/>
      <c r="D167" s="176"/>
      <c r="E167" s="176"/>
      <c r="F167" s="176"/>
      <c r="G167" s="176"/>
      <c r="H167" s="176"/>
      <c r="I167" s="176"/>
      <c r="J167" s="177"/>
      <c r="K167" s="163">
        <f>SUM(K166:N166)</f>
        <v>140</v>
      </c>
      <c r="L167" s="164"/>
      <c r="M167" s="164"/>
      <c r="N167" s="165"/>
      <c r="O167" s="163">
        <f>SUM(O166:P166)</f>
        <v>280</v>
      </c>
      <c r="P167" s="164"/>
      <c r="Q167" s="165"/>
      <c r="R167" s="160"/>
      <c r="S167" s="161"/>
      <c r="T167" s="161"/>
      <c r="U167" s="162"/>
    </row>
    <row r="168" spans="1:21" ht="19.5" customHeight="1">
      <c r="A168" s="61" t="s">
        <v>104</v>
      </c>
      <c r="B168" s="62"/>
      <c r="C168" s="62"/>
      <c r="D168" s="62"/>
      <c r="E168" s="62"/>
      <c r="F168" s="62"/>
      <c r="G168" s="62"/>
      <c r="H168" s="62"/>
      <c r="I168" s="62"/>
      <c r="J168" s="63"/>
      <c r="K168" s="67">
        <f>U165/SUM(U46,U57,U68,U79,U91,U101)</f>
        <v>0.11428571428571428</v>
      </c>
      <c r="L168" s="68"/>
      <c r="M168" s="68"/>
      <c r="N168" s="68"/>
      <c r="O168" s="68"/>
      <c r="P168" s="68"/>
      <c r="Q168" s="68"/>
      <c r="R168" s="68"/>
      <c r="S168" s="68"/>
      <c r="T168" s="68"/>
      <c r="U168" s="69"/>
    </row>
    <row r="169" spans="1:21" ht="18.75" customHeight="1">
      <c r="A169" s="64" t="s">
        <v>106</v>
      </c>
      <c r="B169" s="65"/>
      <c r="C169" s="65"/>
      <c r="D169" s="65"/>
      <c r="E169" s="65"/>
      <c r="F169" s="65"/>
      <c r="G169" s="65"/>
      <c r="H169" s="65"/>
      <c r="I169" s="65"/>
      <c r="J169" s="66"/>
      <c r="K169" s="67">
        <f>K167/(SUM(O46,O57,O68,O79,O91)*14+O101*12)</f>
        <v>7.0493454179254789E-2</v>
      </c>
      <c r="L169" s="68"/>
      <c r="M169" s="68"/>
      <c r="N169" s="68"/>
      <c r="O169" s="68"/>
      <c r="P169" s="68"/>
      <c r="Q169" s="68"/>
      <c r="R169" s="68"/>
      <c r="S169" s="68"/>
      <c r="T169" s="68"/>
      <c r="U169" s="69"/>
    </row>
    <row r="170" spans="1:21" ht="7.5" customHeight="1">
      <c r="A170" s="42"/>
      <c r="B170" s="42"/>
      <c r="C170" s="42"/>
      <c r="D170" s="42"/>
      <c r="E170" s="42"/>
      <c r="F170" s="42"/>
      <c r="G170" s="42"/>
      <c r="H170" s="42"/>
      <c r="I170" s="42"/>
      <c r="J170" s="42"/>
      <c r="K170" s="43"/>
      <c r="L170" s="43"/>
      <c r="M170" s="43"/>
      <c r="N170" s="43"/>
      <c r="O170" s="44"/>
      <c r="P170" s="44"/>
      <c r="Q170" s="44"/>
      <c r="R170" s="44"/>
      <c r="S170" s="44"/>
      <c r="T170" s="44"/>
      <c r="U170" s="44"/>
    </row>
    <row r="171" spans="1:21" ht="24" customHeight="1">
      <c r="A171" s="186" t="s">
        <v>59</v>
      </c>
      <c r="B171" s="222"/>
      <c r="C171" s="222"/>
      <c r="D171" s="222"/>
      <c r="E171" s="222"/>
      <c r="F171" s="222"/>
      <c r="G171" s="222"/>
      <c r="H171" s="222"/>
      <c r="I171" s="222"/>
      <c r="J171" s="222"/>
      <c r="K171" s="222"/>
      <c r="L171" s="222"/>
      <c r="M171" s="222"/>
      <c r="N171" s="222"/>
      <c r="O171" s="222"/>
      <c r="P171" s="222"/>
      <c r="Q171" s="222"/>
      <c r="R171" s="222"/>
      <c r="S171" s="222"/>
      <c r="T171" s="222"/>
      <c r="U171" s="222"/>
    </row>
    <row r="172" spans="1:21" ht="16.5" customHeight="1">
      <c r="A172" s="156" t="s">
        <v>62</v>
      </c>
      <c r="B172" s="221"/>
      <c r="C172" s="221"/>
      <c r="D172" s="221"/>
      <c r="E172" s="221"/>
      <c r="F172" s="221"/>
      <c r="G172" s="221"/>
      <c r="H172" s="221"/>
      <c r="I172" s="221"/>
      <c r="J172" s="221"/>
      <c r="K172" s="221"/>
      <c r="L172" s="221"/>
      <c r="M172" s="221"/>
      <c r="N172" s="221"/>
      <c r="O172" s="221"/>
      <c r="P172" s="221"/>
      <c r="Q172" s="221"/>
      <c r="R172" s="221"/>
      <c r="S172" s="221"/>
      <c r="T172" s="221"/>
      <c r="U172" s="221"/>
    </row>
    <row r="173" spans="1:21" ht="27.75" customHeight="1">
      <c r="A173" s="156" t="s">
        <v>27</v>
      </c>
      <c r="B173" s="156" t="s">
        <v>26</v>
      </c>
      <c r="C173" s="156"/>
      <c r="D173" s="156"/>
      <c r="E173" s="156"/>
      <c r="F173" s="156"/>
      <c r="G173" s="156"/>
      <c r="H173" s="156"/>
      <c r="I173" s="156"/>
      <c r="J173" s="60" t="s">
        <v>41</v>
      </c>
      <c r="K173" s="76" t="s">
        <v>24</v>
      </c>
      <c r="L173" s="77"/>
      <c r="M173" s="77"/>
      <c r="N173" s="78"/>
      <c r="O173" s="60" t="s">
        <v>42</v>
      </c>
      <c r="P173" s="60"/>
      <c r="Q173" s="60"/>
      <c r="R173" s="60" t="s">
        <v>23</v>
      </c>
      <c r="S173" s="60"/>
      <c r="T173" s="60"/>
      <c r="U173" s="60" t="s">
        <v>22</v>
      </c>
    </row>
    <row r="174" spans="1:21">
      <c r="A174" s="156"/>
      <c r="B174" s="156"/>
      <c r="C174" s="156"/>
      <c r="D174" s="156"/>
      <c r="E174" s="156"/>
      <c r="F174" s="156"/>
      <c r="G174" s="156"/>
      <c r="H174" s="156"/>
      <c r="I174" s="156"/>
      <c r="J174" s="60"/>
      <c r="K174" s="45" t="s">
        <v>28</v>
      </c>
      <c r="L174" s="45" t="s">
        <v>29</v>
      </c>
      <c r="M174" s="45" t="s">
        <v>207</v>
      </c>
      <c r="N174" s="45" t="s">
        <v>102</v>
      </c>
      <c r="O174" s="45" t="s">
        <v>34</v>
      </c>
      <c r="P174" s="45" t="s">
        <v>7</v>
      </c>
      <c r="Q174" s="45" t="s">
        <v>31</v>
      </c>
      <c r="R174" s="45" t="s">
        <v>32</v>
      </c>
      <c r="S174" s="45" t="s">
        <v>28</v>
      </c>
      <c r="T174" s="45" t="s">
        <v>33</v>
      </c>
      <c r="U174" s="60"/>
    </row>
    <row r="175" spans="1:21" ht="17.25" customHeight="1">
      <c r="A175" s="90" t="s">
        <v>60</v>
      </c>
      <c r="B175" s="91"/>
      <c r="C175" s="91"/>
      <c r="D175" s="91"/>
      <c r="E175" s="91"/>
      <c r="F175" s="91"/>
      <c r="G175" s="91"/>
      <c r="H175" s="91"/>
      <c r="I175" s="91"/>
      <c r="J175" s="91"/>
      <c r="K175" s="91"/>
      <c r="L175" s="91"/>
      <c r="M175" s="91"/>
      <c r="N175" s="91"/>
      <c r="O175" s="91"/>
      <c r="P175" s="91"/>
      <c r="Q175" s="91"/>
      <c r="R175" s="91"/>
      <c r="S175" s="91"/>
      <c r="T175" s="91"/>
      <c r="U175" s="92"/>
    </row>
    <row r="176" spans="1:21">
      <c r="A176" s="46" t="str">
        <f t="shared" ref="A176:A188" si="45">IF(ISNA(INDEX($A$37:$U$167,MATCH($B176,$B$37:$B$167,0),1)),"",INDEX($A$37:$U$167,MATCH($B176,$B$37:$B$167,0),1))</f>
        <v>MLR0019</v>
      </c>
      <c r="B176" s="155" t="s">
        <v>110</v>
      </c>
      <c r="C176" s="155"/>
      <c r="D176" s="155"/>
      <c r="E176" s="155"/>
      <c r="F176" s="155"/>
      <c r="G176" s="155"/>
      <c r="H176" s="155"/>
      <c r="I176" s="155"/>
      <c r="J176" s="18">
        <f t="shared" ref="J176:J188" si="46">IF(ISNA(INDEX($A$37:$U$167,MATCH($B176,$B$37:$B$167,0),10)),"",INDEX($A$37:$U$167,MATCH($B176,$B$37:$B$167,0),10))</f>
        <v>6</v>
      </c>
      <c r="K176" s="18">
        <f t="shared" ref="K176:K188" si="47">IF(ISNA(INDEX($A$37:$U$167,MATCH($B176,$B$37:$B$167,0),11)),"",INDEX($A$37:$U$167,MATCH($B176,$B$37:$B$167,0),11))</f>
        <v>2</v>
      </c>
      <c r="L176" s="18">
        <f t="shared" ref="L176:L188" si="48">IF(ISNA(INDEX($A$37:$U$167,MATCH($B176,$B$37:$B$167,0),12)),"",INDEX($A$37:$U$167,MATCH($B176,$B$37:$B$167,0),12))</f>
        <v>2</v>
      </c>
      <c r="M176" s="18">
        <f t="shared" ref="M176:M188" si="49">IF(ISNA(INDEX($A$37:$U$167,MATCH($B176,$B$37:$B$167,0),13)),"",INDEX($A$37:$U$167,MATCH($B176,$B$37:$B$167,0),13))</f>
        <v>0</v>
      </c>
      <c r="N176" s="18">
        <f t="shared" ref="N176:N188" si="50">IF(ISNA(INDEX($A$37:$U$167,MATCH($B176,$B$37:$B$167,0),14)),"",INDEX($A$37:$U$167,MATCH($B176,$B$37:$B$167,0),14))</f>
        <v>0</v>
      </c>
      <c r="O176" s="18">
        <f t="shared" ref="O176:O188" si="51">IF(ISNA(INDEX($A$37:$U$167,MATCH($B176,$B$37:$B$167,0),15)),"",INDEX($A$37:$U$167,MATCH($B176,$B$37:$B$167,0),15))</f>
        <v>4</v>
      </c>
      <c r="P176" s="18">
        <f t="shared" ref="P176:P188" si="52">IF(ISNA(INDEX($A$37:$U$167,MATCH($B176,$B$37:$B$167,0),16)),"",INDEX($A$37:$U$167,MATCH($B176,$B$37:$B$167,0),16))</f>
        <v>7</v>
      </c>
      <c r="Q176" s="18">
        <f t="shared" ref="Q176:Q188" si="53">IF(ISNA(INDEX($A$37:$U$167,MATCH($B176,$B$37:$B$167,0),17)),"",INDEX($A$37:$U$167,MATCH($B176,$B$37:$B$167,0),17))</f>
        <v>11</v>
      </c>
      <c r="R176" s="47" t="str">
        <f t="shared" ref="R176:R188" si="54">IF(ISNA(INDEX($A$37:$U$167,MATCH($B176,$B$37:$B$167,0),18)),"",INDEX($A$37:$U$167,MATCH($B176,$B$37:$B$167,0),18))</f>
        <v>E</v>
      </c>
      <c r="S176" s="47">
        <f t="shared" ref="S176:S188" si="55">IF(ISNA(INDEX($A$37:$U$167,MATCH($B176,$B$37:$B$167,0),19)),"",INDEX($A$37:$U$167,MATCH($B176,$B$37:$B$167,0),19))</f>
        <v>0</v>
      </c>
      <c r="T176" s="47">
        <f t="shared" ref="T176:T188" si="56">IF(ISNA(INDEX($A$37:$U$167,MATCH($B176,$B$37:$B$167,0),20)),"",INDEX($A$37:$U$167,MATCH($B176,$B$37:$B$167,0),20))</f>
        <v>0</v>
      </c>
      <c r="U176" s="47" t="str">
        <f t="shared" ref="U176:U188" si="57">IF(ISNA(INDEX($A$37:$U$167,MATCH($B176,$B$37:$B$167,0),21)),"",INDEX($A$37:$U$167,MATCH($B176,$B$37:$B$167,0),21))</f>
        <v>DF</v>
      </c>
    </row>
    <row r="177" spans="1:21" ht="15" customHeight="1">
      <c r="A177" s="46" t="str">
        <f t="shared" si="45"/>
        <v>MLR0070</v>
      </c>
      <c r="B177" s="155" t="s">
        <v>117</v>
      </c>
      <c r="C177" s="155"/>
      <c r="D177" s="155"/>
      <c r="E177" s="155"/>
      <c r="F177" s="155"/>
      <c r="G177" s="155"/>
      <c r="H177" s="155"/>
      <c r="I177" s="155"/>
      <c r="J177" s="18">
        <f t="shared" si="46"/>
        <v>6</v>
      </c>
      <c r="K177" s="18">
        <f t="shared" si="47"/>
        <v>2</v>
      </c>
      <c r="L177" s="18">
        <f t="shared" si="48"/>
        <v>2</v>
      </c>
      <c r="M177" s="18">
        <f t="shared" si="49"/>
        <v>0</v>
      </c>
      <c r="N177" s="18">
        <f t="shared" si="50"/>
        <v>0</v>
      </c>
      <c r="O177" s="18">
        <f t="shared" si="51"/>
        <v>4</v>
      </c>
      <c r="P177" s="18">
        <f t="shared" si="52"/>
        <v>7</v>
      </c>
      <c r="Q177" s="18">
        <f t="shared" si="53"/>
        <v>11</v>
      </c>
      <c r="R177" s="47">
        <f t="shared" si="54"/>
        <v>0</v>
      </c>
      <c r="S177" s="47">
        <f t="shared" si="55"/>
        <v>0</v>
      </c>
      <c r="T177" s="47" t="str">
        <f t="shared" si="56"/>
        <v>VP</v>
      </c>
      <c r="U177" s="47" t="str">
        <f t="shared" si="57"/>
        <v>DF</v>
      </c>
    </row>
    <row r="178" spans="1:21">
      <c r="A178" s="46" t="str">
        <f t="shared" si="45"/>
        <v>MLR0001</v>
      </c>
      <c r="B178" s="155" t="s">
        <v>112</v>
      </c>
      <c r="C178" s="155"/>
      <c r="D178" s="155"/>
      <c r="E178" s="155"/>
      <c r="F178" s="155"/>
      <c r="G178" s="155"/>
      <c r="H178" s="155"/>
      <c r="I178" s="155"/>
      <c r="J178" s="18">
        <f t="shared" si="46"/>
        <v>6</v>
      </c>
      <c r="K178" s="18">
        <f t="shared" si="47"/>
        <v>3</v>
      </c>
      <c r="L178" s="18">
        <f t="shared" si="48"/>
        <v>2</v>
      </c>
      <c r="M178" s="18">
        <f t="shared" si="49"/>
        <v>0</v>
      </c>
      <c r="N178" s="18">
        <f t="shared" si="50"/>
        <v>0</v>
      </c>
      <c r="O178" s="18">
        <f t="shared" si="51"/>
        <v>5</v>
      </c>
      <c r="P178" s="18">
        <f t="shared" si="52"/>
        <v>6</v>
      </c>
      <c r="Q178" s="18">
        <f t="shared" si="53"/>
        <v>11</v>
      </c>
      <c r="R178" s="47" t="str">
        <f t="shared" si="54"/>
        <v>E</v>
      </c>
      <c r="S178" s="47">
        <f t="shared" si="55"/>
        <v>0</v>
      </c>
      <c r="T178" s="47">
        <f t="shared" si="56"/>
        <v>0</v>
      </c>
      <c r="U178" s="47" t="str">
        <f t="shared" si="57"/>
        <v>DF</v>
      </c>
    </row>
    <row r="179" spans="1:21">
      <c r="A179" s="46" t="str">
        <f t="shared" si="45"/>
        <v>MLR0013</v>
      </c>
      <c r="B179" s="155" t="s">
        <v>114</v>
      </c>
      <c r="C179" s="155"/>
      <c r="D179" s="155"/>
      <c r="E179" s="155"/>
      <c r="F179" s="155"/>
      <c r="G179" s="155"/>
      <c r="H179" s="155"/>
      <c r="I179" s="155"/>
      <c r="J179" s="18">
        <f t="shared" si="46"/>
        <v>6</v>
      </c>
      <c r="K179" s="18">
        <f t="shared" si="47"/>
        <v>2</v>
      </c>
      <c r="L179" s="18">
        <f t="shared" si="48"/>
        <v>2</v>
      </c>
      <c r="M179" s="18">
        <f t="shared" si="49"/>
        <v>0</v>
      </c>
      <c r="N179" s="18">
        <f t="shared" si="50"/>
        <v>0</v>
      </c>
      <c r="O179" s="18">
        <f t="shared" si="51"/>
        <v>4</v>
      </c>
      <c r="P179" s="18">
        <f t="shared" si="52"/>
        <v>7</v>
      </c>
      <c r="Q179" s="18">
        <f t="shared" si="53"/>
        <v>11</v>
      </c>
      <c r="R179" s="47" t="str">
        <f t="shared" si="54"/>
        <v>E</v>
      </c>
      <c r="S179" s="47">
        <f t="shared" si="55"/>
        <v>0</v>
      </c>
      <c r="T179" s="47">
        <f t="shared" si="56"/>
        <v>0</v>
      </c>
      <c r="U179" s="47" t="str">
        <f t="shared" si="57"/>
        <v>DF</v>
      </c>
    </row>
    <row r="180" spans="1:21">
      <c r="A180" s="46" t="str">
        <f t="shared" si="45"/>
        <v>MLR5005</v>
      </c>
      <c r="B180" s="155" t="s">
        <v>116</v>
      </c>
      <c r="C180" s="155"/>
      <c r="D180" s="155"/>
      <c r="E180" s="155"/>
      <c r="F180" s="155"/>
      <c r="G180" s="155"/>
      <c r="H180" s="155"/>
      <c r="I180" s="155"/>
      <c r="J180" s="18">
        <f t="shared" si="46"/>
        <v>6</v>
      </c>
      <c r="K180" s="18">
        <f t="shared" si="47"/>
        <v>2</v>
      </c>
      <c r="L180" s="18">
        <f t="shared" si="48"/>
        <v>2</v>
      </c>
      <c r="M180" s="18">
        <f t="shared" si="49"/>
        <v>2</v>
      </c>
      <c r="N180" s="18">
        <f t="shared" si="50"/>
        <v>0</v>
      </c>
      <c r="O180" s="18">
        <f t="shared" si="51"/>
        <v>6</v>
      </c>
      <c r="P180" s="18">
        <f t="shared" si="52"/>
        <v>5</v>
      </c>
      <c r="Q180" s="18">
        <f t="shared" si="53"/>
        <v>11</v>
      </c>
      <c r="R180" s="47">
        <f t="shared" si="54"/>
        <v>0</v>
      </c>
      <c r="S180" s="47" t="str">
        <f t="shared" si="55"/>
        <v>C</v>
      </c>
      <c r="T180" s="47">
        <f t="shared" si="56"/>
        <v>0</v>
      </c>
      <c r="U180" s="47" t="str">
        <f t="shared" si="57"/>
        <v>DF</v>
      </c>
    </row>
    <row r="181" spans="1:21">
      <c r="A181" s="46" t="str">
        <f t="shared" si="45"/>
        <v>MLR0021</v>
      </c>
      <c r="B181" s="155" t="s">
        <v>119</v>
      </c>
      <c r="C181" s="155"/>
      <c r="D181" s="155"/>
      <c r="E181" s="155"/>
      <c r="F181" s="155"/>
      <c r="G181" s="155"/>
      <c r="H181" s="155"/>
      <c r="I181" s="155"/>
      <c r="J181" s="18">
        <f t="shared" si="46"/>
        <v>6</v>
      </c>
      <c r="K181" s="18">
        <f t="shared" si="47"/>
        <v>2</v>
      </c>
      <c r="L181" s="18">
        <f t="shared" si="48"/>
        <v>2</v>
      </c>
      <c r="M181" s="18">
        <f t="shared" si="49"/>
        <v>0</v>
      </c>
      <c r="N181" s="18">
        <f t="shared" si="50"/>
        <v>0</v>
      </c>
      <c r="O181" s="18">
        <f t="shared" si="51"/>
        <v>4</v>
      </c>
      <c r="P181" s="18">
        <f t="shared" si="52"/>
        <v>7</v>
      </c>
      <c r="Q181" s="18">
        <f t="shared" si="53"/>
        <v>11</v>
      </c>
      <c r="R181" s="47" t="str">
        <f t="shared" si="54"/>
        <v>E</v>
      </c>
      <c r="S181" s="47">
        <f t="shared" si="55"/>
        <v>0</v>
      </c>
      <c r="T181" s="47">
        <f t="shared" si="56"/>
        <v>0</v>
      </c>
      <c r="U181" s="47" t="str">
        <f t="shared" si="57"/>
        <v>DF</v>
      </c>
    </row>
    <row r="182" spans="1:21">
      <c r="A182" s="46" t="str">
        <f t="shared" si="45"/>
        <v>MLR0071</v>
      </c>
      <c r="B182" s="155" t="s">
        <v>230</v>
      </c>
      <c r="C182" s="155"/>
      <c r="D182" s="155"/>
      <c r="E182" s="155"/>
      <c r="F182" s="155"/>
      <c r="G182" s="155"/>
      <c r="H182" s="155"/>
      <c r="I182" s="155"/>
      <c r="J182" s="18">
        <f t="shared" si="46"/>
        <v>6</v>
      </c>
      <c r="K182" s="18">
        <f t="shared" si="47"/>
        <v>3</v>
      </c>
      <c r="L182" s="18">
        <f t="shared" si="48"/>
        <v>3</v>
      </c>
      <c r="M182" s="18">
        <f t="shared" si="49"/>
        <v>0</v>
      </c>
      <c r="N182" s="18">
        <f t="shared" si="50"/>
        <v>0</v>
      </c>
      <c r="O182" s="18">
        <f t="shared" si="51"/>
        <v>6</v>
      </c>
      <c r="P182" s="18">
        <f t="shared" si="52"/>
        <v>5</v>
      </c>
      <c r="Q182" s="18">
        <f t="shared" si="53"/>
        <v>11</v>
      </c>
      <c r="R182" s="47" t="str">
        <f t="shared" si="54"/>
        <v>E</v>
      </c>
      <c r="S182" s="47">
        <f t="shared" si="55"/>
        <v>0</v>
      </c>
      <c r="T182" s="47">
        <f t="shared" si="56"/>
        <v>0</v>
      </c>
      <c r="U182" s="47" t="str">
        <f t="shared" si="57"/>
        <v>DF</v>
      </c>
    </row>
    <row r="183" spans="1:21">
      <c r="A183" s="46" t="str">
        <f t="shared" si="45"/>
        <v>MLR0015</v>
      </c>
      <c r="B183" s="155" t="s">
        <v>121</v>
      </c>
      <c r="C183" s="155"/>
      <c r="D183" s="155"/>
      <c r="E183" s="155"/>
      <c r="F183" s="155"/>
      <c r="G183" s="155"/>
      <c r="H183" s="155"/>
      <c r="I183" s="155"/>
      <c r="J183" s="18">
        <f t="shared" si="46"/>
        <v>6</v>
      </c>
      <c r="K183" s="18">
        <f t="shared" si="47"/>
        <v>2</v>
      </c>
      <c r="L183" s="18">
        <f t="shared" si="48"/>
        <v>2</v>
      </c>
      <c r="M183" s="18">
        <f t="shared" si="49"/>
        <v>0</v>
      </c>
      <c r="N183" s="18">
        <f t="shared" si="50"/>
        <v>0</v>
      </c>
      <c r="O183" s="18">
        <f t="shared" si="51"/>
        <v>4</v>
      </c>
      <c r="P183" s="18">
        <f t="shared" si="52"/>
        <v>7</v>
      </c>
      <c r="Q183" s="18">
        <f t="shared" si="53"/>
        <v>11</v>
      </c>
      <c r="R183" s="47">
        <f t="shared" si="54"/>
        <v>0</v>
      </c>
      <c r="S183" s="47">
        <f t="shared" si="55"/>
        <v>0</v>
      </c>
      <c r="T183" s="47" t="str">
        <f t="shared" si="56"/>
        <v>VP</v>
      </c>
      <c r="U183" s="47" t="str">
        <f t="shared" si="57"/>
        <v>DF</v>
      </c>
    </row>
    <row r="184" spans="1:21">
      <c r="A184" s="46" t="str">
        <f t="shared" si="45"/>
        <v>MLR5006</v>
      </c>
      <c r="B184" s="155" t="s">
        <v>125</v>
      </c>
      <c r="C184" s="155"/>
      <c r="D184" s="155"/>
      <c r="E184" s="155"/>
      <c r="F184" s="155"/>
      <c r="G184" s="155"/>
      <c r="H184" s="155"/>
      <c r="I184" s="155"/>
      <c r="J184" s="18">
        <f t="shared" si="46"/>
        <v>6</v>
      </c>
      <c r="K184" s="18">
        <f t="shared" si="47"/>
        <v>2</v>
      </c>
      <c r="L184" s="18">
        <f t="shared" si="48"/>
        <v>1</v>
      </c>
      <c r="M184" s="18">
        <f t="shared" si="49"/>
        <v>2</v>
      </c>
      <c r="N184" s="18">
        <f t="shared" si="50"/>
        <v>0</v>
      </c>
      <c r="O184" s="18">
        <f t="shared" si="51"/>
        <v>5</v>
      </c>
      <c r="P184" s="18">
        <f t="shared" si="52"/>
        <v>6</v>
      </c>
      <c r="Q184" s="18">
        <f t="shared" si="53"/>
        <v>11</v>
      </c>
      <c r="R184" s="47" t="str">
        <f t="shared" si="54"/>
        <v>E</v>
      </c>
      <c r="S184" s="47">
        <f t="shared" si="55"/>
        <v>0</v>
      </c>
      <c r="T184" s="47">
        <f t="shared" si="56"/>
        <v>0</v>
      </c>
      <c r="U184" s="47" t="str">
        <f t="shared" si="57"/>
        <v>DF</v>
      </c>
    </row>
    <row r="185" spans="1:21">
      <c r="A185" s="46" t="str">
        <f t="shared" si="45"/>
        <v>MLR0072</v>
      </c>
      <c r="B185" s="155" t="s">
        <v>231</v>
      </c>
      <c r="C185" s="155"/>
      <c r="D185" s="155"/>
      <c r="E185" s="155"/>
      <c r="F185" s="155"/>
      <c r="G185" s="155"/>
      <c r="H185" s="155"/>
      <c r="I185" s="155"/>
      <c r="J185" s="18">
        <f t="shared" si="46"/>
        <v>6</v>
      </c>
      <c r="K185" s="18">
        <f t="shared" si="47"/>
        <v>2</v>
      </c>
      <c r="L185" s="18">
        <f t="shared" si="48"/>
        <v>2</v>
      </c>
      <c r="M185" s="18">
        <f t="shared" si="49"/>
        <v>0</v>
      </c>
      <c r="N185" s="18">
        <f t="shared" si="50"/>
        <v>0</v>
      </c>
      <c r="O185" s="18">
        <f t="shared" si="51"/>
        <v>4</v>
      </c>
      <c r="P185" s="18">
        <f t="shared" si="52"/>
        <v>7</v>
      </c>
      <c r="Q185" s="18">
        <f t="shared" si="53"/>
        <v>11</v>
      </c>
      <c r="R185" s="47">
        <f t="shared" si="54"/>
        <v>0</v>
      </c>
      <c r="S185" s="47">
        <f t="shared" si="55"/>
        <v>0</v>
      </c>
      <c r="T185" s="47" t="str">
        <f t="shared" si="56"/>
        <v>VP</v>
      </c>
      <c r="U185" s="47" t="str">
        <f t="shared" si="57"/>
        <v>DF</v>
      </c>
    </row>
    <row r="186" spans="1:21">
      <c r="A186" s="46" t="str">
        <f t="shared" si="45"/>
        <v>MLR0009</v>
      </c>
      <c r="B186" s="155" t="s">
        <v>129</v>
      </c>
      <c r="C186" s="155"/>
      <c r="D186" s="155"/>
      <c r="E186" s="155"/>
      <c r="F186" s="155"/>
      <c r="G186" s="155"/>
      <c r="H186" s="155"/>
      <c r="I186" s="155"/>
      <c r="J186" s="18">
        <f t="shared" si="46"/>
        <v>6</v>
      </c>
      <c r="K186" s="18">
        <f t="shared" si="47"/>
        <v>2</v>
      </c>
      <c r="L186" s="18">
        <f t="shared" si="48"/>
        <v>2</v>
      </c>
      <c r="M186" s="18">
        <f t="shared" si="49"/>
        <v>1</v>
      </c>
      <c r="N186" s="18">
        <f t="shared" si="50"/>
        <v>0</v>
      </c>
      <c r="O186" s="18">
        <f t="shared" si="51"/>
        <v>5</v>
      </c>
      <c r="P186" s="18">
        <f t="shared" si="52"/>
        <v>6</v>
      </c>
      <c r="Q186" s="18">
        <f t="shared" si="53"/>
        <v>11</v>
      </c>
      <c r="R186" s="47" t="str">
        <f t="shared" si="54"/>
        <v>E</v>
      </c>
      <c r="S186" s="47">
        <f t="shared" si="55"/>
        <v>0</v>
      </c>
      <c r="T186" s="47">
        <f t="shared" si="56"/>
        <v>0</v>
      </c>
      <c r="U186" s="47" t="str">
        <f t="shared" si="57"/>
        <v>DF</v>
      </c>
    </row>
    <row r="187" spans="1:21">
      <c r="A187" s="46" t="str">
        <f t="shared" si="45"/>
        <v>MLR0008</v>
      </c>
      <c r="B187" s="155" t="s">
        <v>133</v>
      </c>
      <c r="C187" s="155"/>
      <c r="D187" s="155"/>
      <c r="E187" s="155"/>
      <c r="F187" s="155"/>
      <c r="G187" s="155"/>
      <c r="H187" s="155"/>
      <c r="I187" s="155"/>
      <c r="J187" s="18">
        <f t="shared" si="46"/>
        <v>6</v>
      </c>
      <c r="K187" s="18">
        <f t="shared" si="47"/>
        <v>2</v>
      </c>
      <c r="L187" s="18">
        <f t="shared" si="48"/>
        <v>2</v>
      </c>
      <c r="M187" s="18">
        <f t="shared" si="49"/>
        <v>0</v>
      </c>
      <c r="N187" s="18">
        <f t="shared" si="50"/>
        <v>0</v>
      </c>
      <c r="O187" s="18">
        <f t="shared" si="51"/>
        <v>4</v>
      </c>
      <c r="P187" s="18">
        <f t="shared" si="52"/>
        <v>7</v>
      </c>
      <c r="Q187" s="18">
        <f t="shared" si="53"/>
        <v>11</v>
      </c>
      <c r="R187" s="47" t="str">
        <f t="shared" si="54"/>
        <v>E</v>
      </c>
      <c r="S187" s="47">
        <f t="shared" si="55"/>
        <v>0</v>
      </c>
      <c r="T187" s="47">
        <f t="shared" si="56"/>
        <v>0</v>
      </c>
      <c r="U187" s="47" t="str">
        <f t="shared" si="57"/>
        <v>DF</v>
      </c>
    </row>
    <row r="188" spans="1:21">
      <c r="A188" s="46" t="str">
        <f t="shared" si="45"/>
        <v>MLR0003</v>
      </c>
      <c r="B188" s="155" t="s">
        <v>141</v>
      </c>
      <c r="C188" s="155"/>
      <c r="D188" s="155"/>
      <c r="E188" s="155"/>
      <c r="F188" s="155"/>
      <c r="G188" s="155"/>
      <c r="H188" s="155"/>
      <c r="I188" s="155"/>
      <c r="J188" s="18">
        <f t="shared" si="46"/>
        <v>6</v>
      </c>
      <c r="K188" s="18">
        <f t="shared" si="47"/>
        <v>2</v>
      </c>
      <c r="L188" s="18">
        <f t="shared" si="48"/>
        <v>2</v>
      </c>
      <c r="M188" s="18">
        <f t="shared" si="49"/>
        <v>0</v>
      </c>
      <c r="N188" s="18">
        <f t="shared" si="50"/>
        <v>0</v>
      </c>
      <c r="O188" s="18">
        <f t="shared" si="51"/>
        <v>4</v>
      </c>
      <c r="P188" s="18">
        <f t="shared" si="52"/>
        <v>7</v>
      </c>
      <c r="Q188" s="18">
        <f t="shared" si="53"/>
        <v>11</v>
      </c>
      <c r="R188" s="47" t="str">
        <f t="shared" si="54"/>
        <v>E</v>
      </c>
      <c r="S188" s="47">
        <f t="shared" si="55"/>
        <v>0</v>
      </c>
      <c r="T188" s="47">
        <f t="shared" si="56"/>
        <v>0</v>
      </c>
      <c r="U188" s="47" t="str">
        <f t="shared" si="57"/>
        <v>DF</v>
      </c>
    </row>
    <row r="189" spans="1:21">
      <c r="A189" s="46" t="str">
        <f t="shared" ref="A189:A190" si="58">IF(ISNA(INDEX($A$37:$U$167,MATCH($B189,$B$37:$B$167,0),1)),"",INDEX($A$37:$U$167,MATCH($B189,$B$37:$B$167,0),1))</f>
        <v>MLR0029</v>
      </c>
      <c r="B189" s="155" t="s">
        <v>143</v>
      </c>
      <c r="C189" s="155"/>
      <c r="D189" s="155"/>
      <c r="E189" s="155"/>
      <c r="F189" s="155"/>
      <c r="G189" s="155"/>
      <c r="H189" s="155"/>
      <c r="I189" s="155"/>
      <c r="J189" s="18">
        <f t="shared" ref="J189:J190" si="59">IF(ISNA(INDEX($A$37:$U$167,MATCH($B189,$B$37:$B$167,0),10)),"",INDEX($A$37:$U$167,MATCH($B189,$B$37:$B$167,0),10))</f>
        <v>6</v>
      </c>
      <c r="K189" s="18">
        <f t="shared" ref="K189:K190" si="60">IF(ISNA(INDEX($A$37:$U$167,MATCH($B189,$B$37:$B$167,0),11)),"",INDEX($A$37:$U$167,MATCH($B189,$B$37:$B$167,0),11))</f>
        <v>2</v>
      </c>
      <c r="L189" s="18">
        <f t="shared" ref="L189:L190" si="61">IF(ISNA(INDEX($A$37:$U$167,MATCH($B189,$B$37:$B$167,0),12)),"",INDEX($A$37:$U$167,MATCH($B189,$B$37:$B$167,0),12))</f>
        <v>2</v>
      </c>
      <c r="M189" s="18">
        <f t="shared" ref="M189:M190" si="62">IF(ISNA(INDEX($A$37:$U$167,MATCH($B189,$B$37:$B$167,0),13)),"",INDEX($A$37:$U$167,MATCH($B189,$B$37:$B$167,0),13))</f>
        <v>0</v>
      </c>
      <c r="N189" s="18">
        <f t="shared" ref="N189:N190" si="63">IF(ISNA(INDEX($A$37:$U$167,MATCH($B189,$B$37:$B$167,0),14)),"",INDEX($A$37:$U$167,MATCH($B189,$B$37:$B$167,0),14))</f>
        <v>0</v>
      </c>
      <c r="O189" s="18">
        <f t="shared" ref="O189:O190" si="64">IF(ISNA(INDEX($A$37:$U$167,MATCH($B189,$B$37:$B$167,0),15)),"",INDEX($A$37:$U$167,MATCH($B189,$B$37:$B$167,0),15))</f>
        <v>4</v>
      </c>
      <c r="P189" s="18">
        <f t="shared" ref="P189:P190" si="65">IF(ISNA(INDEX($A$37:$U$167,MATCH($B189,$B$37:$B$167,0),16)),"",INDEX($A$37:$U$167,MATCH($B189,$B$37:$B$167,0),16))</f>
        <v>7</v>
      </c>
      <c r="Q189" s="18">
        <f t="shared" ref="Q189:Q190" si="66">IF(ISNA(INDEX($A$37:$U$167,MATCH($B189,$B$37:$B$167,0),17)),"",INDEX($A$37:$U$167,MATCH($B189,$B$37:$B$167,0),17))</f>
        <v>11</v>
      </c>
      <c r="R189" s="47" t="str">
        <f t="shared" ref="R189:R190" si="67">IF(ISNA(INDEX($A$37:$U$167,MATCH($B189,$B$37:$B$167,0),18)),"",INDEX($A$37:$U$167,MATCH($B189,$B$37:$B$167,0),18))</f>
        <v>E</v>
      </c>
      <c r="S189" s="47">
        <f t="shared" ref="S189:S190" si="68">IF(ISNA(INDEX($A$37:$U$167,MATCH($B189,$B$37:$B$167,0),19)),"",INDEX($A$37:$U$167,MATCH($B189,$B$37:$B$167,0),19))</f>
        <v>0</v>
      </c>
      <c r="T189" s="47">
        <f t="shared" ref="T189:T190" si="69">IF(ISNA(INDEX($A$37:$U$167,MATCH($B189,$B$37:$B$167,0),20)),"",INDEX($A$37:$U$167,MATCH($B189,$B$37:$B$167,0),20))</f>
        <v>0</v>
      </c>
      <c r="U189" s="47" t="str">
        <f t="shared" ref="U189:U190" si="70">IF(ISNA(INDEX($A$37:$U$167,MATCH($B189,$B$37:$B$167,0),21)),"",INDEX($A$37:$U$167,MATCH($B189,$B$37:$B$167,0),21))</f>
        <v>DF</v>
      </c>
    </row>
    <row r="190" spans="1:21">
      <c r="A190" s="46" t="str">
        <f t="shared" si="58"/>
        <v>MLR0025</v>
      </c>
      <c r="B190" s="155" t="s">
        <v>145</v>
      </c>
      <c r="C190" s="155"/>
      <c r="D190" s="155"/>
      <c r="E190" s="155"/>
      <c r="F190" s="155"/>
      <c r="G190" s="155"/>
      <c r="H190" s="155"/>
      <c r="I190" s="155"/>
      <c r="J190" s="18">
        <f t="shared" si="59"/>
        <v>6</v>
      </c>
      <c r="K190" s="18">
        <f t="shared" si="60"/>
        <v>2</v>
      </c>
      <c r="L190" s="18">
        <f t="shared" si="61"/>
        <v>2</v>
      </c>
      <c r="M190" s="18">
        <f t="shared" si="62"/>
        <v>1</v>
      </c>
      <c r="N190" s="18">
        <f t="shared" si="63"/>
        <v>0</v>
      </c>
      <c r="O190" s="18">
        <f t="shared" si="64"/>
        <v>5</v>
      </c>
      <c r="P190" s="18">
        <f t="shared" si="65"/>
        <v>6</v>
      </c>
      <c r="Q190" s="18">
        <f t="shared" si="66"/>
        <v>11</v>
      </c>
      <c r="R190" s="47" t="str">
        <f t="shared" si="67"/>
        <v>E</v>
      </c>
      <c r="S190" s="47">
        <f t="shared" si="68"/>
        <v>0</v>
      </c>
      <c r="T190" s="47">
        <f t="shared" si="69"/>
        <v>0</v>
      </c>
      <c r="U190" s="47" t="str">
        <f t="shared" si="70"/>
        <v>DF</v>
      </c>
    </row>
    <row r="191" spans="1:21">
      <c r="A191" s="24" t="s">
        <v>25</v>
      </c>
      <c r="B191" s="166"/>
      <c r="C191" s="167"/>
      <c r="D191" s="167"/>
      <c r="E191" s="167"/>
      <c r="F191" s="167"/>
      <c r="G191" s="167"/>
      <c r="H191" s="167"/>
      <c r="I191" s="168"/>
      <c r="J191" s="30">
        <f>IF(ISNA(SUM(J176:J190)),"",SUM(J176:J190))</f>
        <v>90</v>
      </c>
      <c r="K191" s="30">
        <f t="shared" ref="K191:Q191" si="71">SUM(K176:K190)</f>
        <v>32</v>
      </c>
      <c r="L191" s="30">
        <f t="shared" si="71"/>
        <v>30</v>
      </c>
      <c r="M191" s="30">
        <f t="shared" si="71"/>
        <v>6</v>
      </c>
      <c r="N191" s="30">
        <f t="shared" si="71"/>
        <v>0</v>
      </c>
      <c r="O191" s="30">
        <f t="shared" si="71"/>
        <v>68</v>
      </c>
      <c r="P191" s="30">
        <f t="shared" si="71"/>
        <v>97</v>
      </c>
      <c r="Q191" s="30">
        <f t="shared" si="71"/>
        <v>165</v>
      </c>
      <c r="R191" s="24">
        <f>COUNTIF(R176:R190,"E")</f>
        <v>11</v>
      </c>
      <c r="S191" s="24">
        <f>COUNTIF(S176:S190,"C")</f>
        <v>1</v>
      </c>
      <c r="T191" s="24">
        <f>COUNTIF(T176:T190,"VP")</f>
        <v>3</v>
      </c>
      <c r="U191" s="17">
        <f>COUNTA(U176:U190)</f>
        <v>15</v>
      </c>
    </row>
    <row r="192" spans="1:21" ht="17.25" customHeight="1">
      <c r="A192" s="90" t="s">
        <v>72</v>
      </c>
      <c r="B192" s="91"/>
      <c r="C192" s="91"/>
      <c r="D192" s="91"/>
      <c r="E192" s="91"/>
      <c r="F192" s="91"/>
      <c r="G192" s="91"/>
      <c r="H192" s="91"/>
      <c r="I192" s="91"/>
      <c r="J192" s="91"/>
      <c r="K192" s="91"/>
      <c r="L192" s="91"/>
      <c r="M192" s="91"/>
      <c r="N192" s="91"/>
      <c r="O192" s="91"/>
      <c r="P192" s="91"/>
      <c r="Q192" s="91"/>
      <c r="R192" s="91"/>
      <c r="S192" s="91"/>
      <c r="T192" s="91"/>
      <c r="U192" s="92"/>
    </row>
    <row r="193" spans="1:21">
      <c r="A193" s="46" t="str">
        <f>IF(ISNA(INDEX($A$37:$U$167,MATCH($B193,$B$37:$B$167,0),1)),"",INDEX($A$37:$U$167,MATCH($B193,$B$37:$B$167,0),1))</f>
        <v/>
      </c>
      <c r="B193" s="155"/>
      <c r="C193" s="155"/>
      <c r="D193" s="155"/>
      <c r="E193" s="155"/>
      <c r="F193" s="155"/>
      <c r="G193" s="155"/>
      <c r="H193" s="155"/>
      <c r="I193" s="155"/>
      <c r="J193" s="18" t="str">
        <f>IF(ISNA(INDEX($A$37:$U$167,MATCH($B193,$B$37:$B$167,0),10)),"",INDEX($A$37:$U$167,MATCH($B193,$B$37:$B$167,0),10))</f>
        <v/>
      </c>
      <c r="K193" s="18" t="str">
        <f>IF(ISNA(INDEX($A$37:$U$167,MATCH($B193,$B$37:$B$167,0),11)),"",INDEX($A$37:$U$167,MATCH($B193,$B$37:$B$167,0),11))</f>
        <v/>
      </c>
      <c r="L193" s="18" t="str">
        <f>IF(ISNA(INDEX($A$37:$U$167,MATCH($B193,$B$37:$B$167,0),12)),"",INDEX($A$37:$U$167,MATCH($B193,$B$37:$B$167,0),12))</f>
        <v/>
      </c>
      <c r="M193" s="18" t="str">
        <f>IF(ISNA(INDEX($A$37:$U$167,MATCH($B193,$B$37:$B$167,0),13)),"",INDEX($A$37:$U$167,MATCH($B193,$B$37:$B$167,0),13))</f>
        <v/>
      </c>
      <c r="N193" s="18" t="str">
        <f>IF(ISNA(INDEX($A$37:$U$167,MATCH($B193,$B$37:$B$167,0),14)),"",INDEX($A$37:$U$167,MATCH($B193,$B$37:$B$167,0),14))</f>
        <v/>
      </c>
      <c r="O193" s="18" t="str">
        <f>IF(ISNA(INDEX($A$37:$U$167,MATCH($B193,$B$37:$B$167,0),15)),"",INDEX($A$37:$U$167,MATCH($B193,$B$37:$B$167,0),15))</f>
        <v/>
      </c>
      <c r="P193" s="18" t="str">
        <f>IF(ISNA(INDEX($A$37:$U$167,MATCH($B193,$B$37:$B$167,0),16)),"",INDEX($A$37:$U$167,MATCH($B193,$B$37:$B$167,0),16))</f>
        <v/>
      </c>
      <c r="Q193" s="18" t="str">
        <f>IF(ISNA(INDEX($A$37:$U$167,MATCH($B193,$B$37:$B$167,0),17)),"",INDEX($A$37:$U$167,MATCH($B193,$B$37:$B$167,0),17))</f>
        <v/>
      </c>
      <c r="R193" s="47" t="str">
        <f>IF(ISNA(INDEX($A$37:$U$167,MATCH($B193,$B$37:$B$167,0),18)),"",INDEX($A$37:$U$167,MATCH($B193,$B$37:$B$167,0),18))</f>
        <v/>
      </c>
      <c r="S193" s="47" t="str">
        <f>IF(ISNA(INDEX($A$37:$U$167,MATCH($B193,$B$37:$B$167,0),19)),"",INDEX($A$37:$U$167,MATCH($B193,$B$37:$B$167,0),19))</f>
        <v/>
      </c>
      <c r="T193" s="47" t="str">
        <f>IF(ISNA(INDEX($A$37:$U$167,MATCH($B193,$B$37:$B$167,0),20)),"",INDEX($A$37:$U$167,MATCH($B193,$B$37:$B$167,0),20))</f>
        <v/>
      </c>
      <c r="U193" s="47" t="str">
        <f>IF(ISNA(INDEX($A$37:$U$167,MATCH($B193,$B$37:$B$167,0),21)),"",INDEX($A$37:$U$167,MATCH($B193,$B$37:$B$167,0),21))</f>
        <v/>
      </c>
    </row>
    <row r="194" spans="1:21">
      <c r="A194" s="24" t="s">
        <v>25</v>
      </c>
      <c r="B194" s="156"/>
      <c r="C194" s="156"/>
      <c r="D194" s="156"/>
      <c r="E194" s="156"/>
      <c r="F194" s="156"/>
      <c r="G194" s="156"/>
      <c r="H194" s="156"/>
      <c r="I194" s="156"/>
      <c r="J194" s="30">
        <f t="shared" ref="J194:Q194" si="72">SUM(J193:J193)</f>
        <v>0</v>
      </c>
      <c r="K194" s="30">
        <f t="shared" si="72"/>
        <v>0</v>
      </c>
      <c r="L194" s="30">
        <f t="shared" si="72"/>
        <v>0</v>
      </c>
      <c r="M194" s="30">
        <f t="shared" si="72"/>
        <v>0</v>
      </c>
      <c r="N194" s="30">
        <f t="shared" si="72"/>
        <v>0</v>
      </c>
      <c r="O194" s="30">
        <f t="shared" si="72"/>
        <v>0</v>
      </c>
      <c r="P194" s="30">
        <f t="shared" si="72"/>
        <v>0</v>
      </c>
      <c r="Q194" s="30">
        <f t="shared" si="72"/>
        <v>0</v>
      </c>
      <c r="R194" s="24">
        <f>COUNTIF(R193:R193,"E")</f>
        <v>0</v>
      </c>
      <c r="S194" s="24">
        <f>COUNTIF(S193:S193,"C")</f>
        <v>0</v>
      </c>
      <c r="T194" s="24">
        <f>COUNTIF(T193:T193,"VP")</f>
        <v>0</v>
      </c>
      <c r="U194" s="24">
        <v>0</v>
      </c>
    </row>
    <row r="195" spans="1:21" ht="27" customHeight="1">
      <c r="A195" s="169" t="s">
        <v>105</v>
      </c>
      <c r="B195" s="170"/>
      <c r="C195" s="170"/>
      <c r="D195" s="170"/>
      <c r="E195" s="170"/>
      <c r="F195" s="170"/>
      <c r="G195" s="170"/>
      <c r="H195" s="170"/>
      <c r="I195" s="171"/>
      <c r="J195" s="30">
        <f t="shared" ref="J195:T195" si="73">SUM(J191,J194)</f>
        <v>90</v>
      </c>
      <c r="K195" s="30">
        <f t="shared" si="73"/>
        <v>32</v>
      </c>
      <c r="L195" s="30">
        <f t="shared" si="73"/>
        <v>30</v>
      </c>
      <c r="M195" s="30">
        <f t="shared" si="73"/>
        <v>6</v>
      </c>
      <c r="N195" s="30">
        <f t="shared" si="73"/>
        <v>0</v>
      </c>
      <c r="O195" s="30">
        <f t="shared" si="73"/>
        <v>68</v>
      </c>
      <c r="P195" s="30">
        <f t="shared" si="73"/>
        <v>97</v>
      </c>
      <c r="Q195" s="30">
        <f t="shared" si="73"/>
        <v>165</v>
      </c>
      <c r="R195" s="30">
        <f t="shared" si="73"/>
        <v>11</v>
      </c>
      <c r="S195" s="30">
        <f t="shared" si="73"/>
        <v>1</v>
      </c>
      <c r="T195" s="30">
        <f t="shared" si="73"/>
        <v>3</v>
      </c>
      <c r="U195" s="31">
        <f>SUM(U191,U194)</f>
        <v>15</v>
      </c>
    </row>
    <row r="196" spans="1:21" ht="16.5" customHeight="1">
      <c r="A196" s="172" t="s">
        <v>51</v>
      </c>
      <c r="B196" s="173"/>
      <c r="C196" s="173"/>
      <c r="D196" s="173"/>
      <c r="E196" s="173"/>
      <c r="F196" s="173"/>
      <c r="G196" s="173"/>
      <c r="H196" s="173"/>
      <c r="I196" s="173"/>
      <c r="J196" s="174"/>
      <c r="K196" s="30">
        <f t="shared" ref="K196:Q196" si="74">K191*14+K194*12</f>
        <v>448</v>
      </c>
      <c r="L196" s="30">
        <f t="shared" si="74"/>
        <v>420</v>
      </c>
      <c r="M196" s="30">
        <f t="shared" si="74"/>
        <v>84</v>
      </c>
      <c r="N196" s="30">
        <f t="shared" si="74"/>
        <v>0</v>
      </c>
      <c r="O196" s="30">
        <f t="shared" si="74"/>
        <v>952</v>
      </c>
      <c r="P196" s="30">
        <f t="shared" si="74"/>
        <v>1358</v>
      </c>
      <c r="Q196" s="30">
        <f t="shared" si="74"/>
        <v>2310</v>
      </c>
      <c r="R196" s="157"/>
      <c r="S196" s="158"/>
      <c r="T196" s="158"/>
      <c r="U196" s="159"/>
    </row>
    <row r="197" spans="1:21" ht="15.75" customHeight="1">
      <c r="A197" s="175"/>
      <c r="B197" s="176"/>
      <c r="C197" s="176"/>
      <c r="D197" s="176"/>
      <c r="E197" s="176"/>
      <c r="F197" s="176"/>
      <c r="G197" s="176"/>
      <c r="H197" s="176"/>
      <c r="I197" s="176"/>
      <c r="J197" s="177"/>
      <c r="K197" s="163">
        <f>SUM(K196:N196)</f>
        <v>952</v>
      </c>
      <c r="L197" s="164"/>
      <c r="M197" s="164"/>
      <c r="N197" s="165"/>
      <c r="O197" s="163">
        <f>SUM(O196:P196)</f>
        <v>2310</v>
      </c>
      <c r="P197" s="164"/>
      <c r="Q197" s="165"/>
      <c r="R197" s="160"/>
      <c r="S197" s="161"/>
      <c r="T197" s="161"/>
      <c r="U197" s="162"/>
    </row>
    <row r="198" spans="1:21" ht="17.25" customHeight="1">
      <c r="A198" s="61" t="s">
        <v>104</v>
      </c>
      <c r="B198" s="62"/>
      <c r="C198" s="62"/>
      <c r="D198" s="62"/>
      <c r="E198" s="62"/>
      <c r="F198" s="62"/>
      <c r="G198" s="62"/>
      <c r="H198" s="62"/>
      <c r="I198" s="62"/>
      <c r="J198" s="63"/>
      <c r="K198" s="67">
        <f>U195/SUM(U46,U57,U68,U79,U91,U101)</f>
        <v>0.42857142857142855</v>
      </c>
      <c r="L198" s="68"/>
      <c r="M198" s="68"/>
      <c r="N198" s="68"/>
      <c r="O198" s="68"/>
      <c r="P198" s="68"/>
      <c r="Q198" s="68"/>
      <c r="R198" s="68"/>
      <c r="S198" s="68"/>
      <c r="T198" s="68"/>
      <c r="U198" s="69"/>
    </row>
    <row r="199" spans="1:21" ht="20.25" customHeight="1">
      <c r="A199" s="64" t="s">
        <v>106</v>
      </c>
      <c r="B199" s="65"/>
      <c r="C199" s="65"/>
      <c r="D199" s="65"/>
      <c r="E199" s="65"/>
      <c r="F199" s="65"/>
      <c r="G199" s="65"/>
      <c r="H199" s="65"/>
      <c r="I199" s="65"/>
      <c r="J199" s="66"/>
      <c r="K199" s="67">
        <f>K197/(SUM(O46,O57,O68,O79,O91)*14+O101*12)</f>
        <v>0.47935548841893255</v>
      </c>
      <c r="L199" s="68"/>
      <c r="M199" s="68"/>
      <c r="N199" s="68"/>
      <c r="O199" s="68"/>
      <c r="P199" s="68"/>
      <c r="Q199" s="68"/>
      <c r="R199" s="68"/>
      <c r="S199" s="68"/>
      <c r="T199" s="68"/>
      <c r="U199" s="69"/>
    </row>
    <row r="200" spans="1:21" ht="12.95" customHeight="1">
      <c r="A200" s="32"/>
      <c r="B200" s="32"/>
      <c r="C200" s="32"/>
      <c r="D200" s="32"/>
      <c r="E200" s="32"/>
      <c r="F200" s="32"/>
      <c r="G200" s="32"/>
      <c r="H200" s="32"/>
      <c r="I200" s="32"/>
      <c r="J200" s="32"/>
      <c r="K200" s="33"/>
      <c r="L200" s="33"/>
      <c r="M200" s="33"/>
      <c r="N200" s="33"/>
      <c r="O200" s="33"/>
      <c r="P200" s="33"/>
      <c r="Q200" s="33"/>
      <c r="R200" s="33"/>
      <c r="S200" s="33"/>
      <c r="T200" s="33"/>
      <c r="U200" s="33"/>
    </row>
    <row r="201" spans="1:21" ht="12.95" customHeight="1"/>
    <row r="202" spans="1:21" ht="12.95" customHeight="1">
      <c r="B202" s="4"/>
      <c r="C202" s="4"/>
      <c r="D202" s="4"/>
      <c r="E202" s="4"/>
      <c r="F202" s="4"/>
      <c r="G202" s="4"/>
      <c r="M202" s="26"/>
      <c r="N202" s="26"/>
      <c r="O202" s="26"/>
      <c r="P202" s="26"/>
      <c r="Q202" s="26"/>
      <c r="R202" s="26"/>
      <c r="S202" s="26"/>
      <c r="T202" s="26"/>
    </row>
    <row r="203" spans="1:21" ht="23.25" customHeight="1">
      <c r="A203" s="156" t="s">
        <v>222</v>
      </c>
      <c r="B203" s="221"/>
      <c r="C203" s="221"/>
      <c r="D203" s="221"/>
      <c r="E203" s="221"/>
      <c r="F203" s="221"/>
      <c r="G203" s="221"/>
      <c r="H203" s="221"/>
      <c r="I203" s="221"/>
      <c r="J203" s="221"/>
      <c r="K203" s="221"/>
      <c r="L203" s="221"/>
      <c r="M203" s="221"/>
      <c r="N203" s="221"/>
      <c r="O203" s="221"/>
      <c r="P203" s="221"/>
      <c r="Q203" s="221"/>
      <c r="R203" s="221"/>
      <c r="S203" s="221"/>
      <c r="T203" s="221"/>
      <c r="U203" s="221"/>
    </row>
    <row r="204" spans="1:21" ht="21.75" customHeight="1">
      <c r="A204" s="156" t="s">
        <v>27</v>
      </c>
      <c r="B204" s="156" t="s">
        <v>26</v>
      </c>
      <c r="C204" s="156"/>
      <c r="D204" s="156"/>
      <c r="E204" s="156"/>
      <c r="F204" s="156"/>
      <c r="G204" s="156"/>
      <c r="H204" s="156"/>
      <c r="I204" s="156"/>
      <c r="J204" s="60" t="s">
        <v>41</v>
      </c>
      <c r="K204" s="76" t="s">
        <v>24</v>
      </c>
      <c r="L204" s="77"/>
      <c r="M204" s="77"/>
      <c r="N204" s="78"/>
      <c r="O204" s="60" t="s">
        <v>42</v>
      </c>
      <c r="P204" s="60"/>
      <c r="Q204" s="60"/>
      <c r="R204" s="60" t="s">
        <v>23</v>
      </c>
      <c r="S204" s="60"/>
      <c r="T204" s="60"/>
      <c r="U204" s="60" t="s">
        <v>22</v>
      </c>
    </row>
    <row r="205" spans="1:21">
      <c r="A205" s="156"/>
      <c r="B205" s="156"/>
      <c r="C205" s="156"/>
      <c r="D205" s="156"/>
      <c r="E205" s="156"/>
      <c r="F205" s="156"/>
      <c r="G205" s="156"/>
      <c r="H205" s="156"/>
      <c r="I205" s="156"/>
      <c r="J205" s="60"/>
      <c r="K205" s="45" t="s">
        <v>28</v>
      </c>
      <c r="L205" s="45" t="s">
        <v>29</v>
      </c>
      <c r="M205" s="45" t="s">
        <v>207</v>
      </c>
      <c r="N205" s="45" t="s">
        <v>102</v>
      </c>
      <c r="O205" s="45" t="s">
        <v>34</v>
      </c>
      <c r="P205" s="45" t="s">
        <v>7</v>
      </c>
      <c r="Q205" s="45" t="s">
        <v>31</v>
      </c>
      <c r="R205" s="45" t="s">
        <v>32</v>
      </c>
      <c r="S205" s="45" t="s">
        <v>28</v>
      </c>
      <c r="T205" s="45" t="s">
        <v>33</v>
      </c>
      <c r="U205" s="60"/>
    </row>
    <row r="206" spans="1:21" ht="18.75" customHeight="1">
      <c r="A206" s="90" t="s">
        <v>60</v>
      </c>
      <c r="B206" s="91"/>
      <c r="C206" s="91"/>
      <c r="D206" s="91"/>
      <c r="E206" s="91"/>
      <c r="F206" s="91"/>
      <c r="G206" s="91"/>
      <c r="H206" s="91"/>
      <c r="I206" s="91"/>
      <c r="J206" s="91"/>
      <c r="K206" s="91"/>
      <c r="L206" s="91"/>
      <c r="M206" s="91"/>
      <c r="N206" s="91"/>
      <c r="O206" s="91"/>
      <c r="P206" s="91"/>
      <c r="Q206" s="91"/>
      <c r="R206" s="91"/>
      <c r="S206" s="91"/>
      <c r="T206" s="91"/>
      <c r="U206" s="92"/>
    </row>
    <row r="207" spans="1:21">
      <c r="A207" s="46" t="str">
        <f t="shared" ref="A207:A217" si="75">IF(ISNA(INDEX($A$37:$U$167,MATCH($B207,$B$37:$B$167,0),1)),"",INDEX($A$37:$U$167,MATCH($B207,$B$37:$B$167,0),1))</f>
        <v>MLR5022</v>
      </c>
      <c r="B207" s="155" t="s">
        <v>127</v>
      </c>
      <c r="C207" s="155"/>
      <c r="D207" s="155"/>
      <c r="E207" s="155"/>
      <c r="F207" s="155"/>
      <c r="G207" s="155"/>
      <c r="H207" s="155"/>
      <c r="I207" s="155"/>
      <c r="J207" s="18">
        <f t="shared" ref="J207:J217" si="76">IF(ISNA(INDEX($A$37:$U$167,MATCH($B207,$B$37:$B$167,0),10)),"",INDEX($A$37:$U$167,MATCH($B207,$B$37:$B$167,0),10))</f>
        <v>6</v>
      </c>
      <c r="K207" s="18">
        <f t="shared" ref="K207:K217" si="77">IF(ISNA(INDEX($A$37:$U$167,MATCH($B207,$B$37:$B$167,0),11)),"",INDEX($A$37:$U$167,MATCH($B207,$B$37:$B$167,0),11))</f>
        <v>2</v>
      </c>
      <c r="L207" s="18">
        <f t="shared" ref="L207:L217" si="78">IF(ISNA(INDEX($A$37:$U$167,MATCH($B207,$B$37:$B$167,0),12)),"",INDEX($A$37:$U$167,MATCH($B207,$B$37:$B$167,0),12))</f>
        <v>1</v>
      </c>
      <c r="M207" s="18">
        <f t="shared" ref="M207:M217" si="79">IF(ISNA(INDEX($A$37:$U$167,MATCH($B207,$B$37:$B$167,0),13)),"",INDEX($A$37:$U$167,MATCH($B207,$B$37:$B$167,0),13))</f>
        <v>0</v>
      </c>
      <c r="N207" s="18">
        <f t="shared" ref="N207:N217" si="80">IF(ISNA(INDEX($A$37:$U$167,MATCH($B207,$B$37:$B$167,0),14)),"",INDEX($A$37:$U$167,MATCH($B207,$B$37:$B$167,0),14))</f>
        <v>0</v>
      </c>
      <c r="O207" s="18">
        <f t="shared" ref="O207:O217" si="81">IF(ISNA(INDEX($A$37:$U$167,MATCH($B207,$B$37:$B$167,0),15)),"",INDEX($A$37:$U$167,MATCH($B207,$B$37:$B$167,0),15))</f>
        <v>3</v>
      </c>
      <c r="P207" s="18">
        <f t="shared" ref="P207:P217" si="82">IF(ISNA(INDEX($A$37:$U$167,MATCH($B207,$B$37:$B$167,0),16)),"",INDEX($A$37:$U$167,MATCH($B207,$B$37:$B$167,0),16))</f>
        <v>8</v>
      </c>
      <c r="Q207" s="18">
        <f t="shared" ref="Q207:Q217" si="83">IF(ISNA(INDEX($A$37:$U$167,MATCH($B207,$B$37:$B$167,0),17)),"",INDEX($A$37:$U$167,MATCH($B207,$B$37:$B$167,0),17))</f>
        <v>11</v>
      </c>
      <c r="R207" s="47">
        <f t="shared" ref="R207:R217" si="84">IF(ISNA(INDEX($A$37:$U$167,MATCH($B207,$B$37:$B$167,0),18)),"",INDEX($A$37:$U$167,MATCH($B207,$B$37:$B$167,0),18))</f>
        <v>0</v>
      </c>
      <c r="S207" s="47" t="str">
        <f t="shared" ref="S207:S217" si="85">IF(ISNA(INDEX($A$37:$U$167,MATCH($B207,$B$37:$B$167,0),19)),"",INDEX($A$37:$U$167,MATCH($B207,$B$37:$B$167,0),19))</f>
        <v>C</v>
      </c>
      <c r="T207" s="47">
        <f t="shared" ref="T207:T217" si="86">IF(ISNA(INDEX($A$37:$U$167,MATCH($B207,$B$37:$B$167,0),20)),"",INDEX($A$37:$U$167,MATCH($B207,$B$37:$B$167,0),20))</f>
        <v>0</v>
      </c>
      <c r="U207" s="47" t="str">
        <f t="shared" ref="U207:U217" si="87">IF(ISNA(INDEX($A$37:$U$167,MATCH($B207,$B$37:$B$167,0),21)),"",INDEX($A$37:$U$167,MATCH($B207,$B$37:$B$167,0),21))</f>
        <v>DS</v>
      </c>
    </row>
    <row r="208" spans="1:21">
      <c r="A208" s="46" t="str">
        <f t="shared" si="75"/>
        <v>MLR0016</v>
      </c>
      <c r="B208" s="155" t="s">
        <v>131</v>
      </c>
      <c r="C208" s="155"/>
      <c r="D208" s="155"/>
      <c r="E208" s="155"/>
      <c r="F208" s="155"/>
      <c r="G208" s="155"/>
      <c r="H208" s="155"/>
      <c r="I208" s="155"/>
      <c r="J208" s="18">
        <f t="shared" si="76"/>
        <v>6</v>
      </c>
      <c r="K208" s="18">
        <f t="shared" si="77"/>
        <v>2</v>
      </c>
      <c r="L208" s="18">
        <f t="shared" si="78"/>
        <v>2</v>
      </c>
      <c r="M208" s="18">
        <f t="shared" si="79"/>
        <v>0</v>
      </c>
      <c r="N208" s="18">
        <f t="shared" si="80"/>
        <v>0</v>
      </c>
      <c r="O208" s="18">
        <f t="shared" si="81"/>
        <v>4</v>
      </c>
      <c r="P208" s="18">
        <f t="shared" si="82"/>
        <v>7</v>
      </c>
      <c r="Q208" s="18">
        <f t="shared" si="83"/>
        <v>11</v>
      </c>
      <c r="R208" s="47" t="str">
        <f t="shared" si="84"/>
        <v>E</v>
      </c>
      <c r="S208" s="47">
        <f t="shared" si="85"/>
        <v>0</v>
      </c>
      <c r="T208" s="47">
        <f t="shared" si="86"/>
        <v>0</v>
      </c>
      <c r="U208" s="47" t="str">
        <f t="shared" si="87"/>
        <v>DS</v>
      </c>
    </row>
    <row r="209" spans="1:21">
      <c r="A209" s="46" t="str">
        <f t="shared" si="75"/>
        <v>MLR0026</v>
      </c>
      <c r="B209" s="155" t="s">
        <v>135</v>
      </c>
      <c r="C209" s="155"/>
      <c r="D209" s="155"/>
      <c r="E209" s="155"/>
      <c r="F209" s="155"/>
      <c r="G209" s="155"/>
      <c r="H209" s="155"/>
      <c r="I209" s="155"/>
      <c r="J209" s="18">
        <f t="shared" si="76"/>
        <v>6</v>
      </c>
      <c r="K209" s="18">
        <f t="shared" si="77"/>
        <v>2</v>
      </c>
      <c r="L209" s="18">
        <f t="shared" si="78"/>
        <v>0</v>
      </c>
      <c r="M209" s="18">
        <f t="shared" si="79"/>
        <v>2</v>
      </c>
      <c r="N209" s="18">
        <f t="shared" si="80"/>
        <v>1</v>
      </c>
      <c r="O209" s="18">
        <f t="shared" si="81"/>
        <v>5</v>
      </c>
      <c r="P209" s="18">
        <f t="shared" si="82"/>
        <v>6</v>
      </c>
      <c r="Q209" s="18">
        <f t="shared" si="83"/>
        <v>11</v>
      </c>
      <c r="R209" s="47">
        <f t="shared" si="84"/>
        <v>0</v>
      </c>
      <c r="S209" s="47" t="str">
        <f t="shared" si="85"/>
        <v>C</v>
      </c>
      <c r="T209" s="47">
        <f t="shared" si="86"/>
        <v>0</v>
      </c>
      <c r="U209" s="47" t="str">
        <f t="shared" si="87"/>
        <v>DS</v>
      </c>
    </row>
    <row r="210" spans="1:21" ht="12.75" customHeight="1">
      <c r="A210" s="46" t="str">
        <f t="shared" si="75"/>
        <v>MLR0027</v>
      </c>
      <c r="B210" s="155" t="s">
        <v>139</v>
      </c>
      <c r="C210" s="155"/>
      <c r="D210" s="155"/>
      <c r="E210" s="155"/>
      <c r="F210" s="155"/>
      <c r="G210" s="155"/>
      <c r="H210" s="155"/>
      <c r="I210" s="155"/>
      <c r="J210" s="18">
        <f t="shared" si="76"/>
        <v>6</v>
      </c>
      <c r="K210" s="18">
        <f t="shared" si="77"/>
        <v>2</v>
      </c>
      <c r="L210" s="18">
        <f t="shared" si="78"/>
        <v>1</v>
      </c>
      <c r="M210" s="18">
        <f t="shared" si="79"/>
        <v>2</v>
      </c>
      <c r="N210" s="18">
        <f t="shared" si="80"/>
        <v>0</v>
      </c>
      <c r="O210" s="18">
        <f t="shared" si="81"/>
        <v>5</v>
      </c>
      <c r="P210" s="18">
        <f t="shared" si="82"/>
        <v>6</v>
      </c>
      <c r="Q210" s="18">
        <f t="shared" si="83"/>
        <v>11</v>
      </c>
      <c r="R210" s="47" t="str">
        <f t="shared" si="84"/>
        <v>E</v>
      </c>
      <c r="S210" s="47">
        <f t="shared" si="85"/>
        <v>0</v>
      </c>
      <c r="T210" s="47">
        <f t="shared" si="86"/>
        <v>0</v>
      </c>
      <c r="U210" s="47" t="str">
        <f t="shared" si="87"/>
        <v>DS</v>
      </c>
    </row>
    <row r="211" spans="1:21">
      <c r="A211" s="46" t="str">
        <f t="shared" si="75"/>
        <v>MLX2101</v>
      </c>
      <c r="B211" s="155" t="s">
        <v>147</v>
      </c>
      <c r="C211" s="155"/>
      <c r="D211" s="155"/>
      <c r="E211" s="155"/>
      <c r="F211" s="155"/>
      <c r="G211" s="155"/>
      <c r="H211" s="155"/>
      <c r="I211" s="155"/>
      <c r="J211" s="18">
        <f t="shared" si="76"/>
        <v>6</v>
      </c>
      <c r="K211" s="18">
        <f t="shared" si="77"/>
        <v>2</v>
      </c>
      <c r="L211" s="18">
        <f t="shared" si="78"/>
        <v>2</v>
      </c>
      <c r="M211" s="18">
        <f t="shared" si="79"/>
        <v>0</v>
      </c>
      <c r="N211" s="18">
        <f t="shared" si="80"/>
        <v>1</v>
      </c>
      <c r="O211" s="18">
        <f t="shared" si="81"/>
        <v>5</v>
      </c>
      <c r="P211" s="18">
        <f t="shared" si="82"/>
        <v>6</v>
      </c>
      <c r="Q211" s="18">
        <f t="shared" si="83"/>
        <v>11</v>
      </c>
      <c r="R211" s="47">
        <f t="shared" si="84"/>
        <v>0</v>
      </c>
      <c r="S211" s="47">
        <f t="shared" si="85"/>
        <v>0</v>
      </c>
      <c r="T211" s="47" t="str">
        <f t="shared" si="86"/>
        <v>VP</v>
      </c>
      <c r="U211" s="47" t="str">
        <f t="shared" si="87"/>
        <v>DS</v>
      </c>
    </row>
    <row r="212" spans="1:21">
      <c r="A212" s="46" t="str">
        <f t="shared" si="75"/>
        <v>MLR0004</v>
      </c>
      <c r="B212" s="155" t="s">
        <v>151</v>
      </c>
      <c r="C212" s="155"/>
      <c r="D212" s="155"/>
      <c r="E212" s="155"/>
      <c r="F212" s="155"/>
      <c r="G212" s="155"/>
      <c r="H212" s="155"/>
      <c r="I212" s="155"/>
      <c r="J212" s="18">
        <f t="shared" si="76"/>
        <v>5</v>
      </c>
      <c r="K212" s="18">
        <f t="shared" si="77"/>
        <v>2</v>
      </c>
      <c r="L212" s="18">
        <f t="shared" si="78"/>
        <v>2</v>
      </c>
      <c r="M212" s="18">
        <f t="shared" si="79"/>
        <v>0</v>
      </c>
      <c r="N212" s="18">
        <f t="shared" si="80"/>
        <v>0</v>
      </c>
      <c r="O212" s="18">
        <f t="shared" si="81"/>
        <v>4</v>
      </c>
      <c r="P212" s="18">
        <f t="shared" si="82"/>
        <v>5</v>
      </c>
      <c r="Q212" s="18">
        <f t="shared" si="83"/>
        <v>9</v>
      </c>
      <c r="R212" s="47" t="str">
        <f t="shared" si="84"/>
        <v>E</v>
      </c>
      <c r="S212" s="47">
        <f t="shared" si="85"/>
        <v>0</v>
      </c>
      <c r="T212" s="47">
        <f t="shared" si="86"/>
        <v>0</v>
      </c>
      <c r="U212" s="47" t="str">
        <f t="shared" si="87"/>
        <v>DS</v>
      </c>
    </row>
    <row r="213" spans="1:21">
      <c r="A213" s="46" t="str">
        <f t="shared" si="75"/>
        <v>MLR0030</v>
      </c>
      <c r="B213" s="155" t="s">
        <v>153</v>
      </c>
      <c r="C213" s="155"/>
      <c r="D213" s="155"/>
      <c r="E213" s="155"/>
      <c r="F213" s="155"/>
      <c r="G213" s="155"/>
      <c r="H213" s="155"/>
      <c r="I213" s="155"/>
      <c r="J213" s="18">
        <f t="shared" si="76"/>
        <v>5</v>
      </c>
      <c r="K213" s="18">
        <f t="shared" si="77"/>
        <v>2</v>
      </c>
      <c r="L213" s="18">
        <f t="shared" si="78"/>
        <v>2</v>
      </c>
      <c r="M213" s="18">
        <f t="shared" si="79"/>
        <v>1</v>
      </c>
      <c r="N213" s="18">
        <f t="shared" si="80"/>
        <v>0</v>
      </c>
      <c r="O213" s="18">
        <f t="shared" si="81"/>
        <v>5</v>
      </c>
      <c r="P213" s="18">
        <f t="shared" si="82"/>
        <v>4</v>
      </c>
      <c r="Q213" s="18">
        <f t="shared" si="83"/>
        <v>9</v>
      </c>
      <c r="R213" s="47" t="str">
        <f t="shared" si="84"/>
        <v>E</v>
      </c>
      <c r="S213" s="47">
        <f t="shared" si="85"/>
        <v>0</v>
      </c>
      <c r="T213" s="47">
        <f t="shared" si="86"/>
        <v>0</v>
      </c>
      <c r="U213" s="47" t="str">
        <f t="shared" si="87"/>
        <v>DS</v>
      </c>
    </row>
    <row r="214" spans="1:21">
      <c r="A214" s="46" t="str">
        <f t="shared" si="75"/>
        <v>MLR0011</v>
      </c>
      <c r="B214" s="155" t="s">
        <v>155</v>
      </c>
      <c r="C214" s="155"/>
      <c r="D214" s="155"/>
      <c r="E214" s="155"/>
      <c r="F214" s="155"/>
      <c r="G214" s="155"/>
      <c r="H214" s="155"/>
      <c r="I214" s="155"/>
      <c r="J214" s="18">
        <f t="shared" si="76"/>
        <v>5</v>
      </c>
      <c r="K214" s="18">
        <f t="shared" si="77"/>
        <v>2</v>
      </c>
      <c r="L214" s="18">
        <f t="shared" si="78"/>
        <v>2</v>
      </c>
      <c r="M214" s="18">
        <f t="shared" si="79"/>
        <v>0</v>
      </c>
      <c r="N214" s="18">
        <f t="shared" si="80"/>
        <v>0</v>
      </c>
      <c r="O214" s="18">
        <f t="shared" si="81"/>
        <v>4</v>
      </c>
      <c r="P214" s="18">
        <f t="shared" si="82"/>
        <v>5</v>
      </c>
      <c r="Q214" s="18">
        <f t="shared" si="83"/>
        <v>9</v>
      </c>
      <c r="R214" s="47" t="str">
        <f t="shared" si="84"/>
        <v>E</v>
      </c>
      <c r="S214" s="47">
        <f t="shared" si="85"/>
        <v>0</v>
      </c>
      <c r="T214" s="47">
        <f t="shared" si="86"/>
        <v>0</v>
      </c>
      <c r="U214" s="47" t="str">
        <f t="shared" si="87"/>
        <v>DS</v>
      </c>
    </row>
    <row r="215" spans="1:21">
      <c r="A215" s="46" t="str">
        <f t="shared" si="75"/>
        <v>MLR0024</v>
      </c>
      <c r="B215" s="155" t="s">
        <v>157</v>
      </c>
      <c r="C215" s="155"/>
      <c r="D215" s="155"/>
      <c r="E215" s="155"/>
      <c r="F215" s="155"/>
      <c r="G215" s="155"/>
      <c r="H215" s="155"/>
      <c r="I215" s="155"/>
      <c r="J215" s="18">
        <f t="shared" si="76"/>
        <v>5</v>
      </c>
      <c r="K215" s="18">
        <f t="shared" si="77"/>
        <v>2</v>
      </c>
      <c r="L215" s="18">
        <f t="shared" si="78"/>
        <v>2</v>
      </c>
      <c r="M215" s="18">
        <f t="shared" si="79"/>
        <v>1</v>
      </c>
      <c r="N215" s="18">
        <f t="shared" si="80"/>
        <v>0</v>
      </c>
      <c r="O215" s="18">
        <f t="shared" si="81"/>
        <v>5</v>
      </c>
      <c r="P215" s="18">
        <f t="shared" si="82"/>
        <v>4</v>
      </c>
      <c r="Q215" s="18">
        <f t="shared" si="83"/>
        <v>9</v>
      </c>
      <c r="R215" s="47">
        <f t="shared" si="84"/>
        <v>0</v>
      </c>
      <c r="S215" s="47" t="str">
        <f t="shared" si="85"/>
        <v>C</v>
      </c>
      <c r="T215" s="47">
        <f t="shared" si="86"/>
        <v>0</v>
      </c>
      <c r="U215" s="47" t="str">
        <f t="shared" si="87"/>
        <v>DS</v>
      </c>
    </row>
    <row r="216" spans="1:21">
      <c r="A216" s="46" t="str">
        <f t="shared" si="75"/>
        <v>MLX2102</v>
      </c>
      <c r="B216" s="155" t="s">
        <v>159</v>
      </c>
      <c r="C216" s="155"/>
      <c r="D216" s="155"/>
      <c r="E216" s="155"/>
      <c r="F216" s="155"/>
      <c r="G216" s="155"/>
      <c r="H216" s="155"/>
      <c r="I216" s="155"/>
      <c r="J216" s="18">
        <f t="shared" si="76"/>
        <v>6</v>
      </c>
      <c r="K216" s="18">
        <f t="shared" si="77"/>
        <v>2</v>
      </c>
      <c r="L216" s="18">
        <f t="shared" si="78"/>
        <v>2</v>
      </c>
      <c r="M216" s="18">
        <f t="shared" si="79"/>
        <v>0</v>
      </c>
      <c r="N216" s="18">
        <f t="shared" si="80"/>
        <v>2</v>
      </c>
      <c r="O216" s="18">
        <f t="shared" si="81"/>
        <v>6</v>
      </c>
      <c r="P216" s="18">
        <f t="shared" si="82"/>
        <v>5</v>
      </c>
      <c r="Q216" s="18">
        <f t="shared" si="83"/>
        <v>11</v>
      </c>
      <c r="R216" s="47">
        <f t="shared" si="84"/>
        <v>0</v>
      </c>
      <c r="S216" s="47">
        <f t="shared" si="85"/>
        <v>0</v>
      </c>
      <c r="T216" s="47" t="str">
        <f t="shared" si="86"/>
        <v>VP</v>
      </c>
      <c r="U216" s="47" t="str">
        <f t="shared" si="87"/>
        <v>DS</v>
      </c>
    </row>
    <row r="217" spans="1:21">
      <c r="A217" s="46" t="str">
        <f t="shared" si="75"/>
        <v>MLR2007</v>
      </c>
      <c r="B217" s="155" t="s">
        <v>161</v>
      </c>
      <c r="C217" s="155"/>
      <c r="D217" s="155"/>
      <c r="E217" s="155"/>
      <c r="F217" s="155"/>
      <c r="G217" s="155"/>
      <c r="H217" s="155"/>
      <c r="I217" s="155"/>
      <c r="J217" s="18">
        <f t="shared" si="76"/>
        <v>4</v>
      </c>
      <c r="K217" s="18">
        <f t="shared" si="77"/>
        <v>0</v>
      </c>
      <c r="L217" s="18">
        <f t="shared" si="78"/>
        <v>0</v>
      </c>
      <c r="M217" s="18">
        <f t="shared" si="79"/>
        <v>1</v>
      </c>
      <c r="N217" s="18">
        <f t="shared" si="80"/>
        <v>0</v>
      </c>
      <c r="O217" s="18">
        <f t="shared" si="81"/>
        <v>1</v>
      </c>
      <c r="P217" s="18">
        <f t="shared" si="82"/>
        <v>6</v>
      </c>
      <c r="Q217" s="18">
        <f t="shared" si="83"/>
        <v>7</v>
      </c>
      <c r="R217" s="47">
        <f t="shared" si="84"/>
        <v>0</v>
      </c>
      <c r="S217" s="47" t="str">
        <f t="shared" si="85"/>
        <v>C</v>
      </c>
      <c r="T217" s="47">
        <f t="shared" si="86"/>
        <v>0</v>
      </c>
      <c r="U217" s="47" t="str">
        <f t="shared" si="87"/>
        <v>DS</v>
      </c>
    </row>
    <row r="218" spans="1:21">
      <c r="A218" s="24" t="s">
        <v>25</v>
      </c>
      <c r="B218" s="166"/>
      <c r="C218" s="167"/>
      <c r="D218" s="167"/>
      <c r="E218" s="167"/>
      <c r="F218" s="167"/>
      <c r="G218" s="167"/>
      <c r="H218" s="167"/>
      <c r="I218" s="168"/>
      <c r="J218" s="30">
        <f t="shared" ref="J218:Q218" si="88">SUM(J207:J217)</f>
        <v>60</v>
      </c>
      <c r="K218" s="30">
        <f t="shared" si="88"/>
        <v>20</v>
      </c>
      <c r="L218" s="30">
        <f t="shared" si="88"/>
        <v>16</v>
      </c>
      <c r="M218" s="30">
        <f t="shared" si="88"/>
        <v>7</v>
      </c>
      <c r="N218" s="30">
        <f t="shared" si="88"/>
        <v>4</v>
      </c>
      <c r="O218" s="30">
        <f t="shared" si="88"/>
        <v>47</v>
      </c>
      <c r="P218" s="30">
        <f t="shared" si="88"/>
        <v>62</v>
      </c>
      <c r="Q218" s="30">
        <f t="shared" si="88"/>
        <v>109</v>
      </c>
      <c r="R218" s="24">
        <f>COUNTIF(R207:R217,"E")</f>
        <v>5</v>
      </c>
      <c r="S218" s="24">
        <f>COUNTIF(S207:S217,"C")</f>
        <v>4</v>
      </c>
      <c r="T218" s="24">
        <f>COUNTIF(T207:T217,"VP")</f>
        <v>2</v>
      </c>
      <c r="U218" s="17">
        <f>COUNTA(U207:U217)</f>
        <v>11</v>
      </c>
    </row>
    <row r="219" spans="1:21" ht="18" customHeight="1">
      <c r="A219" s="90" t="s">
        <v>73</v>
      </c>
      <c r="B219" s="91"/>
      <c r="C219" s="91"/>
      <c r="D219" s="91"/>
      <c r="E219" s="91"/>
      <c r="F219" s="91"/>
      <c r="G219" s="91"/>
      <c r="H219" s="91"/>
      <c r="I219" s="91"/>
      <c r="J219" s="91"/>
      <c r="K219" s="91"/>
      <c r="L219" s="91"/>
      <c r="M219" s="91"/>
      <c r="N219" s="91"/>
      <c r="O219" s="91"/>
      <c r="P219" s="91"/>
      <c r="Q219" s="91"/>
      <c r="R219" s="91"/>
      <c r="S219" s="91"/>
      <c r="T219" s="91"/>
      <c r="U219" s="92"/>
    </row>
    <row r="220" spans="1:21">
      <c r="A220" s="46" t="str">
        <f>IF(ISNA(INDEX($A$37:$U$167,MATCH($B220,$B$37:$B$167,0),1)),"",INDEX($A$37:$U$167,MATCH($B220,$B$37:$B$167,0),1))</f>
        <v>MLR0022</v>
      </c>
      <c r="B220" s="155" t="s">
        <v>123</v>
      </c>
      <c r="C220" s="155"/>
      <c r="D220" s="155"/>
      <c r="E220" s="155"/>
      <c r="F220" s="155"/>
      <c r="G220" s="155"/>
      <c r="H220" s="155"/>
      <c r="I220" s="155"/>
      <c r="J220" s="18">
        <f>IF(ISNA(INDEX($A$37:$U$167,MATCH($B220,$B$37:$B$167,0),10)),"",INDEX($A$37:$U$167,MATCH($B220,$B$37:$B$167,0),10))</f>
        <v>6</v>
      </c>
      <c r="K220" s="18">
        <f>IF(ISNA(INDEX($A$37:$U$167,MATCH($B220,$B$37:$B$167,0),11)),"",INDEX($A$37:$U$167,MATCH($B220,$B$37:$B$167,0),11))</f>
        <v>2</v>
      </c>
      <c r="L220" s="18">
        <f>IF(ISNA(INDEX($A$37:$U$167,MATCH($B220,$B$37:$B$167,0),12)),"",INDEX($A$37:$U$167,MATCH($B220,$B$37:$B$167,0),12))</f>
        <v>1</v>
      </c>
      <c r="M220" s="18">
        <f>IF(ISNA(INDEX($A$37:$U$167,MATCH($B220,$B$37:$B$167,0),13)),"",INDEX($A$37:$U$167,MATCH($B220,$B$37:$B$167,0),13))</f>
        <v>0</v>
      </c>
      <c r="N220" s="18">
        <f>IF(ISNA(INDEX($A$37:$U$167,MATCH($B220,$B$37:$B$167,0),14)),"",INDEX($A$37:$U$167,MATCH($B220,$B$37:$B$167,0),14))</f>
        <v>2</v>
      </c>
      <c r="O220" s="18">
        <f>IF(ISNA(INDEX($A$37:$U$167,MATCH($B220,$B$37:$B$167,0),15)),"",INDEX($A$37:$U$167,MATCH($B220,$B$37:$B$167,0),15))</f>
        <v>5</v>
      </c>
      <c r="P220" s="18">
        <f>IF(ISNA(INDEX($A$37:$U$167,MATCH($B220,$B$37:$B$167,0),16)),"",INDEX($A$37:$U$167,MATCH($B220,$B$37:$B$167,0),16))</f>
        <v>8</v>
      </c>
      <c r="Q220" s="18">
        <f>IF(ISNA(INDEX($A$37:$U$167,MATCH($B220,$B$37:$B$167,0),17)),"",INDEX($A$37:$U$167,MATCH($B220,$B$37:$B$167,0),17))</f>
        <v>13</v>
      </c>
      <c r="R220" s="47" t="str">
        <f>IF(ISNA(INDEX($A$37:$U$167,MATCH($B220,$B$37:$B$167,0),18)),"",INDEX($A$37:$U$167,MATCH($B220,$B$37:$B$167,0),18))</f>
        <v>E</v>
      </c>
      <c r="S220" s="47">
        <f>IF(ISNA(INDEX($A$37:$U$167,MATCH($B220,$B$37:$B$167,0),19)),"",INDEX($A$37:$U$167,MATCH($B220,$B$37:$B$167,0),19))</f>
        <v>0</v>
      </c>
      <c r="T220" s="47">
        <f>IF(ISNA(INDEX($A$37:$U$167,MATCH($B220,$B$37:$B$167,0),20)),"",INDEX($A$37:$U$167,MATCH($B220,$B$37:$B$167,0),20))</f>
        <v>0</v>
      </c>
      <c r="U220" s="47" t="str">
        <f>IF(ISNA(INDEX($A$37:$U$167,MATCH($B220,$B$37:$B$167,0),21)),"",INDEX($A$37:$U$167,MATCH($B220,$B$37:$B$167,0),21))</f>
        <v>DS</v>
      </c>
    </row>
    <row r="221" spans="1:21">
      <c r="A221" s="46" t="str">
        <f>IF(ISNA(INDEX($A$37:$U$167,MATCH($B221,$B$37:$B$167,0),1)),"",INDEX($A$37:$U$167,MATCH($B221,$B$37:$B$167,0),1))</f>
        <v>MLR2001</v>
      </c>
      <c r="B221" s="155" t="s">
        <v>163</v>
      </c>
      <c r="C221" s="155"/>
      <c r="D221" s="155"/>
      <c r="E221" s="155"/>
      <c r="F221" s="155"/>
      <c r="G221" s="155"/>
      <c r="H221" s="155"/>
      <c r="I221" s="155"/>
      <c r="J221" s="18">
        <f>IF(ISNA(INDEX($A$37:$U$167,MATCH($B221,$B$37:$B$167,0),10)),"",INDEX($A$37:$U$167,MATCH($B221,$B$37:$B$167,0),10))</f>
        <v>6</v>
      </c>
      <c r="K221" s="18">
        <f>IF(ISNA(INDEX($A$37:$U$167,MATCH($B221,$B$37:$B$167,0),11)),"",INDEX($A$37:$U$167,MATCH($B221,$B$37:$B$167,0),11))</f>
        <v>0</v>
      </c>
      <c r="L221" s="18">
        <f>IF(ISNA(INDEX($A$37:$U$167,MATCH($B221,$B$37:$B$167,0),12)),"",INDEX($A$37:$U$167,MATCH($B221,$B$37:$B$167,0),12))</f>
        <v>0</v>
      </c>
      <c r="M221" s="18">
        <f>IF(ISNA(INDEX($A$37:$U$167,MATCH($B221,$B$37:$B$167,0),13)),"",INDEX($A$37:$U$167,MATCH($B221,$B$37:$B$167,0),13))</f>
        <v>0</v>
      </c>
      <c r="N221" s="18">
        <f>IF(ISNA(INDEX($A$37:$U$167,MATCH($B221,$B$37:$B$167,0),14)),"",INDEX($A$37:$U$167,MATCH($B221,$B$37:$B$167,0),14))</f>
        <v>2</v>
      </c>
      <c r="O221" s="18">
        <f>IF(ISNA(INDEX($A$37:$U$167,MATCH($B221,$B$37:$B$167,0),15)),"",INDEX($A$37:$U$167,MATCH($B221,$B$37:$B$167,0),15))</f>
        <v>2</v>
      </c>
      <c r="P221" s="18">
        <f>IF(ISNA(INDEX($A$37:$U$167,MATCH($B221,$B$37:$B$167,0),16)),"",INDEX($A$37:$U$167,MATCH($B221,$B$37:$B$167,0),16))</f>
        <v>11</v>
      </c>
      <c r="Q221" s="18">
        <f>IF(ISNA(INDEX($A$37:$U$167,MATCH($B221,$B$37:$B$167,0),17)),"",INDEX($A$37:$U$167,MATCH($B221,$B$37:$B$167,0),17))</f>
        <v>13</v>
      </c>
      <c r="R221" s="47">
        <f>IF(ISNA(INDEX($A$37:$U$167,MATCH($B221,$B$37:$B$167,0),18)),"",INDEX($A$37:$U$167,MATCH($B221,$B$37:$B$167,0),18))</f>
        <v>0</v>
      </c>
      <c r="S221" s="47" t="str">
        <f>IF(ISNA(INDEX($A$37:$U$167,MATCH($B221,$B$37:$B$167,0),19)),"",INDEX($A$37:$U$167,MATCH($B221,$B$37:$B$167,0),19))</f>
        <v>C</v>
      </c>
      <c r="T221" s="47">
        <f>IF(ISNA(INDEX($A$37:$U$167,MATCH($B221,$B$37:$B$167,0),20)),"",INDEX($A$37:$U$167,MATCH($B221,$B$37:$B$167,0),20))</f>
        <v>0</v>
      </c>
      <c r="U221" s="47" t="str">
        <f>IF(ISNA(INDEX($A$37:$U$167,MATCH($B221,$B$37:$B$167,0),21)),"",INDEX($A$37:$U$167,MATCH($B221,$B$37:$B$167,0),21))</f>
        <v>DS</v>
      </c>
    </row>
    <row r="222" spans="1:21">
      <c r="A222" s="46" t="str">
        <f>IF(ISNA(INDEX($A$37:$U$167,MATCH($B222,$B$37:$B$167,0),1)),"",INDEX($A$37:$U$167,MATCH($B222,$B$37:$B$167,0),1))</f>
        <v>MLX2103</v>
      </c>
      <c r="B222" s="155" t="s">
        <v>165</v>
      </c>
      <c r="C222" s="155"/>
      <c r="D222" s="155"/>
      <c r="E222" s="155"/>
      <c r="F222" s="155"/>
      <c r="G222" s="155"/>
      <c r="H222" s="155"/>
      <c r="I222" s="155"/>
      <c r="J222" s="18">
        <f>IF(ISNA(INDEX($A$37:$U$167,MATCH($B222,$B$37:$B$167,0),10)),"",INDEX($A$37:$U$167,MATCH($B222,$B$37:$B$167,0),10))</f>
        <v>7</v>
      </c>
      <c r="K222" s="18">
        <f>IF(ISNA(INDEX($A$37:$U$167,MATCH($B222,$B$37:$B$167,0),11)),"",INDEX($A$37:$U$167,MATCH($B222,$B$37:$B$167,0),11))</f>
        <v>2</v>
      </c>
      <c r="L222" s="18">
        <f>IF(ISNA(INDEX($A$37:$U$167,MATCH($B222,$B$37:$B$167,0),12)),"",INDEX($A$37:$U$167,MATCH($B222,$B$37:$B$167,0),12))</f>
        <v>2</v>
      </c>
      <c r="M222" s="18">
        <f>IF(ISNA(INDEX($A$37:$U$167,MATCH($B222,$B$37:$B$167,0),13)),"",INDEX($A$37:$U$167,MATCH($B222,$B$37:$B$167,0),13))</f>
        <v>0</v>
      </c>
      <c r="N222" s="18">
        <f>IF(ISNA(INDEX($A$37:$U$167,MATCH($B222,$B$37:$B$167,0),14)),"",INDEX($A$37:$U$167,MATCH($B222,$B$37:$B$167,0),14))</f>
        <v>2</v>
      </c>
      <c r="O222" s="18">
        <f>IF(ISNA(INDEX($A$37:$U$167,MATCH($B222,$B$37:$B$167,0),15)),"",INDEX($A$37:$U$167,MATCH($B222,$B$37:$B$167,0),15))</f>
        <v>6</v>
      </c>
      <c r="P222" s="18">
        <f>IF(ISNA(INDEX($A$37:$U$167,MATCH($B222,$B$37:$B$167,0),16)),"",INDEX($A$37:$U$167,MATCH($B222,$B$37:$B$167,0),16))</f>
        <v>9</v>
      </c>
      <c r="Q222" s="18">
        <f>IF(ISNA(INDEX($A$37:$U$167,MATCH($B222,$B$37:$B$167,0),17)),"",INDEX($A$37:$U$167,MATCH($B222,$B$37:$B$167,0),17))</f>
        <v>15</v>
      </c>
      <c r="R222" s="47" t="str">
        <f>IF(ISNA(INDEX($A$37:$U$167,MATCH($B222,$B$37:$B$167,0),18)),"",INDEX($A$37:$U$167,MATCH($B222,$B$37:$B$167,0),18))</f>
        <v>E</v>
      </c>
      <c r="S222" s="47">
        <f>IF(ISNA(INDEX($A$37:$U$167,MATCH($B222,$B$37:$B$167,0),19)),"",INDEX($A$37:$U$167,MATCH($B222,$B$37:$B$167,0),19))</f>
        <v>0</v>
      </c>
      <c r="T222" s="47">
        <f>IF(ISNA(INDEX($A$37:$U$167,MATCH($B222,$B$37:$B$167,0),20)),"",INDEX($A$37:$U$167,MATCH($B222,$B$37:$B$167,0),20))</f>
        <v>0</v>
      </c>
      <c r="U222" s="47" t="str">
        <f>IF(ISNA(INDEX($A$37:$U$167,MATCH($B222,$B$37:$B$167,0),21)),"",INDEX($A$37:$U$167,MATCH($B222,$B$37:$B$167,0),21))</f>
        <v>DS</v>
      </c>
    </row>
    <row r="223" spans="1:21">
      <c r="A223" s="46" t="str">
        <f>IF(ISNA(INDEX($A$37:$U$167,MATCH($B223,$B$37:$B$167,0),1)),"",INDEX($A$37:$U$167,MATCH($B223,$B$37:$B$167,0),1))</f>
        <v>MLX2104</v>
      </c>
      <c r="B223" s="155" t="s">
        <v>167</v>
      </c>
      <c r="C223" s="155"/>
      <c r="D223" s="155"/>
      <c r="E223" s="155"/>
      <c r="F223" s="155"/>
      <c r="G223" s="155"/>
      <c r="H223" s="155"/>
      <c r="I223" s="155"/>
      <c r="J223" s="18">
        <f>IF(ISNA(INDEX($A$37:$U$167,MATCH($B223,$B$37:$B$167,0),10)),"",INDEX($A$37:$U$167,MATCH($B223,$B$37:$B$167,0),10))</f>
        <v>7</v>
      </c>
      <c r="K223" s="18">
        <f>IF(ISNA(INDEX($A$37:$U$167,MATCH($B223,$B$37:$B$167,0),11)),"",INDEX($A$37:$U$167,MATCH($B223,$B$37:$B$167,0),11))</f>
        <v>2</v>
      </c>
      <c r="L223" s="18">
        <f>IF(ISNA(INDEX($A$37:$U$167,MATCH($B223,$B$37:$B$167,0),12)),"",INDEX($A$37:$U$167,MATCH($B223,$B$37:$B$167,0),12))</f>
        <v>2</v>
      </c>
      <c r="M223" s="18">
        <f>IF(ISNA(INDEX($A$37:$U$167,MATCH($B223,$B$37:$B$167,0),13)),"",INDEX($A$37:$U$167,MATCH($B223,$B$37:$B$167,0),13))</f>
        <v>0</v>
      </c>
      <c r="N223" s="18">
        <f>IF(ISNA(INDEX($A$37:$U$167,MATCH($B223,$B$37:$B$167,0),14)),"",INDEX($A$37:$U$167,MATCH($B223,$B$37:$B$167,0),14))</f>
        <v>2</v>
      </c>
      <c r="O223" s="18">
        <f>IF(ISNA(INDEX($A$37:$U$167,MATCH($B223,$B$37:$B$167,0),15)),"",INDEX($A$37:$U$167,MATCH($B223,$B$37:$B$167,0),15))</f>
        <v>6</v>
      </c>
      <c r="P223" s="18">
        <f>IF(ISNA(INDEX($A$37:$U$167,MATCH($B223,$B$37:$B$167,0),16)),"",INDEX($A$37:$U$167,MATCH($B223,$B$37:$B$167,0),16))</f>
        <v>9</v>
      </c>
      <c r="Q223" s="18">
        <f>IF(ISNA(INDEX($A$37:$U$167,MATCH($B223,$B$37:$B$167,0),17)),"",INDEX($A$37:$U$167,MATCH($B223,$B$37:$B$167,0),17))</f>
        <v>15</v>
      </c>
      <c r="R223" s="47" t="str">
        <f>IF(ISNA(INDEX($A$37:$U$167,MATCH($B223,$B$37:$B$167,0),18)),"",INDEX($A$37:$U$167,MATCH($B223,$B$37:$B$167,0),18))</f>
        <v>E</v>
      </c>
      <c r="S223" s="47">
        <f>IF(ISNA(INDEX($A$37:$U$167,MATCH($B223,$B$37:$B$167,0),19)),"",INDEX($A$37:$U$167,MATCH($B223,$B$37:$B$167,0),19))</f>
        <v>0</v>
      </c>
      <c r="T223" s="47">
        <f>IF(ISNA(INDEX($A$37:$U$167,MATCH($B223,$B$37:$B$167,0),20)),"",INDEX($A$37:$U$167,MATCH($B223,$B$37:$B$167,0),20))</f>
        <v>0</v>
      </c>
      <c r="U223" s="47" t="str">
        <f>IF(ISNA(INDEX($A$37:$U$167,MATCH($B223,$B$37:$B$167,0),21)),"",INDEX($A$37:$U$167,MATCH($B223,$B$37:$B$167,0),21))</f>
        <v>DS</v>
      </c>
    </row>
    <row r="224" spans="1:21">
      <c r="A224" s="24" t="s">
        <v>25</v>
      </c>
      <c r="B224" s="156"/>
      <c r="C224" s="156"/>
      <c r="D224" s="156"/>
      <c r="E224" s="156"/>
      <c r="F224" s="156"/>
      <c r="G224" s="156"/>
      <c r="H224" s="156"/>
      <c r="I224" s="156"/>
      <c r="J224" s="30">
        <f t="shared" ref="J224:Q224" si="89">SUM(J220:J223)</f>
        <v>26</v>
      </c>
      <c r="K224" s="30">
        <f t="shared" si="89"/>
        <v>6</v>
      </c>
      <c r="L224" s="30">
        <f t="shared" si="89"/>
        <v>5</v>
      </c>
      <c r="M224" s="30">
        <f t="shared" si="89"/>
        <v>0</v>
      </c>
      <c r="N224" s="30">
        <f t="shared" ref="N224" si="90">SUM(N220:N223)</f>
        <v>8</v>
      </c>
      <c r="O224" s="30">
        <f t="shared" si="89"/>
        <v>19</v>
      </c>
      <c r="P224" s="30">
        <f t="shared" si="89"/>
        <v>37</v>
      </c>
      <c r="Q224" s="30">
        <f t="shared" si="89"/>
        <v>56</v>
      </c>
      <c r="R224" s="24">
        <f>COUNTIF(R220:R223,"E")</f>
        <v>3</v>
      </c>
      <c r="S224" s="24">
        <f>COUNTIF(S220:S223,"C")</f>
        <v>1</v>
      </c>
      <c r="T224" s="24">
        <f>COUNTIF(T220:T223,"VP")</f>
        <v>0</v>
      </c>
      <c r="U224" s="17">
        <f>COUNTA(U220:U223)</f>
        <v>4</v>
      </c>
    </row>
    <row r="225" spans="1:21" ht="24" customHeight="1">
      <c r="A225" s="169" t="s">
        <v>105</v>
      </c>
      <c r="B225" s="170"/>
      <c r="C225" s="170"/>
      <c r="D225" s="170"/>
      <c r="E225" s="170"/>
      <c r="F225" s="170"/>
      <c r="G225" s="170"/>
      <c r="H225" s="170"/>
      <c r="I225" s="171"/>
      <c r="J225" s="30">
        <f t="shared" ref="J225:T225" si="91">SUM(J218,J224)</f>
        <v>86</v>
      </c>
      <c r="K225" s="30">
        <f t="shared" si="91"/>
        <v>26</v>
      </c>
      <c r="L225" s="30">
        <f t="shared" si="91"/>
        <v>21</v>
      </c>
      <c r="M225" s="30">
        <f t="shared" si="91"/>
        <v>7</v>
      </c>
      <c r="N225" s="30">
        <f t="shared" ref="N225" si="92">SUM(N218,N224)</f>
        <v>12</v>
      </c>
      <c r="O225" s="30">
        <f t="shared" si="91"/>
        <v>66</v>
      </c>
      <c r="P225" s="30">
        <f t="shared" si="91"/>
        <v>99</v>
      </c>
      <c r="Q225" s="30">
        <f t="shared" si="91"/>
        <v>165</v>
      </c>
      <c r="R225" s="30">
        <f t="shared" si="91"/>
        <v>8</v>
      </c>
      <c r="S225" s="30">
        <f t="shared" si="91"/>
        <v>5</v>
      </c>
      <c r="T225" s="30">
        <f t="shared" si="91"/>
        <v>2</v>
      </c>
      <c r="U225" s="31">
        <f>SUM(U218,U224)</f>
        <v>15</v>
      </c>
    </row>
    <row r="226" spans="1:21" ht="13.5" customHeight="1">
      <c r="A226" s="172" t="s">
        <v>51</v>
      </c>
      <c r="B226" s="173"/>
      <c r="C226" s="173"/>
      <c r="D226" s="173"/>
      <c r="E226" s="173"/>
      <c r="F226" s="173"/>
      <c r="G226" s="173"/>
      <c r="H226" s="173"/>
      <c r="I226" s="173"/>
      <c r="J226" s="174"/>
      <c r="K226" s="30">
        <f t="shared" ref="K226:Q226" si="93">K218*14+K224*12</f>
        <v>352</v>
      </c>
      <c r="L226" s="30">
        <f t="shared" si="93"/>
        <v>284</v>
      </c>
      <c r="M226" s="30">
        <f t="shared" si="93"/>
        <v>98</v>
      </c>
      <c r="N226" s="30">
        <f t="shared" ref="N226" si="94">N218*14+N224*12</f>
        <v>152</v>
      </c>
      <c r="O226" s="30">
        <f t="shared" si="93"/>
        <v>886</v>
      </c>
      <c r="P226" s="30">
        <f t="shared" si="93"/>
        <v>1312</v>
      </c>
      <c r="Q226" s="30">
        <f t="shared" si="93"/>
        <v>2198</v>
      </c>
      <c r="R226" s="157"/>
      <c r="S226" s="158"/>
      <c r="T226" s="158"/>
      <c r="U226" s="159"/>
    </row>
    <row r="227" spans="1:21" ht="16.5" customHeight="1">
      <c r="A227" s="175"/>
      <c r="B227" s="176"/>
      <c r="C227" s="176"/>
      <c r="D227" s="176"/>
      <c r="E227" s="176"/>
      <c r="F227" s="176"/>
      <c r="G227" s="176"/>
      <c r="H227" s="176"/>
      <c r="I227" s="176"/>
      <c r="J227" s="177"/>
      <c r="K227" s="163">
        <f>SUM(K226:N226)</f>
        <v>886</v>
      </c>
      <c r="L227" s="164"/>
      <c r="M227" s="164"/>
      <c r="N227" s="165"/>
      <c r="O227" s="163">
        <f>SUM(O226:P226)</f>
        <v>2198</v>
      </c>
      <c r="P227" s="164"/>
      <c r="Q227" s="165"/>
      <c r="R227" s="160"/>
      <c r="S227" s="161"/>
      <c r="T227" s="161"/>
      <c r="U227" s="162"/>
    </row>
    <row r="228" spans="1:21" ht="21.75" customHeight="1">
      <c r="A228" s="61" t="s">
        <v>104</v>
      </c>
      <c r="B228" s="62"/>
      <c r="C228" s="62"/>
      <c r="D228" s="62"/>
      <c r="E228" s="62"/>
      <c r="F228" s="62"/>
      <c r="G228" s="62"/>
      <c r="H228" s="62"/>
      <c r="I228" s="62"/>
      <c r="J228" s="63"/>
      <c r="K228" s="67">
        <f>U225/SUM(U46,U57,U68,U79,U91,U101)</f>
        <v>0.42857142857142855</v>
      </c>
      <c r="L228" s="68"/>
      <c r="M228" s="68"/>
      <c r="N228" s="68"/>
      <c r="O228" s="68"/>
      <c r="P228" s="68"/>
      <c r="Q228" s="68"/>
      <c r="R228" s="68"/>
      <c r="S228" s="68"/>
      <c r="T228" s="68"/>
      <c r="U228" s="69"/>
    </row>
    <row r="229" spans="1:21" ht="22.5" customHeight="1">
      <c r="A229" s="64" t="s">
        <v>106</v>
      </c>
      <c r="B229" s="65"/>
      <c r="C229" s="65"/>
      <c r="D229" s="65"/>
      <c r="E229" s="65"/>
      <c r="F229" s="65"/>
      <c r="G229" s="65"/>
      <c r="H229" s="65"/>
      <c r="I229" s="65"/>
      <c r="J229" s="66"/>
      <c r="K229" s="67">
        <f>K227/(SUM(O46,O57,O68,O79,O91)*14+O101*12)</f>
        <v>0.44612286002014101</v>
      </c>
      <c r="L229" s="68"/>
      <c r="M229" s="68"/>
      <c r="N229" s="68"/>
      <c r="O229" s="68"/>
      <c r="P229" s="68"/>
      <c r="Q229" s="68"/>
      <c r="R229" s="68"/>
      <c r="S229" s="68"/>
      <c r="T229" s="68"/>
      <c r="U229" s="69"/>
    </row>
    <row r="230" spans="1:21" ht="12.95" customHeight="1">
      <c r="A230" s="32"/>
      <c r="B230" s="32"/>
      <c r="C230" s="32"/>
      <c r="D230" s="32"/>
      <c r="E230" s="32"/>
      <c r="F230" s="32"/>
      <c r="G230" s="32"/>
      <c r="H230" s="32"/>
      <c r="I230" s="32"/>
      <c r="J230" s="32"/>
      <c r="K230" s="33"/>
      <c r="L230" s="33"/>
      <c r="M230" s="33"/>
      <c r="N230" s="33"/>
      <c r="O230" s="33"/>
      <c r="P230" s="33"/>
      <c r="Q230" s="33"/>
      <c r="R230" s="33"/>
      <c r="S230" s="33"/>
      <c r="T230" s="33"/>
      <c r="U230" s="33"/>
    </row>
    <row r="231" spans="1:21" ht="12.95" customHeight="1">
      <c r="A231" s="32"/>
      <c r="B231" s="32"/>
      <c r="C231" s="32"/>
      <c r="D231" s="32"/>
      <c r="E231" s="32"/>
      <c r="F231" s="32"/>
      <c r="G231" s="32"/>
      <c r="H231" s="32"/>
      <c r="I231" s="32"/>
      <c r="J231" s="32"/>
      <c r="K231" s="33"/>
      <c r="L231" s="33"/>
      <c r="M231" s="33"/>
      <c r="N231" s="33"/>
      <c r="O231" s="33"/>
      <c r="P231" s="33"/>
      <c r="Q231" s="33"/>
      <c r="R231" s="33"/>
      <c r="S231" s="33"/>
      <c r="T231" s="33"/>
      <c r="U231" s="33"/>
    </row>
    <row r="232" spans="1:21" ht="12.95" customHeight="1">
      <c r="A232" s="32"/>
      <c r="B232" s="32"/>
      <c r="C232" s="32"/>
      <c r="D232" s="32"/>
      <c r="E232" s="32"/>
      <c r="F232" s="32"/>
      <c r="G232" s="32"/>
      <c r="H232" s="32"/>
      <c r="I232" s="32"/>
      <c r="J232" s="32"/>
      <c r="K232" s="33"/>
      <c r="L232" s="33"/>
      <c r="M232" s="33"/>
      <c r="N232" s="33"/>
      <c r="O232" s="33"/>
      <c r="P232" s="33"/>
      <c r="Q232" s="33"/>
      <c r="R232" s="33"/>
      <c r="S232" s="33"/>
      <c r="T232" s="33"/>
      <c r="U232" s="33"/>
    </row>
    <row r="233" spans="1:21" ht="12.95" customHeight="1">
      <c r="A233" s="32"/>
      <c r="B233" s="32"/>
      <c r="C233" s="32"/>
      <c r="D233" s="32"/>
      <c r="E233" s="32"/>
      <c r="F233" s="32"/>
      <c r="G233" s="32"/>
      <c r="H233" s="32"/>
      <c r="I233" s="32"/>
      <c r="J233" s="32"/>
      <c r="K233" s="33"/>
      <c r="L233" s="33"/>
      <c r="M233" s="33"/>
      <c r="N233" s="33"/>
      <c r="O233" s="33"/>
      <c r="P233" s="33"/>
      <c r="Q233" s="33"/>
      <c r="R233" s="33"/>
      <c r="S233" s="33"/>
      <c r="T233" s="33"/>
      <c r="U233" s="33"/>
    </row>
    <row r="234" spans="1:21" ht="12.95" customHeight="1">
      <c r="A234" s="32"/>
      <c r="B234" s="32"/>
      <c r="C234" s="32"/>
      <c r="D234" s="32"/>
      <c r="E234" s="32"/>
      <c r="F234" s="32"/>
      <c r="G234" s="32"/>
      <c r="H234" s="32"/>
      <c r="I234" s="32"/>
      <c r="J234" s="32"/>
      <c r="K234" s="33"/>
      <c r="L234" s="33"/>
      <c r="M234" s="33"/>
      <c r="N234" s="33"/>
      <c r="O234" s="33"/>
      <c r="P234" s="33"/>
      <c r="Q234" s="33"/>
      <c r="R234" s="33"/>
      <c r="S234" s="33"/>
      <c r="T234" s="33"/>
      <c r="U234" s="33"/>
    </row>
    <row r="235" spans="1:21" ht="12.95" customHeight="1">
      <c r="A235" s="32"/>
      <c r="B235" s="32"/>
      <c r="C235" s="32"/>
      <c r="D235" s="32"/>
      <c r="E235" s="32"/>
      <c r="F235" s="32"/>
      <c r="G235" s="32"/>
      <c r="H235" s="32"/>
      <c r="I235" s="32"/>
      <c r="J235" s="32"/>
      <c r="K235" s="33"/>
      <c r="L235" s="33"/>
      <c r="M235" s="33"/>
      <c r="N235" s="33"/>
      <c r="O235" s="33"/>
      <c r="P235" s="33"/>
      <c r="Q235" s="33"/>
      <c r="R235" s="33"/>
      <c r="S235" s="33"/>
      <c r="T235" s="33"/>
      <c r="U235" s="33"/>
    </row>
    <row r="236" spans="1:21" ht="12" customHeight="1"/>
    <row r="237" spans="1:21" ht="22.5" customHeight="1">
      <c r="A237" s="156" t="s">
        <v>223</v>
      </c>
      <c r="B237" s="221"/>
      <c r="C237" s="221"/>
      <c r="D237" s="221"/>
      <c r="E237" s="221"/>
      <c r="F237" s="221"/>
      <c r="G237" s="221"/>
      <c r="H237" s="221"/>
      <c r="I237" s="221"/>
      <c r="J237" s="221"/>
      <c r="K237" s="221"/>
      <c r="L237" s="221"/>
      <c r="M237" s="221"/>
      <c r="N237" s="221"/>
      <c r="O237" s="221"/>
      <c r="P237" s="221"/>
      <c r="Q237" s="221"/>
      <c r="R237" s="221"/>
      <c r="S237" s="221"/>
      <c r="T237" s="221"/>
      <c r="U237" s="221"/>
    </row>
    <row r="238" spans="1:21" ht="23.25" customHeight="1">
      <c r="A238" s="156" t="s">
        <v>27</v>
      </c>
      <c r="B238" s="156" t="s">
        <v>26</v>
      </c>
      <c r="C238" s="156"/>
      <c r="D238" s="156"/>
      <c r="E238" s="156"/>
      <c r="F238" s="156"/>
      <c r="G238" s="156"/>
      <c r="H238" s="156"/>
      <c r="I238" s="156"/>
      <c r="J238" s="60" t="s">
        <v>41</v>
      </c>
      <c r="K238" s="76" t="s">
        <v>24</v>
      </c>
      <c r="L238" s="77"/>
      <c r="M238" s="77"/>
      <c r="N238" s="78"/>
      <c r="O238" s="60" t="s">
        <v>42</v>
      </c>
      <c r="P238" s="60"/>
      <c r="Q238" s="60"/>
      <c r="R238" s="60" t="s">
        <v>23</v>
      </c>
      <c r="S238" s="60"/>
      <c r="T238" s="60"/>
      <c r="U238" s="60" t="s">
        <v>22</v>
      </c>
    </row>
    <row r="239" spans="1:21" ht="18" customHeight="1">
      <c r="A239" s="156"/>
      <c r="B239" s="156"/>
      <c r="C239" s="156"/>
      <c r="D239" s="156"/>
      <c r="E239" s="156"/>
      <c r="F239" s="156"/>
      <c r="G239" s="156"/>
      <c r="H239" s="156"/>
      <c r="I239" s="156"/>
      <c r="J239" s="60"/>
      <c r="K239" s="45" t="s">
        <v>28</v>
      </c>
      <c r="L239" s="45" t="s">
        <v>29</v>
      </c>
      <c r="M239" s="45" t="s">
        <v>207</v>
      </c>
      <c r="N239" s="45" t="s">
        <v>102</v>
      </c>
      <c r="O239" s="45" t="s">
        <v>34</v>
      </c>
      <c r="P239" s="45" t="s">
        <v>7</v>
      </c>
      <c r="Q239" s="45" t="s">
        <v>31</v>
      </c>
      <c r="R239" s="45" t="s">
        <v>32</v>
      </c>
      <c r="S239" s="45" t="s">
        <v>28</v>
      </c>
      <c r="T239" s="45" t="s">
        <v>33</v>
      </c>
      <c r="U239" s="60"/>
    </row>
    <row r="240" spans="1:21" ht="19.5" customHeight="1">
      <c r="A240" s="90" t="s">
        <v>60</v>
      </c>
      <c r="B240" s="91"/>
      <c r="C240" s="91"/>
      <c r="D240" s="91"/>
      <c r="E240" s="91"/>
      <c r="F240" s="91"/>
      <c r="G240" s="91"/>
      <c r="H240" s="91"/>
      <c r="I240" s="91"/>
      <c r="J240" s="91"/>
      <c r="K240" s="91"/>
      <c r="L240" s="91"/>
      <c r="M240" s="91"/>
      <c r="N240" s="91"/>
      <c r="O240" s="91"/>
      <c r="P240" s="91"/>
      <c r="Q240" s="91"/>
      <c r="R240" s="91"/>
      <c r="S240" s="91"/>
      <c r="T240" s="91"/>
      <c r="U240" s="92"/>
    </row>
    <row r="241" spans="1:21" ht="12.75" customHeight="1">
      <c r="A241" s="46" t="str">
        <f>IF(ISNA(INDEX($A$37:$U$167,MATCH($B241,$B$37:$B$167,0),1)),"",INDEX($A$37:$U$167,MATCH($B241,$B$37:$B$167,0),1))</f>
        <v>YLU0011</v>
      </c>
      <c r="B241" s="155" t="s">
        <v>75</v>
      </c>
      <c r="C241" s="155"/>
      <c r="D241" s="155"/>
      <c r="E241" s="155"/>
      <c r="F241" s="155"/>
      <c r="G241" s="155"/>
      <c r="H241" s="155"/>
      <c r="I241" s="155"/>
      <c r="J241" s="18">
        <f>IF(ISNA(INDEX($A$37:$U$167,MATCH($B241,$B$37:$B$167,0),10)),"",INDEX($A$37:$U$167,MATCH($B241,$B$37:$B$167,0),10))</f>
        <v>2</v>
      </c>
      <c r="K241" s="18">
        <f>IF(ISNA(INDEX($A$37:$U$167,MATCH($B241,$B$37:$B$167,0),11)),"",INDEX($A$37:$U$167,MATCH($B241,$B$37:$B$167,0),11))</f>
        <v>0</v>
      </c>
      <c r="L241" s="18">
        <f>IF(ISNA(INDEX($A$37:$U$167,MATCH($B241,$B$37:$B$167,0),12)),"",INDEX($A$37:$U$167,MATCH($B241,$B$37:$B$167,0),12))</f>
        <v>2</v>
      </c>
      <c r="M241" s="18">
        <f>IF(ISNA(INDEX($A$37:$U$167,MATCH($B241,$B$37:$B$167,0),13)),"",INDEX($A$37:$U$167,MATCH($B241,$B$37:$B$167,0),13))</f>
        <v>0</v>
      </c>
      <c r="N241" s="18">
        <f>IF(ISNA(INDEX($A$37:$U$167,MATCH($B241,$B$37:$B$167,0),14)),"",INDEX($A$37:$U$167,MATCH($B241,$B$37:$B$167,0),14))</f>
        <v>0</v>
      </c>
      <c r="O241" s="18">
        <f>IF(ISNA(INDEX($A$37:$U$167,MATCH($B241,$B$37:$B$167,0),15)),"",INDEX($A$37:$U$167,MATCH($B241,$B$37:$B$167,0),15))</f>
        <v>2</v>
      </c>
      <c r="P241" s="18">
        <f>IF(ISNA(INDEX($A$37:$U$167,MATCH($B241,$B$37:$B$167,0),16)),"",INDEX($A$37:$U$167,MATCH($B241,$B$37:$B$167,0),16))</f>
        <v>2</v>
      </c>
      <c r="Q241" s="18">
        <f>IF(ISNA(INDEX($A$37:$U$167,MATCH($B241,$B$37:$B$167,0),17)),"",INDEX($A$37:$U$167,MATCH($B241,$B$37:$B$167,0),17))</f>
        <v>4</v>
      </c>
      <c r="R241" s="47">
        <f>IF(ISNA(INDEX($A$37:$U$167,MATCH($B241,$B$37:$B$167,0),18)),"",INDEX($A$37:$U$167,MATCH($B241,$B$37:$B$167,0),18))</f>
        <v>0</v>
      </c>
      <c r="S241" s="47">
        <f>IF(ISNA(INDEX($A$37:$U$167,MATCH($B241,$B$37:$B$167,0),19)),"",INDEX($A$37:$U$167,MATCH($B241,$B$37:$B$167,0),19))</f>
        <v>0</v>
      </c>
      <c r="T241" s="47" t="str">
        <f>IF(ISNA(INDEX($A$37:$U$167,MATCH($B241,$B$37:$B$167,0),20)),"",INDEX($A$37:$U$167,MATCH($B241,$B$37:$B$167,0),20))</f>
        <v>VP</v>
      </c>
      <c r="U241" s="47" t="str">
        <f>IF(ISNA(INDEX($A$37:$U$167,MATCH($B241,$B$37:$B$167,0),21)),"",INDEX($A$37:$U$167,MATCH($B241,$B$37:$B$167,0),21))</f>
        <v>DC</v>
      </c>
    </row>
    <row r="242" spans="1:21">
      <c r="A242" s="46" t="str">
        <f>IF(ISNA(INDEX($A$37:$U$167,MATCH($B242,$B$37:$B$167,0),1)),"",INDEX($A$37:$U$167,MATCH($B242,$B$37:$B$167,0),1))</f>
        <v>YLU0012</v>
      </c>
      <c r="B242" s="155" t="s">
        <v>76</v>
      </c>
      <c r="C242" s="155"/>
      <c r="D242" s="155"/>
      <c r="E242" s="155"/>
      <c r="F242" s="155"/>
      <c r="G242" s="155"/>
      <c r="H242" s="155"/>
      <c r="I242" s="155"/>
      <c r="J242" s="18">
        <f>IF(ISNA(INDEX($A$37:$U$167,MATCH($B242,$B$37:$B$167,0),10)),"",INDEX($A$37:$U$167,MATCH($B242,$B$37:$B$167,0),10))</f>
        <v>2</v>
      </c>
      <c r="K242" s="18">
        <f>IF(ISNA(INDEX($A$37:$U$167,MATCH($B242,$B$37:$B$167,0),11)),"",INDEX($A$37:$U$167,MATCH($B242,$B$37:$B$167,0),11))</f>
        <v>0</v>
      </c>
      <c r="L242" s="18">
        <f>IF(ISNA(INDEX($A$37:$U$167,MATCH($B242,$B$37:$B$167,0),12)),"",INDEX($A$37:$U$167,MATCH($B242,$B$37:$B$167,0),12))</f>
        <v>2</v>
      </c>
      <c r="M242" s="18">
        <f>IF(ISNA(INDEX($A$37:$U$167,MATCH($B242,$B$37:$B$167,0),13)),"",INDEX($A$37:$U$167,MATCH($B242,$B$37:$B$167,0),13))</f>
        <v>0</v>
      </c>
      <c r="N242" s="18">
        <f>IF(ISNA(INDEX($A$37:$U$167,MATCH($B242,$B$37:$B$167,0),14)),"",INDEX($A$37:$U$167,MATCH($B242,$B$37:$B$167,0),14))</f>
        <v>0</v>
      </c>
      <c r="O242" s="18">
        <f>IF(ISNA(INDEX($A$37:$U$167,MATCH($B242,$B$37:$B$167,0),15)),"",INDEX($A$37:$U$167,MATCH($B242,$B$37:$B$167,0),15))</f>
        <v>2</v>
      </c>
      <c r="P242" s="18">
        <f>IF(ISNA(INDEX($A$37:$U$167,MATCH($B242,$B$37:$B$167,0),16)),"",INDEX($A$37:$U$167,MATCH($B242,$B$37:$B$167,0),16))</f>
        <v>2</v>
      </c>
      <c r="Q242" s="18">
        <f>IF(ISNA(INDEX($A$37:$U$167,MATCH($B242,$B$37:$B$167,0),17)),"",INDEX($A$37:$U$167,MATCH($B242,$B$37:$B$167,0),17))</f>
        <v>4</v>
      </c>
      <c r="R242" s="47">
        <f>IF(ISNA(INDEX($A$37:$U$167,MATCH($B242,$B$37:$B$167,0),18)),"",INDEX($A$37:$U$167,MATCH($B242,$B$37:$B$167,0),18))</f>
        <v>0</v>
      </c>
      <c r="S242" s="47">
        <f>IF(ISNA(INDEX($A$37:$U$167,MATCH($B242,$B$37:$B$167,0),19)),"",INDEX($A$37:$U$167,MATCH($B242,$B$37:$B$167,0),19))</f>
        <v>0</v>
      </c>
      <c r="T242" s="47" t="str">
        <f>IF(ISNA(INDEX($A$37:$U$167,MATCH($B242,$B$37:$B$167,0),20)),"",INDEX($A$37:$U$167,MATCH($B242,$B$37:$B$167,0),20))</f>
        <v>VP</v>
      </c>
      <c r="U242" s="47" t="str">
        <f>IF(ISNA(INDEX($A$37:$U$167,MATCH($B242,$B$37:$B$167,0),21)),"",INDEX($A$37:$U$167,MATCH($B242,$B$37:$B$167,0),21))</f>
        <v>DC</v>
      </c>
    </row>
    <row r="243" spans="1:21">
      <c r="A243" s="46" t="str">
        <f>IF(ISNA(INDEX($A$37:$U$167,MATCH($B243,$B$37:$B$167,0),1)),"",INDEX($A$37:$U$167,MATCH($B243,$B$37:$B$167,0),1))</f>
        <v>MLX2081</v>
      </c>
      <c r="B243" s="155" t="s">
        <v>137</v>
      </c>
      <c r="C243" s="155"/>
      <c r="D243" s="155"/>
      <c r="E243" s="155"/>
      <c r="F243" s="155"/>
      <c r="G243" s="155"/>
      <c r="H243" s="155"/>
      <c r="I243" s="155"/>
      <c r="J243" s="18">
        <f>IF(ISNA(INDEX($A$37:$U$167,MATCH($B243,$B$37:$B$167,0),10)),"",INDEX($A$37:$U$167,MATCH($B243,$B$37:$B$167,0),10))</f>
        <v>3</v>
      </c>
      <c r="K243" s="18">
        <f>IF(ISNA(INDEX($A$37:$U$167,MATCH($B243,$B$37:$B$167,0),11)),"",INDEX($A$37:$U$167,MATCH($B243,$B$37:$B$167,0),11))</f>
        <v>0</v>
      </c>
      <c r="L243" s="18">
        <f>IF(ISNA(INDEX($A$37:$U$167,MATCH($B243,$B$37:$B$167,0),12)),"",INDEX($A$37:$U$167,MATCH($B243,$B$37:$B$167,0),12))</f>
        <v>2</v>
      </c>
      <c r="M243" s="18">
        <f>IF(ISNA(INDEX($A$37:$U$167,MATCH($B243,$B$37:$B$167,0),13)),"",INDEX($A$37:$U$167,MATCH($B243,$B$37:$B$167,0),13))</f>
        <v>0</v>
      </c>
      <c r="N243" s="18">
        <f>IF(ISNA(INDEX($A$37:$U$167,MATCH($B243,$B$37:$B$167,0),14)),"",INDEX($A$37:$U$167,MATCH($B243,$B$37:$B$167,0),14))</f>
        <v>0</v>
      </c>
      <c r="O243" s="18">
        <f>IF(ISNA(INDEX($A$37:$U$167,MATCH($B243,$B$37:$B$167,0),15)),"",INDEX($A$37:$U$167,MATCH($B243,$B$37:$B$167,0),15))</f>
        <v>2</v>
      </c>
      <c r="P243" s="18">
        <f>IF(ISNA(INDEX($A$37:$U$167,MATCH($B243,$B$37:$B$167,0),16)),"",INDEX($A$37:$U$167,MATCH($B243,$B$37:$B$167,0),16))</f>
        <v>3</v>
      </c>
      <c r="Q243" s="18">
        <f>IF(ISNA(INDEX($A$37:$U$167,MATCH($B243,$B$37:$B$167,0),17)),"",INDEX($A$37:$U$167,MATCH($B243,$B$37:$B$167,0),17))</f>
        <v>5</v>
      </c>
      <c r="R243" s="47">
        <f>IF(ISNA(INDEX($A$37:$U$167,MATCH($B243,$B$37:$B$167,0),18)),"",INDEX($A$37:$U$167,MATCH($B243,$B$37:$B$167,0),18))</f>
        <v>0</v>
      </c>
      <c r="S243" s="47" t="str">
        <f>IF(ISNA(INDEX($A$37:$U$167,MATCH($B243,$B$37:$B$167,0),19)),"",INDEX($A$37:$U$167,MATCH($B243,$B$37:$B$167,0),19))</f>
        <v>C</v>
      </c>
      <c r="T243" s="47">
        <f>IF(ISNA(INDEX($A$37:$U$167,MATCH($B243,$B$37:$B$167,0),20)),"",INDEX($A$37:$U$167,MATCH($B243,$B$37:$B$167,0),20))</f>
        <v>0</v>
      </c>
      <c r="U243" s="47" t="str">
        <f>IF(ISNA(INDEX($A$37:$U$167,MATCH($B243,$B$37:$B$167,0),21)),"",INDEX($A$37:$U$167,MATCH($B243,$B$37:$B$167,0),21))</f>
        <v>DC</v>
      </c>
    </row>
    <row r="244" spans="1:21">
      <c r="A244" s="46" t="str">
        <f>IF(ISNA(INDEX($A$37:$U$167,MATCH($B244,$B$37:$B$167,0),1)),"",INDEX($A$37:$U$167,MATCH($B244,$B$37:$B$167,0),1))</f>
        <v>MLX2082</v>
      </c>
      <c r="B244" s="155" t="s">
        <v>149</v>
      </c>
      <c r="C244" s="155"/>
      <c r="D244" s="155"/>
      <c r="E244" s="155"/>
      <c r="F244" s="155"/>
      <c r="G244" s="155"/>
      <c r="H244" s="155"/>
      <c r="I244" s="155"/>
      <c r="J244" s="18">
        <f>IF(ISNA(INDEX($A$37:$U$167,MATCH($B244,$B$37:$B$167,0),10)),"",INDEX($A$37:$U$167,MATCH($B244,$B$37:$B$167,0),10))</f>
        <v>3</v>
      </c>
      <c r="K244" s="18">
        <f>IF(ISNA(INDEX($A$37:$U$167,MATCH($B244,$B$37:$B$167,0),11)),"",INDEX($A$37:$U$167,MATCH($B244,$B$37:$B$167,0),11))</f>
        <v>0</v>
      </c>
      <c r="L244" s="18">
        <f>IF(ISNA(INDEX($A$37:$U$167,MATCH($B244,$B$37:$B$167,0),12)),"",INDEX($A$37:$U$167,MATCH($B244,$B$37:$B$167,0),12))</f>
        <v>2</v>
      </c>
      <c r="M244" s="18">
        <f>IF(ISNA(INDEX($A$37:$U$167,MATCH($B244,$B$37:$B$167,0),13)),"",INDEX($A$37:$U$167,MATCH($B244,$B$37:$B$167,0),13))</f>
        <v>0</v>
      </c>
      <c r="N244" s="18">
        <f>IF(ISNA(INDEX($A$37:$U$167,MATCH($B244,$B$37:$B$167,0),14)),"",INDEX($A$37:$U$167,MATCH($B244,$B$37:$B$167,0),14))</f>
        <v>0</v>
      </c>
      <c r="O244" s="18">
        <f>IF(ISNA(INDEX($A$37:$U$167,MATCH($B244,$B$37:$B$167,0),15)),"",INDEX($A$37:$U$167,MATCH($B244,$B$37:$B$167,0),15))</f>
        <v>2</v>
      </c>
      <c r="P244" s="18">
        <f>IF(ISNA(INDEX($A$37:$U$167,MATCH($B244,$B$37:$B$167,0),16)),"",INDEX($A$37:$U$167,MATCH($B244,$B$37:$B$167,0),16))</f>
        <v>3</v>
      </c>
      <c r="Q244" s="18">
        <f>IF(ISNA(INDEX($A$37:$U$167,MATCH($B244,$B$37:$B$167,0),17)),"",INDEX($A$37:$U$167,MATCH($B244,$B$37:$B$167,0),17))</f>
        <v>5</v>
      </c>
      <c r="R244" s="47">
        <f>IF(ISNA(INDEX($A$37:$U$167,MATCH($B244,$B$37:$B$167,0),18)),"",INDEX($A$37:$U$167,MATCH($B244,$B$37:$B$167,0),18))</f>
        <v>0</v>
      </c>
      <c r="S244" s="47" t="str">
        <f>IF(ISNA(INDEX($A$37:$U$167,MATCH($B244,$B$37:$B$167,0),19)),"",INDEX($A$37:$U$167,MATCH($B244,$B$37:$B$167,0),19))</f>
        <v>C</v>
      </c>
      <c r="T244" s="47">
        <f>IF(ISNA(INDEX($A$37:$U$167,MATCH($B244,$B$37:$B$167,0),20)),"",INDEX($A$37:$U$167,MATCH($B244,$B$37:$B$167,0),20))</f>
        <v>0</v>
      </c>
      <c r="U244" s="47" t="str">
        <f>IF(ISNA(INDEX($A$37:$U$167,MATCH($B244,$B$37:$B$167,0),21)),"",INDEX($A$37:$U$167,MATCH($B244,$B$37:$B$167,0),21))</f>
        <v>DC</v>
      </c>
    </row>
    <row r="245" spans="1:21">
      <c r="A245" s="24" t="s">
        <v>25</v>
      </c>
      <c r="B245" s="166"/>
      <c r="C245" s="167"/>
      <c r="D245" s="167"/>
      <c r="E245" s="167"/>
      <c r="F245" s="167"/>
      <c r="G245" s="167"/>
      <c r="H245" s="167"/>
      <c r="I245" s="168"/>
      <c r="J245" s="30">
        <f>SUM(J241:J244)</f>
        <v>10</v>
      </c>
      <c r="K245" s="30">
        <f>SUM(K241:K244)</f>
        <v>0</v>
      </c>
      <c r="L245" s="30">
        <f>SUM(L241:L244)</f>
        <v>8</v>
      </c>
      <c r="M245" s="30">
        <f>SUM(M241:M244)</f>
        <v>0</v>
      </c>
      <c r="N245" s="30">
        <f>SUM(N241:N244)</f>
        <v>0</v>
      </c>
      <c r="O245" s="30">
        <f>SUM(O241:O244)</f>
        <v>8</v>
      </c>
      <c r="P245" s="30">
        <f>SUM(P241:P244)</f>
        <v>10</v>
      </c>
      <c r="Q245" s="30">
        <f>SUM(Q241:Q244)</f>
        <v>18</v>
      </c>
      <c r="R245" s="24">
        <f>COUNTIF(R241:R244,"E")</f>
        <v>0</v>
      </c>
      <c r="S245" s="24">
        <f>COUNTIF(S241:S244,"C")</f>
        <v>2</v>
      </c>
      <c r="T245" s="24">
        <f>COUNTIF(T241:T244,"VP")</f>
        <v>2</v>
      </c>
      <c r="U245" s="17">
        <f>COUNTA(U241:U244)</f>
        <v>4</v>
      </c>
    </row>
    <row r="246" spans="1:21" ht="19.5" customHeight="1">
      <c r="A246" s="90" t="s">
        <v>73</v>
      </c>
      <c r="B246" s="91"/>
      <c r="C246" s="91"/>
      <c r="D246" s="91"/>
      <c r="E246" s="91"/>
      <c r="F246" s="91"/>
      <c r="G246" s="91"/>
      <c r="H246" s="91"/>
      <c r="I246" s="91"/>
      <c r="J246" s="91"/>
      <c r="K246" s="91"/>
      <c r="L246" s="91"/>
      <c r="M246" s="91"/>
      <c r="N246" s="91"/>
      <c r="O246" s="91"/>
      <c r="P246" s="91"/>
      <c r="Q246" s="91"/>
      <c r="R246" s="91"/>
      <c r="S246" s="91"/>
      <c r="T246" s="91"/>
      <c r="U246" s="92"/>
    </row>
    <row r="247" spans="1:21">
      <c r="A247" s="46" t="str">
        <f>IF(ISNA(INDEX($A$37:$U$167,MATCH($B247,$B$37:$B$167,0),1)),"",INDEX($A$37:$U$167,MATCH($B247,$B$37:$B$167,0),1))</f>
        <v>MLX2105</v>
      </c>
      <c r="B247" s="155" t="s">
        <v>169</v>
      </c>
      <c r="C247" s="155"/>
      <c r="D247" s="155"/>
      <c r="E247" s="155"/>
      <c r="F247" s="155"/>
      <c r="G247" s="155"/>
      <c r="H247" s="155"/>
      <c r="I247" s="155"/>
      <c r="J247" s="18">
        <f>IF(ISNA(INDEX($A$37:$U$167,MATCH($B247,$B$37:$B$167,0),10)),"",INDEX($A$37:$U$167,MATCH($B247,$B$37:$B$167,0),10))</f>
        <v>4</v>
      </c>
      <c r="K247" s="18">
        <f>IF(ISNA(INDEX($A$37:$U$167,MATCH($B247,$B$37:$B$167,0),11)),"",INDEX($A$37:$U$167,MATCH($B247,$B$37:$B$167,0),11))</f>
        <v>2</v>
      </c>
      <c r="L247" s="18">
        <f>IF(ISNA(INDEX($A$37:$U$167,MATCH($B247,$B$37:$B$167,0),12)),"",INDEX($A$37:$U$167,MATCH($B247,$B$37:$B$167,0),12))</f>
        <v>0</v>
      </c>
      <c r="M247" s="18">
        <f>IF(ISNA(INDEX($A$37:$U$167,MATCH($B247,$B$37:$B$167,0),13)),"",INDEX($A$37:$U$167,MATCH($B247,$B$37:$B$167,0),13))</f>
        <v>0</v>
      </c>
      <c r="N247" s="18">
        <f>IF(ISNA(INDEX($A$37:$U$167,MATCH($B247,$B$37:$B$167,0),14)),"",INDEX($A$37:$U$167,MATCH($B247,$B$37:$B$167,0),14))</f>
        <v>1</v>
      </c>
      <c r="O247" s="18">
        <f>IF(ISNA(INDEX($A$37:$U$167,MATCH($B247,$B$37:$B$167,0),15)),"",INDEX($A$37:$U$167,MATCH($B247,$B$37:$B$167,0),15))</f>
        <v>3</v>
      </c>
      <c r="P247" s="18">
        <f>IF(ISNA(INDEX($A$37:$U$167,MATCH($B247,$B$37:$B$167,0),16)),"",INDEX($A$37:$U$167,MATCH($B247,$B$37:$B$167,0),16))</f>
        <v>5</v>
      </c>
      <c r="Q247" s="18">
        <f>IF(ISNA(INDEX($A$37:$U$167,MATCH($B247,$B$37:$B$167,0),17)),"",INDEX($A$37:$U$167,MATCH($B247,$B$37:$B$167,0),17))</f>
        <v>8</v>
      </c>
      <c r="R247" s="47">
        <f>IF(ISNA(INDEX($A$37:$U$167,MATCH($B247,$B$37:$B$167,0),18)),"",INDEX($A$37:$U$167,MATCH($B247,$B$37:$B$167,0),18))</f>
        <v>0</v>
      </c>
      <c r="S247" s="47" t="str">
        <f>IF(ISNA(INDEX($A$37:$U$167,MATCH($B247,$B$37:$B$167,0),19)),"",INDEX($A$37:$U$167,MATCH($B247,$B$37:$B$167,0),19))</f>
        <v>C</v>
      </c>
      <c r="T247" s="47">
        <f>IF(ISNA(INDEX($A$37:$U$167,MATCH($B247,$B$37:$B$167,0),20)),"",INDEX($A$37:$U$167,MATCH($B247,$B$37:$B$167,0),20))</f>
        <v>0</v>
      </c>
      <c r="U247" s="47" t="str">
        <f>IF(ISNA(INDEX($A$37:$U$167,MATCH($B247,$B$37:$B$167,0),21)),"",INDEX($A$37:$U$167,MATCH($B247,$B$37:$B$167,0),21))</f>
        <v>DC</v>
      </c>
    </row>
    <row r="248" spans="1:21">
      <c r="A248" s="24" t="s">
        <v>25</v>
      </c>
      <c r="B248" s="156"/>
      <c r="C248" s="156"/>
      <c r="D248" s="156"/>
      <c r="E248" s="156"/>
      <c r="F248" s="156"/>
      <c r="G248" s="156"/>
      <c r="H248" s="156"/>
      <c r="I248" s="156"/>
      <c r="J248" s="30">
        <f t="shared" ref="J248:Q248" si="95">SUM(J247:J247)</f>
        <v>4</v>
      </c>
      <c r="K248" s="30">
        <f t="shared" si="95"/>
        <v>2</v>
      </c>
      <c r="L248" s="30">
        <f t="shared" si="95"/>
        <v>0</v>
      </c>
      <c r="M248" s="30">
        <f t="shared" si="95"/>
        <v>0</v>
      </c>
      <c r="N248" s="30">
        <f t="shared" si="95"/>
        <v>1</v>
      </c>
      <c r="O248" s="30">
        <f t="shared" si="95"/>
        <v>3</v>
      </c>
      <c r="P248" s="30">
        <f t="shared" si="95"/>
        <v>5</v>
      </c>
      <c r="Q248" s="30">
        <f t="shared" si="95"/>
        <v>8</v>
      </c>
      <c r="R248" s="24">
        <f>COUNTIF(R247:R247,"E")</f>
        <v>0</v>
      </c>
      <c r="S248" s="24">
        <f>COUNTIF(S247:S247,"C")</f>
        <v>1</v>
      </c>
      <c r="T248" s="24">
        <f>COUNTIF(T247:T247,"VP")</f>
        <v>0</v>
      </c>
      <c r="U248" s="17">
        <f>COUNTA(U247:U247)</f>
        <v>1</v>
      </c>
    </row>
    <row r="249" spans="1:21" ht="20.25" customHeight="1">
      <c r="A249" s="169" t="s">
        <v>105</v>
      </c>
      <c r="B249" s="170"/>
      <c r="C249" s="170"/>
      <c r="D249" s="170"/>
      <c r="E249" s="170"/>
      <c r="F249" s="170"/>
      <c r="G249" s="170"/>
      <c r="H249" s="170"/>
      <c r="I249" s="171"/>
      <c r="J249" s="30">
        <f t="shared" ref="J249:U249" si="96">SUM(J245,J248)</f>
        <v>14</v>
      </c>
      <c r="K249" s="30">
        <f t="shared" si="96"/>
        <v>2</v>
      </c>
      <c r="L249" s="30">
        <f t="shared" si="96"/>
        <v>8</v>
      </c>
      <c r="M249" s="30">
        <f t="shared" si="96"/>
        <v>0</v>
      </c>
      <c r="N249" s="30">
        <f t="shared" si="96"/>
        <v>1</v>
      </c>
      <c r="O249" s="30">
        <f t="shared" si="96"/>
        <v>11</v>
      </c>
      <c r="P249" s="30">
        <f t="shared" si="96"/>
        <v>15</v>
      </c>
      <c r="Q249" s="30">
        <f t="shared" si="96"/>
        <v>26</v>
      </c>
      <c r="R249" s="30">
        <f t="shared" si="96"/>
        <v>0</v>
      </c>
      <c r="S249" s="30">
        <f t="shared" si="96"/>
        <v>3</v>
      </c>
      <c r="T249" s="30">
        <f t="shared" si="96"/>
        <v>2</v>
      </c>
      <c r="U249" s="31">
        <f t="shared" si="96"/>
        <v>5</v>
      </c>
    </row>
    <row r="250" spans="1:21" ht="17.25" customHeight="1">
      <c r="A250" s="172" t="s">
        <v>51</v>
      </c>
      <c r="B250" s="173"/>
      <c r="C250" s="173"/>
      <c r="D250" s="173"/>
      <c r="E250" s="173"/>
      <c r="F250" s="173"/>
      <c r="G250" s="173"/>
      <c r="H250" s="173"/>
      <c r="I250" s="173"/>
      <c r="J250" s="174"/>
      <c r="K250" s="30">
        <f t="shared" ref="K250:Q250" si="97">K245*14+K248*12</f>
        <v>24</v>
      </c>
      <c r="L250" s="30">
        <f t="shared" si="97"/>
        <v>112</v>
      </c>
      <c r="M250" s="30">
        <f t="shared" si="97"/>
        <v>0</v>
      </c>
      <c r="N250" s="30">
        <f t="shared" si="97"/>
        <v>12</v>
      </c>
      <c r="O250" s="30">
        <f t="shared" si="97"/>
        <v>148</v>
      </c>
      <c r="P250" s="30">
        <f t="shared" si="97"/>
        <v>200</v>
      </c>
      <c r="Q250" s="30">
        <f t="shared" si="97"/>
        <v>348</v>
      </c>
      <c r="R250" s="157"/>
      <c r="S250" s="158"/>
      <c r="T250" s="158"/>
      <c r="U250" s="159"/>
    </row>
    <row r="251" spans="1:21" ht="15" customHeight="1">
      <c r="A251" s="175"/>
      <c r="B251" s="176"/>
      <c r="C251" s="176"/>
      <c r="D251" s="176"/>
      <c r="E251" s="176"/>
      <c r="F251" s="176"/>
      <c r="G251" s="176"/>
      <c r="H251" s="176"/>
      <c r="I251" s="176"/>
      <c r="J251" s="177"/>
      <c r="K251" s="163">
        <f>SUM(K250:N250)</f>
        <v>148</v>
      </c>
      <c r="L251" s="164"/>
      <c r="M251" s="164"/>
      <c r="N251" s="165"/>
      <c r="O251" s="163">
        <f>SUM(O250:P250)</f>
        <v>348</v>
      </c>
      <c r="P251" s="164"/>
      <c r="Q251" s="165"/>
      <c r="R251" s="160"/>
      <c r="S251" s="161"/>
      <c r="T251" s="161"/>
      <c r="U251" s="162"/>
    </row>
    <row r="252" spans="1:21" ht="19.5" customHeight="1">
      <c r="A252" s="61" t="s">
        <v>104</v>
      </c>
      <c r="B252" s="62"/>
      <c r="C252" s="62"/>
      <c r="D252" s="62"/>
      <c r="E252" s="62"/>
      <c r="F252" s="62"/>
      <c r="G252" s="62"/>
      <c r="H252" s="62"/>
      <c r="I252" s="62"/>
      <c r="J252" s="63"/>
      <c r="K252" s="67">
        <f>U249/SUM(U46,U57,U68,U79,U91,U101)</f>
        <v>0.14285714285714285</v>
      </c>
      <c r="L252" s="68"/>
      <c r="M252" s="68"/>
      <c r="N252" s="68"/>
      <c r="O252" s="68"/>
      <c r="P252" s="68"/>
      <c r="Q252" s="68"/>
      <c r="R252" s="68"/>
      <c r="S252" s="68"/>
      <c r="T252" s="68"/>
      <c r="U252" s="69"/>
    </row>
    <row r="253" spans="1:21" ht="21.75" customHeight="1">
      <c r="A253" s="64" t="s">
        <v>107</v>
      </c>
      <c r="B253" s="65"/>
      <c r="C253" s="65"/>
      <c r="D253" s="65"/>
      <c r="E253" s="65"/>
      <c r="F253" s="65"/>
      <c r="G253" s="65"/>
      <c r="H253" s="65"/>
      <c r="I253" s="65"/>
      <c r="J253" s="66"/>
      <c r="K253" s="67">
        <f>K251/(SUM(O46,O57,O68,O79,O91)*14+O101*12)</f>
        <v>7.452165156092648E-2</v>
      </c>
      <c r="L253" s="68"/>
      <c r="M253" s="68"/>
      <c r="N253" s="68"/>
      <c r="O253" s="68"/>
      <c r="P253" s="68"/>
      <c r="Q253" s="68"/>
      <c r="R253" s="68"/>
      <c r="S253" s="68"/>
      <c r="T253" s="68"/>
      <c r="U253" s="69"/>
    </row>
    <row r="254" spans="1:21" ht="7.5" customHeight="1"/>
    <row r="255" spans="1:21" ht="18" customHeight="1"/>
    <row r="256" spans="1:21">
      <c r="A256" s="96" t="s">
        <v>74</v>
      </c>
      <c r="B256" s="96"/>
    </row>
    <row r="257" spans="1:21">
      <c r="A257" s="60" t="s">
        <v>27</v>
      </c>
      <c r="B257" s="101" t="s">
        <v>63</v>
      </c>
      <c r="C257" s="102"/>
      <c r="D257" s="102"/>
      <c r="E257" s="102"/>
      <c r="F257" s="102"/>
      <c r="G257" s="103"/>
      <c r="H257" s="101" t="s">
        <v>66</v>
      </c>
      <c r="I257" s="103"/>
      <c r="J257" s="76" t="s">
        <v>67</v>
      </c>
      <c r="K257" s="77"/>
      <c r="L257" s="77"/>
      <c r="M257" s="77"/>
      <c r="N257" s="77"/>
      <c r="O257" s="77"/>
      <c r="P257" s="78"/>
      <c r="Q257" s="101" t="s">
        <v>50</v>
      </c>
      <c r="R257" s="103"/>
      <c r="S257" s="76" t="s">
        <v>68</v>
      </c>
      <c r="T257" s="77"/>
      <c r="U257" s="78"/>
    </row>
    <row r="258" spans="1:21">
      <c r="A258" s="60"/>
      <c r="B258" s="104"/>
      <c r="C258" s="105"/>
      <c r="D258" s="105"/>
      <c r="E258" s="105"/>
      <c r="F258" s="105"/>
      <c r="G258" s="106"/>
      <c r="H258" s="104"/>
      <c r="I258" s="106"/>
      <c r="J258" s="76" t="s">
        <v>34</v>
      </c>
      <c r="K258" s="78"/>
      <c r="L258" s="76" t="s">
        <v>7</v>
      </c>
      <c r="M258" s="77"/>
      <c r="N258" s="78"/>
      <c r="O258" s="76" t="s">
        <v>31</v>
      </c>
      <c r="P258" s="78"/>
      <c r="Q258" s="104"/>
      <c r="R258" s="106"/>
      <c r="S258" s="45" t="s">
        <v>69</v>
      </c>
      <c r="T258" s="45" t="s">
        <v>70</v>
      </c>
      <c r="U258" s="45" t="s">
        <v>71</v>
      </c>
    </row>
    <row r="259" spans="1:21">
      <c r="A259" s="45">
        <v>1</v>
      </c>
      <c r="B259" s="76" t="s">
        <v>64</v>
      </c>
      <c r="C259" s="77"/>
      <c r="D259" s="77"/>
      <c r="E259" s="77"/>
      <c r="F259" s="77"/>
      <c r="G259" s="78"/>
      <c r="H259" s="112">
        <f>J259</f>
        <v>1652</v>
      </c>
      <c r="I259" s="112"/>
      <c r="J259" s="97">
        <f>(SUM(O46+O57+O68+O79+O91)*14+O101*12)-J260</f>
        <v>1652</v>
      </c>
      <c r="K259" s="98"/>
      <c r="L259" s="97">
        <f>(SUM(P46+P57+P68+P79+P91)*14+P101*12)-L260</f>
        <v>2488</v>
      </c>
      <c r="M259" s="107"/>
      <c r="N259" s="98"/>
      <c r="O259" s="97">
        <f>(SUM(Q46+Q57+Q68+Q79+Q91)*14+Q101*12)-O260</f>
        <v>4140</v>
      </c>
      <c r="P259" s="98"/>
      <c r="Q259" s="99">
        <f>H259/H261</f>
        <v>0.83182275931520644</v>
      </c>
      <c r="R259" s="100"/>
      <c r="S259" s="17">
        <f>J46+J57-S260</f>
        <v>64</v>
      </c>
      <c r="T259" s="17">
        <f>J68+J79-T260</f>
        <v>60</v>
      </c>
      <c r="U259" s="17">
        <f>J91+J101-U260</f>
        <v>36</v>
      </c>
    </row>
    <row r="260" spans="1:21" ht="12.75" customHeight="1">
      <c r="A260" s="45">
        <v>2</v>
      </c>
      <c r="B260" s="76" t="s">
        <v>65</v>
      </c>
      <c r="C260" s="77"/>
      <c r="D260" s="77"/>
      <c r="E260" s="77"/>
      <c r="F260" s="77"/>
      <c r="G260" s="78"/>
      <c r="H260" s="112">
        <f>J260</f>
        <v>334</v>
      </c>
      <c r="I260" s="112"/>
      <c r="J260" s="108">
        <f>O128</f>
        <v>334</v>
      </c>
      <c r="K260" s="111"/>
      <c r="L260" s="108">
        <f>P128</f>
        <v>382</v>
      </c>
      <c r="M260" s="109"/>
      <c r="N260" s="110"/>
      <c r="O260" s="224">
        <f>SUM(J260:M260)</f>
        <v>716</v>
      </c>
      <c r="P260" s="225"/>
      <c r="Q260" s="99">
        <f>H260/H261</f>
        <v>0.16817724068479356</v>
      </c>
      <c r="R260" s="100"/>
      <c r="S260" s="48">
        <v>0</v>
      </c>
      <c r="T260" s="48">
        <v>6</v>
      </c>
      <c r="U260" s="48">
        <v>24</v>
      </c>
    </row>
    <row r="261" spans="1:21">
      <c r="A261" s="76" t="s">
        <v>25</v>
      </c>
      <c r="B261" s="77"/>
      <c r="C261" s="77"/>
      <c r="D261" s="77"/>
      <c r="E261" s="77"/>
      <c r="F261" s="77"/>
      <c r="G261" s="78"/>
      <c r="H261" s="60">
        <f>SUM(H259:I260)</f>
        <v>1986</v>
      </c>
      <c r="I261" s="60"/>
      <c r="J261" s="60">
        <f>SUM(J259:K260)</f>
        <v>1986</v>
      </c>
      <c r="K261" s="60"/>
      <c r="L261" s="90">
        <f>SUM(L259:N260)</f>
        <v>2870</v>
      </c>
      <c r="M261" s="91"/>
      <c r="N261" s="92"/>
      <c r="O261" s="90">
        <f>SUM(O259:P260)</f>
        <v>4856</v>
      </c>
      <c r="P261" s="92"/>
      <c r="Q261" s="113">
        <f>SUM(Q259:R260)</f>
        <v>1</v>
      </c>
      <c r="R261" s="114"/>
      <c r="S261" s="24">
        <f>SUM(S259:S260)</f>
        <v>64</v>
      </c>
      <c r="T261" s="24">
        <f>SUM(T259:T260)</f>
        <v>66</v>
      </c>
      <c r="U261" s="24">
        <f>SUM(U259:U260)</f>
        <v>60</v>
      </c>
    </row>
    <row r="262" spans="1:21">
      <c r="A262" s="49"/>
      <c r="B262" s="49"/>
      <c r="C262" s="49"/>
      <c r="D262" s="49"/>
      <c r="E262" s="49"/>
      <c r="F262" s="49"/>
      <c r="G262" s="49"/>
      <c r="H262" s="49"/>
      <c r="I262" s="49"/>
      <c r="J262" s="49"/>
      <c r="K262" s="49"/>
      <c r="L262" s="50"/>
      <c r="M262" s="50"/>
      <c r="N262" s="50"/>
      <c r="O262" s="50"/>
      <c r="P262" s="50"/>
      <c r="Q262" s="51"/>
      <c r="R262" s="51"/>
      <c r="S262" s="50"/>
      <c r="T262" s="50"/>
      <c r="U262" s="50"/>
    </row>
    <row r="263" spans="1:21">
      <c r="A263" s="49"/>
      <c r="B263" s="49"/>
      <c r="C263" s="49"/>
      <c r="D263" s="49"/>
      <c r="E263" s="49"/>
      <c r="F263" s="49"/>
      <c r="G263" s="49"/>
      <c r="H263" s="49"/>
      <c r="I263" s="49"/>
      <c r="J263" s="49"/>
      <c r="K263" s="49"/>
      <c r="L263" s="50"/>
      <c r="M263" s="50"/>
      <c r="N263" s="50"/>
      <c r="O263" s="50"/>
      <c r="P263" s="50"/>
      <c r="Q263" s="51"/>
      <c r="R263" s="51"/>
      <c r="S263" s="50"/>
      <c r="T263" s="50"/>
      <c r="U263" s="50"/>
    </row>
    <row r="264" spans="1:21">
      <c r="A264" s="49"/>
      <c r="B264" s="49"/>
      <c r="C264" s="49"/>
      <c r="D264" s="49"/>
      <c r="E264" s="49"/>
      <c r="F264" s="49"/>
      <c r="G264" s="49"/>
      <c r="H264" s="49"/>
      <c r="I264" s="49"/>
      <c r="J264" s="49"/>
      <c r="K264" s="49"/>
      <c r="L264" s="50"/>
      <c r="M264" s="50"/>
      <c r="N264" s="50"/>
      <c r="O264" s="50"/>
      <c r="P264" s="50"/>
      <c r="Q264" s="51"/>
      <c r="R264" s="51"/>
      <c r="S264" s="50"/>
      <c r="T264" s="50"/>
      <c r="U264" s="50"/>
    </row>
    <row r="265" spans="1:21">
      <c r="A265" s="49"/>
      <c r="B265" s="49"/>
      <c r="C265" s="49"/>
      <c r="D265" s="49"/>
      <c r="E265" s="49"/>
      <c r="F265" s="49"/>
      <c r="G265" s="49"/>
      <c r="H265" s="49"/>
      <c r="I265" s="49"/>
      <c r="J265" s="49"/>
      <c r="K265" s="49"/>
      <c r="L265" s="50"/>
      <c r="M265" s="50"/>
      <c r="N265" s="50"/>
      <c r="O265" s="50"/>
      <c r="P265" s="50"/>
      <c r="Q265" s="51"/>
      <c r="R265" s="51"/>
      <c r="S265" s="50"/>
      <c r="T265" s="50"/>
      <c r="U265" s="50"/>
    </row>
    <row r="266" spans="1:21">
      <c r="A266" s="49"/>
      <c r="B266" s="49"/>
      <c r="C266" s="49"/>
      <c r="D266" s="49"/>
      <c r="E266" s="49"/>
      <c r="F266" s="49"/>
      <c r="G266" s="49"/>
      <c r="H266" s="49"/>
      <c r="I266" s="49"/>
      <c r="J266" s="49"/>
      <c r="K266" s="49"/>
      <c r="L266" s="50"/>
      <c r="M266" s="50"/>
      <c r="N266" s="50"/>
      <c r="O266" s="50"/>
      <c r="P266" s="50"/>
      <c r="Q266" s="51"/>
      <c r="R266" s="51"/>
      <c r="S266" s="50"/>
      <c r="T266" s="50"/>
      <c r="U266" s="50"/>
    </row>
    <row r="267" spans="1:21">
      <c r="A267" s="49"/>
      <c r="B267" s="49"/>
      <c r="C267" s="49"/>
      <c r="D267" s="49"/>
      <c r="E267" s="49"/>
      <c r="F267" s="49"/>
      <c r="G267" s="49"/>
      <c r="H267" s="49"/>
      <c r="I267" s="49"/>
      <c r="J267" s="49"/>
      <c r="K267" s="49"/>
      <c r="L267" s="50"/>
      <c r="M267" s="50"/>
      <c r="N267" s="50"/>
      <c r="O267" s="50"/>
      <c r="P267" s="50"/>
      <c r="Q267" s="51"/>
      <c r="R267" s="51"/>
      <c r="S267" s="50"/>
      <c r="T267" s="50"/>
      <c r="U267" s="50"/>
    </row>
    <row r="269" spans="1:21" ht="9.75" customHeight="1">
      <c r="B269" s="4"/>
      <c r="C269" s="4"/>
      <c r="D269" s="4"/>
      <c r="E269" s="4"/>
      <c r="F269" s="4"/>
      <c r="G269" s="4"/>
      <c r="M269" s="26"/>
      <c r="N269" s="26"/>
      <c r="O269" s="26"/>
      <c r="P269" s="26"/>
      <c r="Q269" s="26"/>
      <c r="R269" s="26"/>
      <c r="S269" s="26"/>
      <c r="T269" s="26"/>
    </row>
    <row r="270" spans="1:21" ht="19.5" customHeight="1">
      <c r="A270" s="94" t="s">
        <v>95</v>
      </c>
      <c r="B270" s="94"/>
      <c r="C270" s="94"/>
      <c r="D270" s="94"/>
      <c r="E270" s="94"/>
      <c r="F270" s="94"/>
      <c r="G270" s="94"/>
      <c r="H270" s="94"/>
      <c r="I270" s="94"/>
      <c r="J270" s="94"/>
      <c r="K270" s="94"/>
      <c r="L270" s="94"/>
      <c r="M270" s="94"/>
      <c r="N270" s="94"/>
      <c r="O270" s="94"/>
      <c r="P270" s="94"/>
      <c r="Q270" s="94"/>
      <c r="R270" s="94"/>
      <c r="S270" s="94"/>
      <c r="T270" s="94"/>
      <c r="U270" s="94"/>
    </row>
    <row r="271" spans="1:21" ht="5.25" customHeight="1"/>
    <row r="272" spans="1:21" ht="17.25" customHeight="1">
      <c r="A272" s="95" t="s">
        <v>79</v>
      </c>
      <c r="B272" s="95"/>
      <c r="C272" s="95"/>
      <c r="D272" s="95"/>
      <c r="E272" s="95"/>
      <c r="F272" s="95"/>
      <c r="G272" s="95"/>
      <c r="H272" s="95"/>
      <c r="I272" s="95"/>
      <c r="J272" s="95"/>
      <c r="K272" s="95"/>
      <c r="L272" s="95"/>
      <c r="M272" s="95"/>
      <c r="N272" s="95"/>
      <c r="O272" s="95"/>
      <c r="P272" s="95"/>
      <c r="Q272" s="95"/>
      <c r="R272" s="95"/>
      <c r="S272" s="95"/>
      <c r="T272" s="95"/>
      <c r="U272" s="95"/>
    </row>
    <row r="273" spans="1:21" ht="26.25" customHeight="1">
      <c r="A273" s="79" t="s">
        <v>27</v>
      </c>
      <c r="B273" s="81" t="s">
        <v>26</v>
      </c>
      <c r="C273" s="82"/>
      <c r="D273" s="82"/>
      <c r="E273" s="82"/>
      <c r="F273" s="82"/>
      <c r="G273" s="82"/>
      <c r="H273" s="82"/>
      <c r="I273" s="83"/>
      <c r="J273" s="87" t="s">
        <v>41</v>
      </c>
      <c r="K273" s="74" t="s">
        <v>24</v>
      </c>
      <c r="L273" s="93"/>
      <c r="M273" s="93"/>
      <c r="N273" s="75"/>
      <c r="O273" s="59" t="s">
        <v>42</v>
      </c>
      <c r="P273" s="89"/>
      <c r="Q273" s="89"/>
      <c r="R273" s="59" t="s">
        <v>23</v>
      </c>
      <c r="S273" s="59"/>
      <c r="T273" s="59"/>
      <c r="U273" s="59" t="s">
        <v>22</v>
      </c>
    </row>
    <row r="274" spans="1:21" ht="12.75" customHeight="1">
      <c r="A274" s="80"/>
      <c r="B274" s="84"/>
      <c r="C274" s="85"/>
      <c r="D274" s="85"/>
      <c r="E274" s="85"/>
      <c r="F274" s="85"/>
      <c r="G274" s="85"/>
      <c r="H274" s="85"/>
      <c r="I274" s="86"/>
      <c r="J274" s="88"/>
      <c r="K274" s="7" t="s">
        <v>28</v>
      </c>
      <c r="L274" s="7" t="s">
        <v>29</v>
      </c>
      <c r="M274" s="74" t="s">
        <v>30</v>
      </c>
      <c r="N274" s="75"/>
      <c r="O274" s="7" t="s">
        <v>34</v>
      </c>
      <c r="P274" s="7" t="s">
        <v>7</v>
      </c>
      <c r="Q274" s="7" t="s">
        <v>31</v>
      </c>
      <c r="R274" s="7" t="s">
        <v>32</v>
      </c>
      <c r="S274" s="7" t="s">
        <v>28</v>
      </c>
      <c r="T274" s="7" t="s">
        <v>33</v>
      </c>
      <c r="U274" s="59"/>
    </row>
    <row r="275" spans="1:21" ht="15.75" customHeight="1">
      <c r="A275" s="152" t="s">
        <v>53</v>
      </c>
      <c r="B275" s="152"/>
      <c r="C275" s="152"/>
      <c r="D275" s="152"/>
      <c r="E275" s="152"/>
      <c r="F275" s="152"/>
      <c r="G275" s="152"/>
      <c r="H275" s="152"/>
      <c r="I275" s="152"/>
      <c r="J275" s="152"/>
      <c r="K275" s="152"/>
      <c r="L275" s="152"/>
      <c r="M275" s="152"/>
      <c r="N275" s="152"/>
      <c r="O275" s="152"/>
      <c r="P275" s="152"/>
      <c r="Q275" s="152"/>
      <c r="R275" s="152"/>
      <c r="S275" s="152"/>
      <c r="T275" s="152"/>
      <c r="U275" s="152"/>
    </row>
    <row r="276" spans="1:21" ht="15.75" customHeight="1">
      <c r="A276" s="52" t="s">
        <v>80</v>
      </c>
      <c r="B276" s="153" t="s">
        <v>82</v>
      </c>
      <c r="C276" s="153"/>
      <c r="D276" s="153"/>
      <c r="E276" s="153"/>
      <c r="F276" s="153"/>
      <c r="G276" s="153"/>
      <c r="H276" s="153"/>
      <c r="I276" s="153"/>
      <c r="J276" s="53">
        <v>5</v>
      </c>
      <c r="K276" s="53">
        <v>2</v>
      </c>
      <c r="L276" s="53">
        <v>2</v>
      </c>
      <c r="M276" s="145">
        <v>0</v>
      </c>
      <c r="N276" s="146"/>
      <c r="O276" s="21">
        <f>K276+L276+M276</f>
        <v>4</v>
      </c>
      <c r="P276" s="21">
        <f>Q276-O276</f>
        <v>5</v>
      </c>
      <c r="Q276" s="21">
        <f>ROUND(PRODUCT(J276,25)/14,0)</f>
        <v>9</v>
      </c>
      <c r="R276" s="53" t="s">
        <v>32</v>
      </c>
      <c r="S276" s="53"/>
      <c r="T276" s="54"/>
      <c r="U276" s="54" t="s">
        <v>96</v>
      </c>
    </row>
    <row r="277" spans="1:21" ht="15.75" customHeight="1">
      <c r="A277" s="124" t="s">
        <v>54</v>
      </c>
      <c r="B277" s="125"/>
      <c r="C277" s="125"/>
      <c r="D277" s="125"/>
      <c r="E277" s="125"/>
      <c r="F277" s="125"/>
      <c r="G277" s="125"/>
      <c r="H277" s="125"/>
      <c r="I277" s="125"/>
      <c r="J277" s="125"/>
      <c r="K277" s="125"/>
      <c r="L277" s="125"/>
      <c r="M277" s="125"/>
      <c r="N277" s="125"/>
      <c r="O277" s="125"/>
      <c r="P277" s="125"/>
      <c r="Q277" s="125"/>
      <c r="R277" s="125"/>
      <c r="S277" s="125"/>
      <c r="T277" s="125"/>
      <c r="U277" s="126"/>
    </row>
    <row r="278" spans="1:21" ht="42" customHeight="1">
      <c r="A278" s="52" t="s">
        <v>81</v>
      </c>
      <c r="B278" s="154" t="s">
        <v>83</v>
      </c>
      <c r="C278" s="122"/>
      <c r="D278" s="122"/>
      <c r="E278" s="122"/>
      <c r="F278" s="122"/>
      <c r="G278" s="122"/>
      <c r="H278" s="122"/>
      <c r="I278" s="123"/>
      <c r="J278" s="53">
        <v>5</v>
      </c>
      <c r="K278" s="53">
        <v>2</v>
      </c>
      <c r="L278" s="53">
        <v>2</v>
      </c>
      <c r="M278" s="145">
        <v>0</v>
      </c>
      <c r="N278" s="146"/>
      <c r="O278" s="21">
        <f>K278+L278+M278</f>
        <v>4</v>
      </c>
      <c r="P278" s="21">
        <f>Q278-O278</f>
        <v>5</v>
      </c>
      <c r="Q278" s="21">
        <f>ROUND(PRODUCT(J278,25)/14,0)</f>
        <v>9</v>
      </c>
      <c r="R278" s="53" t="s">
        <v>32</v>
      </c>
      <c r="S278" s="53"/>
      <c r="T278" s="54"/>
      <c r="U278" s="54" t="s">
        <v>96</v>
      </c>
    </row>
    <row r="279" spans="1:21" ht="17.25" customHeight="1">
      <c r="A279" s="124" t="s">
        <v>55</v>
      </c>
      <c r="B279" s="125"/>
      <c r="C279" s="125"/>
      <c r="D279" s="125"/>
      <c r="E279" s="125"/>
      <c r="F279" s="125"/>
      <c r="G279" s="125"/>
      <c r="H279" s="125"/>
      <c r="I279" s="125"/>
      <c r="J279" s="125"/>
      <c r="K279" s="125"/>
      <c r="L279" s="125"/>
      <c r="M279" s="125"/>
      <c r="N279" s="125"/>
      <c r="O279" s="125"/>
      <c r="P279" s="125"/>
      <c r="Q279" s="125"/>
      <c r="R279" s="125"/>
      <c r="S279" s="125"/>
      <c r="T279" s="125"/>
      <c r="U279" s="126"/>
    </row>
    <row r="280" spans="1:21" ht="40.5" customHeight="1">
      <c r="A280" s="52" t="s">
        <v>85</v>
      </c>
      <c r="B280" s="154" t="s">
        <v>84</v>
      </c>
      <c r="C280" s="122"/>
      <c r="D280" s="122"/>
      <c r="E280" s="122"/>
      <c r="F280" s="122"/>
      <c r="G280" s="122"/>
      <c r="H280" s="122"/>
      <c r="I280" s="123"/>
      <c r="J280" s="53">
        <v>5</v>
      </c>
      <c r="K280" s="53">
        <v>2</v>
      </c>
      <c r="L280" s="53">
        <v>2</v>
      </c>
      <c r="M280" s="145">
        <v>0</v>
      </c>
      <c r="N280" s="146"/>
      <c r="O280" s="21">
        <f>K280+L280+M280</f>
        <v>4</v>
      </c>
      <c r="P280" s="21">
        <f>Q280-O280</f>
        <v>5</v>
      </c>
      <c r="Q280" s="21">
        <f>ROUND(PRODUCT(J280,25)/14,0)</f>
        <v>9</v>
      </c>
      <c r="R280" s="53" t="s">
        <v>32</v>
      </c>
      <c r="S280" s="53"/>
      <c r="T280" s="54"/>
      <c r="U280" s="54" t="s">
        <v>96</v>
      </c>
    </row>
    <row r="281" spans="1:21" ht="17.25" customHeight="1">
      <c r="A281" s="147" t="s">
        <v>56</v>
      </c>
      <c r="B281" s="148"/>
      <c r="C281" s="148"/>
      <c r="D281" s="148"/>
      <c r="E281" s="148"/>
      <c r="F281" s="148"/>
      <c r="G281" s="148"/>
      <c r="H281" s="148"/>
      <c r="I281" s="148"/>
      <c r="J281" s="148"/>
      <c r="K281" s="148"/>
      <c r="L281" s="148"/>
      <c r="M281" s="148"/>
      <c r="N281" s="148"/>
      <c r="O281" s="148"/>
      <c r="P281" s="148"/>
      <c r="Q281" s="148"/>
      <c r="R281" s="148"/>
      <c r="S281" s="148"/>
      <c r="T281" s="148"/>
      <c r="U281" s="149"/>
    </row>
    <row r="282" spans="1:21" s="56" customFormat="1" ht="43.5" customHeight="1">
      <c r="A282" s="52" t="s">
        <v>86</v>
      </c>
      <c r="B282" s="70" t="s">
        <v>255</v>
      </c>
      <c r="C282" s="150"/>
      <c r="D282" s="150"/>
      <c r="E282" s="150"/>
      <c r="F282" s="150"/>
      <c r="G282" s="150"/>
      <c r="H282" s="150"/>
      <c r="I282" s="151"/>
      <c r="J282" s="53">
        <v>5</v>
      </c>
      <c r="K282" s="53">
        <v>2</v>
      </c>
      <c r="L282" s="53">
        <v>2</v>
      </c>
      <c r="M282" s="145">
        <v>0</v>
      </c>
      <c r="N282" s="146"/>
      <c r="O282" s="21">
        <f>K282+L282+M282</f>
        <v>4</v>
      </c>
      <c r="P282" s="21">
        <f>Q282-O282</f>
        <v>5</v>
      </c>
      <c r="Q282" s="21">
        <f>ROUND(PRODUCT(J282,25)/14,0)</f>
        <v>9</v>
      </c>
      <c r="R282" s="53" t="s">
        <v>32</v>
      </c>
      <c r="S282" s="53"/>
      <c r="T282" s="54"/>
      <c r="U282" s="55" t="s">
        <v>97</v>
      </c>
    </row>
    <row r="283" spans="1:21" ht="17.25" customHeight="1">
      <c r="A283" s="147" t="s">
        <v>57</v>
      </c>
      <c r="B283" s="148"/>
      <c r="C283" s="148"/>
      <c r="D283" s="148"/>
      <c r="E283" s="148"/>
      <c r="F283" s="148"/>
      <c r="G283" s="148"/>
      <c r="H283" s="148"/>
      <c r="I283" s="148"/>
      <c r="J283" s="148"/>
      <c r="K283" s="148"/>
      <c r="L283" s="148"/>
      <c r="M283" s="148"/>
      <c r="N283" s="148"/>
      <c r="O283" s="148"/>
      <c r="P283" s="148"/>
      <c r="Q283" s="148"/>
      <c r="R283" s="148"/>
      <c r="S283" s="148"/>
      <c r="T283" s="148"/>
      <c r="U283" s="149"/>
    </row>
    <row r="284" spans="1:21" ht="17.25" customHeight="1">
      <c r="A284" s="52" t="s">
        <v>87</v>
      </c>
      <c r="B284" s="121" t="s">
        <v>88</v>
      </c>
      <c r="C284" s="122"/>
      <c r="D284" s="122"/>
      <c r="E284" s="122"/>
      <c r="F284" s="122"/>
      <c r="G284" s="122"/>
      <c r="H284" s="122"/>
      <c r="I284" s="123"/>
      <c r="J284" s="53">
        <v>2</v>
      </c>
      <c r="K284" s="53">
        <v>1</v>
      </c>
      <c r="L284" s="53">
        <v>1</v>
      </c>
      <c r="M284" s="145">
        <v>0</v>
      </c>
      <c r="N284" s="146"/>
      <c r="O284" s="21">
        <f>K284+L284+M284</f>
        <v>2</v>
      </c>
      <c r="P284" s="21">
        <f>Q284-O284</f>
        <v>2</v>
      </c>
      <c r="Q284" s="21">
        <f>ROUND(PRODUCT(J284,25)/14,0)</f>
        <v>4</v>
      </c>
      <c r="R284" s="53"/>
      <c r="S284" s="53" t="s">
        <v>28</v>
      </c>
      <c r="T284" s="54"/>
      <c r="U284" s="55" t="s">
        <v>97</v>
      </c>
    </row>
    <row r="285" spans="1:21" ht="17.25" customHeight="1">
      <c r="A285" s="52" t="s">
        <v>90</v>
      </c>
      <c r="B285" s="121" t="s">
        <v>89</v>
      </c>
      <c r="C285" s="122"/>
      <c r="D285" s="122"/>
      <c r="E285" s="122"/>
      <c r="F285" s="122"/>
      <c r="G285" s="122"/>
      <c r="H285" s="122"/>
      <c r="I285" s="123"/>
      <c r="J285" s="53">
        <v>3</v>
      </c>
      <c r="K285" s="53">
        <v>0</v>
      </c>
      <c r="L285" s="53">
        <v>0</v>
      </c>
      <c r="M285" s="145">
        <v>3</v>
      </c>
      <c r="N285" s="146"/>
      <c r="O285" s="21">
        <f>K285+L285+M285</f>
        <v>3</v>
      </c>
      <c r="P285" s="21">
        <f t="shared" ref="P285" si="98">Q285-O285</f>
        <v>2</v>
      </c>
      <c r="Q285" s="21">
        <f t="shared" ref="Q285" si="99">ROUND(PRODUCT(J285,25)/14,0)</f>
        <v>5</v>
      </c>
      <c r="R285" s="53"/>
      <c r="S285" s="53" t="s">
        <v>28</v>
      </c>
      <c r="T285" s="54"/>
      <c r="U285" s="55" t="s">
        <v>97</v>
      </c>
    </row>
    <row r="286" spans="1:21" ht="17.25" customHeight="1">
      <c r="A286" s="124" t="s">
        <v>58</v>
      </c>
      <c r="B286" s="125"/>
      <c r="C286" s="125"/>
      <c r="D286" s="125"/>
      <c r="E286" s="125"/>
      <c r="F286" s="125"/>
      <c r="G286" s="125"/>
      <c r="H286" s="125"/>
      <c r="I286" s="125"/>
      <c r="J286" s="125"/>
      <c r="K286" s="125"/>
      <c r="L286" s="125"/>
      <c r="M286" s="125"/>
      <c r="N286" s="125"/>
      <c r="O286" s="125"/>
      <c r="P286" s="125"/>
      <c r="Q286" s="125"/>
      <c r="R286" s="125"/>
      <c r="S286" s="125"/>
      <c r="T286" s="125"/>
      <c r="U286" s="126"/>
    </row>
    <row r="287" spans="1:21" ht="17.25" customHeight="1">
      <c r="A287" s="52" t="s">
        <v>91</v>
      </c>
      <c r="B287" s="121" t="s">
        <v>93</v>
      </c>
      <c r="C287" s="122"/>
      <c r="D287" s="122"/>
      <c r="E287" s="122"/>
      <c r="F287" s="122"/>
      <c r="G287" s="122"/>
      <c r="H287" s="122"/>
      <c r="I287" s="123"/>
      <c r="J287" s="53">
        <v>3</v>
      </c>
      <c r="K287" s="53">
        <v>1</v>
      </c>
      <c r="L287" s="53">
        <v>1</v>
      </c>
      <c r="M287" s="145">
        <v>0</v>
      </c>
      <c r="N287" s="146"/>
      <c r="O287" s="21">
        <f>K287+L287+M287</f>
        <v>2</v>
      </c>
      <c r="P287" s="21">
        <f>Q287-O287</f>
        <v>4</v>
      </c>
      <c r="Q287" s="21">
        <f>ROUND(PRODUCT(J287,25)/12,0)</f>
        <v>6</v>
      </c>
      <c r="R287" s="53" t="s">
        <v>32</v>
      </c>
      <c r="S287" s="53"/>
      <c r="T287" s="54"/>
      <c r="U287" s="54" t="s">
        <v>96</v>
      </c>
    </row>
    <row r="288" spans="1:21" ht="17.25" customHeight="1">
      <c r="A288" s="52" t="s">
        <v>92</v>
      </c>
      <c r="B288" s="121" t="s">
        <v>94</v>
      </c>
      <c r="C288" s="122"/>
      <c r="D288" s="122"/>
      <c r="E288" s="122"/>
      <c r="F288" s="122"/>
      <c r="G288" s="122"/>
      <c r="H288" s="122"/>
      <c r="I288" s="123"/>
      <c r="J288" s="53">
        <v>2</v>
      </c>
      <c r="K288" s="53">
        <v>0</v>
      </c>
      <c r="L288" s="53">
        <v>0</v>
      </c>
      <c r="M288" s="145">
        <v>3</v>
      </c>
      <c r="N288" s="146"/>
      <c r="O288" s="21">
        <f>K288+L288+M288</f>
        <v>3</v>
      </c>
      <c r="P288" s="21">
        <f t="shared" ref="P288" si="100">Q288-O288</f>
        <v>1</v>
      </c>
      <c r="Q288" s="21">
        <f t="shared" ref="Q288" si="101">ROUND(PRODUCT(J288,25)/12,0)</f>
        <v>4</v>
      </c>
      <c r="R288" s="53"/>
      <c r="S288" s="53" t="s">
        <v>28</v>
      </c>
      <c r="T288" s="54"/>
      <c r="U288" s="55" t="s">
        <v>97</v>
      </c>
    </row>
    <row r="289" spans="1:21" ht="29.25" customHeight="1">
      <c r="A289" s="127" t="s">
        <v>78</v>
      </c>
      <c r="B289" s="128"/>
      <c r="C289" s="128"/>
      <c r="D289" s="128"/>
      <c r="E289" s="128"/>
      <c r="F289" s="128"/>
      <c r="G289" s="128"/>
      <c r="H289" s="128"/>
      <c r="I289" s="129"/>
      <c r="J289" s="57">
        <f>SUM(J276,J278,J280,J282,J284:J285,J287:J288)</f>
        <v>30</v>
      </c>
      <c r="K289" s="57">
        <f t="shared" ref="K289:Q289" si="102">SUM(K276,K278,K280,K282,K284:K285,K287:K288)</f>
        <v>10</v>
      </c>
      <c r="L289" s="57">
        <f t="shared" si="102"/>
        <v>10</v>
      </c>
      <c r="M289" s="142">
        <f t="shared" si="102"/>
        <v>6</v>
      </c>
      <c r="N289" s="144"/>
      <c r="O289" s="57">
        <f t="shared" si="102"/>
        <v>26</v>
      </c>
      <c r="P289" s="57">
        <f t="shared" si="102"/>
        <v>29</v>
      </c>
      <c r="Q289" s="57">
        <f t="shared" si="102"/>
        <v>55</v>
      </c>
      <c r="R289" s="57">
        <f>COUNTIF(R276,"E")+COUNTIF(R278,"E")+COUNTIF(R280,"E")+COUNTIF(R282,"E")+COUNTIF(R284:R285,"E")+COUNTIF(R287:R288,"E")</f>
        <v>5</v>
      </c>
      <c r="S289" s="57">
        <f>COUNTIF(S276,"C")+COUNTIF(S278,"C")+COUNTIF(S280,"C")+COUNTIF(S282,"C")+COUNTIF(S284:S285,"C")+COUNTIF(S287:S288,"C")</f>
        <v>3</v>
      </c>
      <c r="T289" s="57">
        <f>COUNTIF(T276,"VP")+COUNTIF(T278,"VP")+COUNTIF(T280,"VP")+COUNTIF(T282,"VP")+COUNTIF(T284:T285,"VP")+COUNTIF(T287:T288,"VP")</f>
        <v>0</v>
      </c>
      <c r="U289" s="58"/>
    </row>
    <row r="290" spans="1:21" ht="17.25" customHeight="1">
      <c r="A290" s="130" t="s">
        <v>51</v>
      </c>
      <c r="B290" s="131"/>
      <c r="C290" s="131"/>
      <c r="D290" s="131"/>
      <c r="E290" s="131"/>
      <c r="F290" s="131"/>
      <c r="G290" s="131"/>
      <c r="H290" s="131"/>
      <c r="I290" s="131"/>
      <c r="J290" s="132"/>
      <c r="K290" s="57">
        <f>SUM(K276,K278,K280,K282,K284,K285)*14+SUM(K287,K288)*12</f>
        <v>138</v>
      </c>
      <c r="L290" s="57">
        <f t="shared" ref="L290:Q290" si="103">SUM(L276,L278,L280,L282,L284,L285)*14+SUM(L287,L288)*12</f>
        <v>138</v>
      </c>
      <c r="M290" s="142">
        <f t="shared" si="103"/>
        <v>78</v>
      </c>
      <c r="N290" s="144"/>
      <c r="O290" s="57">
        <f t="shared" si="103"/>
        <v>354</v>
      </c>
      <c r="P290" s="57">
        <f t="shared" si="103"/>
        <v>396</v>
      </c>
      <c r="Q290" s="57">
        <f t="shared" si="103"/>
        <v>750</v>
      </c>
      <c r="R290" s="136"/>
      <c r="S290" s="137"/>
      <c r="T290" s="137"/>
      <c r="U290" s="138"/>
    </row>
    <row r="291" spans="1:21" ht="14.25" customHeight="1">
      <c r="A291" s="133"/>
      <c r="B291" s="134"/>
      <c r="C291" s="134"/>
      <c r="D291" s="134"/>
      <c r="E291" s="134"/>
      <c r="F291" s="134"/>
      <c r="G291" s="134"/>
      <c r="H291" s="134"/>
      <c r="I291" s="134"/>
      <c r="J291" s="135"/>
      <c r="K291" s="142">
        <f>SUM(K290:M290)</f>
        <v>354</v>
      </c>
      <c r="L291" s="143"/>
      <c r="M291" s="143"/>
      <c r="N291" s="144"/>
      <c r="O291" s="142">
        <f>SUM(O290:P290)</f>
        <v>750</v>
      </c>
      <c r="P291" s="143"/>
      <c r="Q291" s="144"/>
      <c r="R291" s="139"/>
      <c r="S291" s="140"/>
      <c r="T291" s="140"/>
      <c r="U291" s="141"/>
    </row>
    <row r="293" spans="1:21">
      <c r="A293" s="223" t="s">
        <v>256</v>
      </c>
      <c r="B293" s="223"/>
      <c r="C293" s="223"/>
      <c r="D293" s="223"/>
      <c r="E293" s="223"/>
      <c r="F293" s="223"/>
      <c r="G293" s="223"/>
      <c r="H293" s="223"/>
      <c r="I293" s="223"/>
      <c r="J293" s="223"/>
      <c r="K293" s="223"/>
      <c r="L293" s="223"/>
      <c r="M293" s="223"/>
      <c r="N293" s="223"/>
      <c r="O293" s="223"/>
      <c r="P293" s="223"/>
      <c r="Q293" s="223"/>
      <c r="R293" s="223"/>
      <c r="S293" s="223"/>
      <c r="T293" s="223"/>
      <c r="U293" s="223"/>
    </row>
  </sheetData>
  <sheetProtection deleteColumns="0" deleteRows="0" selectLockedCells="1" selectUnlockedCells="1"/>
  <mergeCells count="395">
    <mergeCell ref="B216:I216"/>
    <mergeCell ref="B217:I217"/>
    <mergeCell ref="B215:I215"/>
    <mergeCell ref="B212:I212"/>
    <mergeCell ref="B213:I213"/>
    <mergeCell ref="B189:I189"/>
    <mergeCell ref="B190:I190"/>
    <mergeCell ref="B204:I205"/>
    <mergeCell ref="B221:I221"/>
    <mergeCell ref="B214:I214"/>
    <mergeCell ref="M11:U11"/>
    <mergeCell ref="M12:U12"/>
    <mergeCell ref="B148:I148"/>
    <mergeCell ref="A138:U138"/>
    <mergeCell ref="A139:A140"/>
    <mergeCell ref="B139:I140"/>
    <mergeCell ref="J139:J140"/>
    <mergeCell ref="K139:N139"/>
    <mergeCell ref="O139:Q139"/>
    <mergeCell ref="R139:T139"/>
    <mergeCell ref="U139:U140"/>
    <mergeCell ref="S3:U3"/>
    <mergeCell ref="S4:U4"/>
    <mergeCell ref="S5:U5"/>
    <mergeCell ref="A12:K12"/>
    <mergeCell ref="A60:A61"/>
    <mergeCell ref="B60:I61"/>
    <mergeCell ref="A165:I165"/>
    <mergeCell ref="A166:J167"/>
    <mergeCell ref="O83:Q83"/>
    <mergeCell ref="R83:T83"/>
    <mergeCell ref="B85:I85"/>
    <mergeCell ref="A106:U106"/>
    <mergeCell ref="B83:I84"/>
    <mergeCell ref="B113:I113"/>
    <mergeCell ref="B147:I147"/>
    <mergeCell ref="B75:I75"/>
    <mergeCell ref="B76:I76"/>
    <mergeCell ref="O151:Q151"/>
    <mergeCell ref="A152:J152"/>
    <mergeCell ref="K167:N167"/>
    <mergeCell ref="M29:U33"/>
    <mergeCell ref="A21:L27"/>
    <mergeCell ref="M7:U9"/>
    <mergeCell ref="M10:U10"/>
    <mergeCell ref="A293:U293"/>
    <mergeCell ref="A195:I195"/>
    <mergeCell ref="B194:I194"/>
    <mergeCell ref="A196:J197"/>
    <mergeCell ref="R196:U197"/>
    <mergeCell ref="O197:Q197"/>
    <mergeCell ref="O260:P260"/>
    <mergeCell ref="Q260:R260"/>
    <mergeCell ref="Q257:R258"/>
    <mergeCell ref="J258:K258"/>
    <mergeCell ref="O258:P258"/>
    <mergeCell ref="J257:P257"/>
    <mergeCell ref="K204:N204"/>
    <mergeCell ref="A204:A205"/>
    <mergeCell ref="A203:U203"/>
    <mergeCell ref="J204:J205"/>
    <mergeCell ref="K227:N227"/>
    <mergeCell ref="A226:J227"/>
    <mergeCell ref="R226:U227"/>
    <mergeCell ref="A206:U206"/>
    <mergeCell ref="B207:I207"/>
    <mergeCell ref="B208:I208"/>
    <mergeCell ref="B218:I218"/>
    <mergeCell ref="A219:U219"/>
    <mergeCell ref="A237:U237"/>
    <mergeCell ref="A225:I225"/>
    <mergeCell ref="O227:Q227"/>
    <mergeCell ref="B211:I211"/>
    <mergeCell ref="B210:I210"/>
    <mergeCell ref="A198:J198"/>
    <mergeCell ref="B180:I180"/>
    <mergeCell ref="B182:I182"/>
    <mergeCell ref="B181:I181"/>
    <mergeCell ref="B185:I185"/>
    <mergeCell ref="B183:I183"/>
    <mergeCell ref="A199:J199"/>
    <mergeCell ref="K198:U198"/>
    <mergeCell ref="K199:U199"/>
    <mergeCell ref="B184:I184"/>
    <mergeCell ref="B209:I209"/>
    <mergeCell ref="R204:T204"/>
    <mergeCell ref="U204:U205"/>
    <mergeCell ref="K197:N197"/>
    <mergeCell ref="O204:Q204"/>
    <mergeCell ref="B222:I222"/>
    <mergeCell ref="B223:I223"/>
    <mergeCell ref="B224:I224"/>
    <mergeCell ref="B220:I220"/>
    <mergeCell ref="A141:U141"/>
    <mergeCell ref="B142:I142"/>
    <mergeCell ref="A145:U145"/>
    <mergeCell ref="B161:I161"/>
    <mergeCell ref="A160:U160"/>
    <mergeCell ref="B159:I159"/>
    <mergeCell ref="A172:U172"/>
    <mergeCell ref="B176:I176"/>
    <mergeCell ref="A175:U175"/>
    <mergeCell ref="U173:U174"/>
    <mergeCell ref="A171:U171"/>
    <mergeCell ref="R173:T173"/>
    <mergeCell ref="A173:A174"/>
    <mergeCell ref="B173:I174"/>
    <mergeCell ref="J173:J174"/>
    <mergeCell ref="K173:N173"/>
    <mergeCell ref="A149:I149"/>
    <mergeCell ref="A163:U163"/>
    <mergeCell ref="B164:I164"/>
    <mergeCell ref="R166:U167"/>
    <mergeCell ref="O167:Q167"/>
    <mergeCell ref="O173:Q173"/>
    <mergeCell ref="B186:I186"/>
    <mergeCell ref="B193:I193"/>
    <mergeCell ref="A192:U192"/>
    <mergeCell ref="A168:J168"/>
    <mergeCell ref="K168:U168"/>
    <mergeCell ref="A169:J169"/>
    <mergeCell ref="K169:U169"/>
    <mergeCell ref="B177:I177"/>
    <mergeCell ref="B178:I178"/>
    <mergeCell ref="B179:I179"/>
    <mergeCell ref="B187:I187"/>
    <mergeCell ref="B188:I188"/>
    <mergeCell ref="B191:I191"/>
    <mergeCell ref="B110:I110"/>
    <mergeCell ref="B111:I111"/>
    <mergeCell ref="B78:I78"/>
    <mergeCell ref="B100:I100"/>
    <mergeCell ref="R107:T107"/>
    <mergeCell ref="U107:U108"/>
    <mergeCell ref="A94:A95"/>
    <mergeCell ref="U94:U95"/>
    <mergeCell ref="R94:T94"/>
    <mergeCell ref="A107:A108"/>
    <mergeCell ref="A82:U82"/>
    <mergeCell ref="J83:J84"/>
    <mergeCell ref="A83:A84"/>
    <mergeCell ref="U83:U84"/>
    <mergeCell ref="B107:I108"/>
    <mergeCell ref="B94:I95"/>
    <mergeCell ref="B97:I97"/>
    <mergeCell ref="B101:I101"/>
    <mergeCell ref="B99:I99"/>
    <mergeCell ref="B87:I87"/>
    <mergeCell ref="K83:N83"/>
    <mergeCell ref="K94:N94"/>
    <mergeCell ref="K107:N107"/>
    <mergeCell ref="B96:I96"/>
    <mergeCell ref="M19:U19"/>
    <mergeCell ref="B57:I57"/>
    <mergeCell ref="B55:I55"/>
    <mergeCell ref="J49:J50"/>
    <mergeCell ref="K156:N156"/>
    <mergeCell ref="K129:N129"/>
    <mergeCell ref="A155:U155"/>
    <mergeCell ref="J156:J157"/>
    <mergeCell ref="A158:U158"/>
    <mergeCell ref="K131:U131"/>
    <mergeCell ref="A153:J153"/>
    <mergeCell ref="K153:U153"/>
    <mergeCell ref="B77:I77"/>
    <mergeCell ref="R128:U129"/>
    <mergeCell ref="K152:U152"/>
    <mergeCell ref="A150:J151"/>
    <mergeCell ref="R150:U151"/>
    <mergeCell ref="K151:N151"/>
    <mergeCell ref="K130:U130"/>
    <mergeCell ref="A109:U109"/>
    <mergeCell ref="A112:U112"/>
    <mergeCell ref="B120:I120"/>
    <mergeCell ref="B89:I89"/>
    <mergeCell ref="A93:U93"/>
    <mergeCell ref="A8:K8"/>
    <mergeCell ref="A9:K9"/>
    <mergeCell ref="B53:I53"/>
    <mergeCell ref="A48:U48"/>
    <mergeCell ref="M15:U15"/>
    <mergeCell ref="B62:I62"/>
    <mergeCell ref="K60:N60"/>
    <mergeCell ref="K71:N71"/>
    <mergeCell ref="B79:I79"/>
    <mergeCell ref="B74:I74"/>
    <mergeCell ref="R60:T60"/>
    <mergeCell ref="U60:U61"/>
    <mergeCell ref="M16:U16"/>
    <mergeCell ref="O60:Q60"/>
    <mergeCell ref="U49:U50"/>
    <mergeCell ref="R38:T38"/>
    <mergeCell ref="B67:I67"/>
    <mergeCell ref="A70:U70"/>
    <mergeCell ref="J71:J72"/>
    <mergeCell ref="O71:Q71"/>
    <mergeCell ref="R71:T71"/>
    <mergeCell ref="A71:A72"/>
    <mergeCell ref="U71:U72"/>
    <mergeCell ref="A19:K19"/>
    <mergeCell ref="B64:I64"/>
    <mergeCell ref="B63:I63"/>
    <mergeCell ref="G30:G31"/>
    <mergeCell ref="B68:I68"/>
    <mergeCell ref="B71:I72"/>
    <mergeCell ref="B65:I65"/>
    <mergeCell ref="B66:I66"/>
    <mergeCell ref="B51:I51"/>
    <mergeCell ref="B52:I52"/>
    <mergeCell ref="B56:I56"/>
    <mergeCell ref="A7:K7"/>
    <mergeCell ref="O49:Q49"/>
    <mergeCell ref="B73:I73"/>
    <mergeCell ref="A59:U59"/>
    <mergeCell ref="J60:J61"/>
    <mergeCell ref="K49:N49"/>
    <mergeCell ref="A13:K13"/>
    <mergeCell ref="A14:K14"/>
    <mergeCell ref="A16:K16"/>
    <mergeCell ref="M13:U13"/>
    <mergeCell ref="O38:Q38"/>
    <mergeCell ref="A15:K15"/>
    <mergeCell ref="J38:J39"/>
    <mergeCell ref="A37:U37"/>
    <mergeCell ref="B38:I39"/>
    <mergeCell ref="M17:U17"/>
    <mergeCell ref="M18:U18"/>
    <mergeCell ref="A49:A50"/>
    <mergeCell ref="B46:I46"/>
    <mergeCell ref="R49:T49"/>
    <mergeCell ref="U38:U39"/>
    <mergeCell ref="B43:I43"/>
    <mergeCell ref="B44:I44"/>
    <mergeCell ref="B49:I50"/>
    <mergeCell ref="A38:A39"/>
    <mergeCell ref="B42:I42"/>
    <mergeCell ref="B40:I40"/>
    <mergeCell ref="B41:I41"/>
    <mergeCell ref="B45:I45"/>
    <mergeCell ref="B54:I54"/>
    <mergeCell ref="K38:N38"/>
    <mergeCell ref="M23:U25"/>
    <mergeCell ref="I30:K30"/>
    <mergeCell ref="B30:C30"/>
    <mergeCell ref="H30:H31"/>
    <mergeCell ref="A29:G29"/>
    <mergeCell ref="A1:K1"/>
    <mergeCell ref="A3:K3"/>
    <mergeCell ref="M20:U20"/>
    <mergeCell ref="M1:U1"/>
    <mergeCell ref="M14:U14"/>
    <mergeCell ref="A4:K5"/>
    <mergeCell ref="A35:U35"/>
    <mergeCell ref="A20:K20"/>
    <mergeCell ref="A17:K17"/>
    <mergeCell ref="M3:O3"/>
    <mergeCell ref="M5:O5"/>
    <mergeCell ref="D30:F30"/>
    <mergeCell ref="A18:K18"/>
    <mergeCell ref="A2:K2"/>
    <mergeCell ref="A6:K6"/>
    <mergeCell ref="P5:R5"/>
    <mergeCell ref="P6:R6"/>
    <mergeCell ref="P3:R3"/>
    <mergeCell ref="P4:R4"/>
    <mergeCell ref="M4:O4"/>
    <mergeCell ref="A10:K10"/>
    <mergeCell ref="M6:O6"/>
    <mergeCell ref="S6:U6"/>
    <mergeCell ref="A11:K11"/>
    <mergeCell ref="A119:U119"/>
    <mergeCell ref="U156:U157"/>
    <mergeCell ref="B116:I116"/>
    <mergeCell ref="O129:Q129"/>
    <mergeCell ref="B114:I114"/>
    <mergeCell ref="B118:I118"/>
    <mergeCell ref="A123:U123"/>
    <mergeCell ref="B117:I117"/>
    <mergeCell ref="B121:I121"/>
    <mergeCell ref="B122:I122"/>
    <mergeCell ref="A115:U115"/>
    <mergeCell ref="B144:I144"/>
    <mergeCell ref="A156:A157"/>
    <mergeCell ref="B156:I157"/>
    <mergeCell ref="O156:Q156"/>
    <mergeCell ref="R156:T156"/>
    <mergeCell ref="A130:J130"/>
    <mergeCell ref="A131:J131"/>
    <mergeCell ref="A127:I127"/>
    <mergeCell ref="A128:J129"/>
    <mergeCell ref="B126:I126"/>
    <mergeCell ref="B143:I143"/>
    <mergeCell ref="B125:I125"/>
    <mergeCell ref="B124:I124"/>
    <mergeCell ref="A238:A239"/>
    <mergeCell ref="B238:I239"/>
    <mergeCell ref="J238:J239"/>
    <mergeCell ref="R250:U251"/>
    <mergeCell ref="O251:Q251"/>
    <mergeCell ref="B245:I245"/>
    <mergeCell ref="A246:U246"/>
    <mergeCell ref="B248:I248"/>
    <mergeCell ref="A249:I249"/>
    <mergeCell ref="A250:J251"/>
    <mergeCell ref="B244:I244"/>
    <mergeCell ref="B247:I247"/>
    <mergeCell ref="K251:N251"/>
    <mergeCell ref="K238:N238"/>
    <mergeCell ref="U238:U239"/>
    <mergeCell ref="A281:U281"/>
    <mergeCell ref="B282:I282"/>
    <mergeCell ref="A283:U283"/>
    <mergeCell ref="B284:I284"/>
    <mergeCell ref="A275:U275"/>
    <mergeCell ref="B276:I276"/>
    <mergeCell ref="A277:U277"/>
    <mergeCell ref="B278:I278"/>
    <mergeCell ref="A279:U279"/>
    <mergeCell ref="M282:N282"/>
    <mergeCell ref="M284:N284"/>
    <mergeCell ref="M276:N276"/>
    <mergeCell ref="M278:N278"/>
    <mergeCell ref="M280:N280"/>
    <mergeCell ref="B280:I280"/>
    <mergeCell ref="B285:I285"/>
    <mergeCell ref="A286:U286"/>
    <mergeCell ref="B287:I287"/>
    <mergeCell ref="B288:I288"/>
    <mergeCell ref="A289:I289"/>
    <mergeCell ref="A290:J291"/>
    <mergeCell ref="R290:U291"/>
    <mergeCell ref="O291:Q291"/>
    <mergeCell ref="M285:N285"/>
    <mergeCell ref="M287:N287"/>
    <mergeCell ref="M288:N288"/>
    <mergeCell ref="M289:N289"/>
    <mergeCell ref="M290:N290"/>
    <mergeCell ref="K291:N291"/>
    <mergeCell ref="B90:I90"/>
    <mergeCell ref="J94:J95"/>
    <mergeCell ref="O94:Q94"/>
    <mergeCell ref="B91:I91"/>
    <mergeCell ref="O107:Q107"/>
    <mergeCell ref="J107:J108"/>
    <mergeCell ref="B88:I88"/>
    <mergeCell ref="B86:I86"/>
    <mergeCell ref="B98:I98"/>
    <mergeCell ref="B162:I162"/>
    <mergeCell ref="B146:I146"/>
    <mergeCell ref="M274:N274"/>
    <mergeCell ref="L258:N258"/>
    <mergeCell ref="A273:A274"/>
    <mergeCell ref="B273:I274"/>
    <mergeCell ref="J273:J274"/>
    <mergeCell ref="O273:Q273"/>
    <mergeCell ref="L261:N261"/>
    <mergeCell ref="K273:N273"/>
    <mergeCell ref="A270:U270"/>
    <mergeCell ref="A272:U272"/>
    <mergeCell ref="A256:B256"/>
    <mergeCell ref="J261:K261"/>
    <mergeCell ref="O261:P261"/>
    <mergeCell ref="J259:K259"/>
    <mergeCell ref="O259:P259"/>
    <mergeCell ref="Q259:R259"/>
    <mergeCell ref="B257:G258"/>
    <mergeCell ref="L259:N259"/>
    <mergeCell ref="L260:N260"/>
    <mergeCell ref="B260:G260"/>
    <mergeCell ref="B259:G259"/>
    <mergeCell ref="J260:K260"/>
    <mergeCell ref="R273:T273"/>
    <mergeCell ref="O238:Q238"/>
    <mergeCell ref="A228:J228"/>
    <mergeCell ref="A229:J229"/>
    <mergeCell ref="K228:U228"/>
    <mergeCell ref="K229:U229"/>
    <mergeCell ref="A253:J253"/>
    <mergeCell ref="K252:U252"/>
    <mergeCell ref="K253:U253"/>
    <mergeCell ref="A257:A258"/>
    <mergeCell ref="S257:U257"/>
    <mergeCell ref="H259:I259"/>
    <mergeCell ref="U273:U274"/>
    <mergeCell ref="Q261:R261"/>
    <mergeCell ref="H260:I260"/>
    <mergeCell ref="H261:I261"/>
    <mergeCell ref="A261:G261"/>
    <mergeCell ref="H257:I258"/>
    <mergeCell ref="A252:J252"/>
    <mergeCell ref="A240:U240"/>
    <mergeCell ref="B241:I241"/>
    <mergeCell ref="B242:I242"/>
    <mergeCell ref="B243:I243"/>
    <mergeCell ref="R238:T238"/>
  </mergeCells>
  <phoneticPr fontId="1" type="noConversion"/>
  <conditionalFormatting sqref="L33:L34">
    <cfRule type="cellIs" dxfId="0" priority="161" operator="equal">
      <formula>"E bine"</formula>
    </cfRule>
  </conditionalFormatting>
  <dataValidations count="9">
    <dataValidation type="list" allowBlank="1" showInputMessage="1" showErrorMessage="1" sqref="S287:S288 S282 S278 S276 S284:S285 S280 S159 S161:S162 S164 S96:S100 S116:S118 S110:S111 S73:S78 S85:S90 S62:S67 S113:S114 S124:S126 S40:S45 S51:S56 S120:S122">
      <formula1>$S$39</formula1>
    </dataValidation>
    <dataValidation type="list" allowBlank="1" showInputMessage="1" showErrorMessage="1" sqref="R287:R288 R282 R278 R276 R284:R285 R280 R159 R161:R162 R164 R96:R100 R116:R118 R110:R111 R62:R67 R73:R78 R51:R56 R113:R114 R124:R126 R40:R45 R85:R90 R120:R122">
      <formula1>$R$39</formula1>
    </dataValidation>
    <dataValidation type="list" allowBlank="1" showInputMessage="1" showErrorMessage="1" sqref="T287:T288 T282 T278 T276 T284:T285 T280 T159 T161:T162 T164 T96:T100 T113:T114 T124:T126 T116:T118 T110:T111 T73:T78 T85:T90 T62:T67 T40:T45 T51:T56 T120:T122">
      <formula1>$T$39</formula1>
    </dataValidation>
    <dataValidation type="list" allowBlank="1" showInputMessage="1" showErrorMessage="1" sqref="B247:I247 B241:I244 B220:I223 B207:I217 B193:I193 B176:I190">
      <formula1>$B$38:$B$167</formula1>
    </dataValidation>
    <dataValidation type="list" allowBlank="1" showInputMessage="1" showErrorMessage="1" sqref="U164 U159 U161:U162 U96:U100 U116:U118 U113:U114 U110:U111 U73:U78 U51:U56 U62:U67 U124:U126 U40:U45 U85:U90 U120:U122">
      <formula1>$P$36:$T$36</formula1>
    </dataValidation>
    <dataValidation type="list" operator="equal" allowBlank="1" showInputMessage="1" showErrorMessage="1" sqref="U142:U144 U146:U148">
      <formula1>$P$37:$T$37</formula1>
      <formula2>0</formula2>
    </dataValidation>
    <dataValidation type="list" operator="equal" allowBlank="1" showInputMessage="1" showErrorMessage="1" sqref="T142:T144 T146:T148">
      <formula1>$T$40</formula1>
      <formula2>0</formula2>
    </dataValidation>
    <dataValidation type="list" operator="equal" allowBlank="1" showInputMessage="1" showErrorMessage="1" sqref="S142:S144 S146:S148">
      <formula1>$S$40</formula1>
      <formula2>0</formula2>
    </dataValidation>
    <dataValidation type="list" operator="equal" allowBlank="1" showInputMessage="1" showErrorMessage="1" sqref="R142:R144 R146:R148">
      <formula1>$R$40</formula1>
      <formula2>0</formula2>
    </dataValidation>
  </dataValidations>
  <pageMargins left="0.70866141732283461" right="0.70866141732283461" top="0.74803149606299213" bottom="0.74803149606299213" header="0.31496062992125984" footer="0.31496062992125984"/>
  <pageSetup paperSize="9" orientation="landscape" blackAndWhite="1" r:id="rId1"/>
  <headerFooter>
    <oddHeader>&amp;RPag. &amp;P</oddHeader>
    <oddFooter>&amp;LRECTOR,
Acad.Prof.univ.dr. Ioan Aurel POP&amp;CDECAN,
Prof. univ. dr. Adrian Olimpiu PETRUȘEL&amp;RDIRECTOR DE DEPARTAMENT,
Prof. univ. dr. Octavian Agratini</oddFooter>
  </headerFooter>
  <ignoredErrors>
    <ignoredError sqref="M260" unlockedFormula="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 type="noConversion"/>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2017-04-11T18:01:07Z</dcterms:created>
  <dcterms:modified xsi:type="dcterms:W3CDTF">2017-05-24T09:48:36Z</dcterms:modified>
</cp:coreProperties>
</file>