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ad\Desktop\"/>
    </mc:Choice>
  </mc:AlternateContent>
  <bookViews>
    <workbookView xWindow="0" yWindow="0" windowWidth="2172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19" i="1" l="1"/>
  <c r="R73" i="1"/>
  <c r="S73" i="1"/>
  <c r="T73" i="1"/>
  <c r="R62" i="1"/>
  <c r="S62" i="1"/>
  <c r="T62" i="1"/>
  <c r="R51" i="1"/>
  <c r="S51" i="1"/>
  <c r="T51" i="1"/>
  <c r="R42" i="1"/>
  <c r="S42" i="1"/>
  <c r="T42" i="1"/>
  <c r="O70" i="1"/>
  <c r="O73" i="1" s="1"/>
  <c r="S5" i="1" s="1"/>
  <c r="O71" i="1"/>
  <c r="O72" i="1"/>
  <c r="O58" i="1"/>
  <c r="O59" i="1"/>
  <c r="O62" i="1" s="1"/>
  <c r="P5" i="1" s="1"/>
  <c r="O60" i="1"/>
  <c r="O109" i="1"/>
  <c r="O61" i="1"/>
  <c r="O47" i="1"/>
  <c r="O48" i="1"/>
  <c r="O51" i="1"/>
  <c r="O49" i="1"/>
  <c r="O50" i="1"/>
  <c r="O108" i="1" s="1"/>
  <c r="O38" i="1"/>
  <c r="O119" i="1" s="1"/>
  <c r="O39" i="1"/>
  <c r="O40" i="1"/>
  <c r="O41" i="1"/>
  <c r="N152" i="1"/>
  <c r="N153" i="1"/>
  <c r="N162" i="1" s="1"/>
  <c r="N155" i="1"/>
  <c r="N156" i="1"/>
  <c r="N163" i="1" s="1"/>
  <c r="N158" i="1"/>
  <c r="N159" i="1"/>
  <c r="P152" i="1"/>
  <c r="O152" i="1"/>
  <c r="P153" i="1"/>
  <c r="O153" i="1" s="1"/>
  <c r="P155" i="1"/>
  <c r="O155" i="1"/>
  <c r="P156" i="1"/>
  <c r="O156" i="1" s="1"/>
  <c r="P158" i="1"/>
  <c r="O158" i="1"/>
  <c r="P159" i="1"/>
  <c r="O159" i="1" s="1"/>
  <c r="K163" i="1"/>
  <c r="K164" i="1"/>
  <c r="L163" i="1"/>
  <c r="M163" i="1"/>
  <c r="S162" i="1"/>
  <c r="R162" i="1"/>
  <c r="Q162" i="1"/>
  <c r="M162" i="1"/>
  <c r="L162" i="1"/>
  <c r="K162" i="1"/>
  <c r="J162" i="1"/>
  <c r="Q38" i="1"/>
  <c r="P38" i="1" s="1"/>
  <c r="Q39" i="1"/>
  <c r="P39" i="1" s="1"/>
  <c r="P120" i="1" s="1"/>
  <c r="Q40" i="1"/>
  <c r="P40" i="1"/>
  <c r="P104" i="1" s="1"/>
  <c r="Q41" i="1"/>
  <c r="P41" i="1" s="1"/>
  <c r="P105" i="1" s="1"/>
  <c r="J42" i="1"/>
  <c r="K42" i="1"/>
  <c r="L42" i="1"/>
  <c r="M42" i="1"/>
  <c r="N42" i="1"/>
  <c r="Q47" i="1"/>
  <c r="P47" i="1" s="1"/>
  <c r="Q48" i="1"/>
  <c r="P48" i="1" s="1"/>
  <c r="P106" i="1" s="1"/>
  <c r="Q49" i="1"/>
  <c r="P49" i="1"/>
  <c r="P107" i="1" s="1"/>
  <c r="Q50" i="1"/>
  <c r="P50" i="1" s="1"/>
  <c r="P108" i="1" s="1"/>
  <c r="J51" i="1"/>
  <c r="K51" i="1"/>
  <c r="L51" i="1"/>
  <c r="M51" i="1"/>
  <c r="N51" i="1"/>
  <c r="Q58" i="1"/>
  <c r="P58" i="1" s="1"/>
  <c r="Q59" i="1"/>
  <c r="P59" i="1" s="1"/>
  <c r="P123" i="1" s="1"/>
  <c r="Q60" i="1"/>
  <c r="P60" i="1" s="1"/>
  <c r="P109" i="1" s="1"/>
  <c r="Q61" i="1"/>
  <c r="P61" i="1" s="1"/>
  <c r="P124" i="1" s="1"/>
  <c r="J62" i="1"/>
  <c r="K62" i="1"/>
  <c r="L62" i="1"/>
  <c r="M62" i="1"/>
  <c r="N62" i="1"/>
  <c r="Q70" i="1"/>
  <c r="P70" i="1" s="1"/>
  <c r="Q71" i="1"/>
  <c r="P71" i="1"/>
  <c r="P128" i="1" s="1"/>
  <c r="Q72" i="1"/>
  <c r="P72" i="1" s="1"/>
  <c r="P129" i="1" s="1"/>
  <c r="J73" i="1"/>
  <c r="K73" i="1"/>
  <c r="L73" i="1"/>
  <c r="M73" i="1"/>
  <c r="N73" i="1"/>
  <c r="O79" i="1"/>
  <c r="Q79" i="1"/>
  <c r="P79" i="1"/>
  <c r="O80" i="1"/>
  <c r="Q80" i="1"/>
  <c r="P80" i="1" s="1"/>
  <c r="O82" i="1"/>
  <c r="O85" i="1" s="1"/>
  <c r="O86" i="1" s="1"/>
  <c r="Q82" i="1"/>
  <c r="P82" i="1" s="1"/>
  <c r="P85" i="1" s="1"/>
  <c r="O83" i="1"/>
  <c r="Q83" i="1"/>
  <c r="P83" i="1" s="1"/>
  <c r="J84" i="1"/>
  <c r="K84" i="1"/>
  <c r="L84" i="1"/>
  <c r="M84" i="1"/>
  <c r="N84" i="1"/>
  <c r="R84" i="1"/>
  <c r="S84" i="1"/>
  <c r="T84" i="1"/>
  <c r="K85" i="1"/>
  <c r="L85" i="1"/>
  <c r="K86" i="1" s="1"/>
  <c r="M85" i="1"/>
  <c r="N85" i="1"/>
  <c r="A104" i="1"/>
  <c r="J104" i="1"/>
  <c r="K104" i="1"/>
  <c r="L104" i="1"/>
  <c r="M104" i="1"/>
  <c r="M110" i="1" s="1"/>
  <c r="M111" i="1" s="1"/>
  <c r="N104" i="1"/>
  <c r="O104" i="1"/>
  <c r="R104" i="1"/>
  <c r="S104" i="1"/>
  <c r="T104" i="1"/>
  <c r="A105" i="1"/>
  <c r="J105" i="1"/>
  <c r="K105" i="1"/>
  <c r="L105" i="1"/>
  <c r="M105" i="1"/>
  <c r="N105" i="1"/>
  <c r="O105" i="1"/>
  <c r="Q105" i="1"/>
  <c r="R105" i="1"/>
  <c r="S105" i="1"/>
  <c r="T105" i="1"/>
  <c r="T110" i="1" s="1"/>
  <c r="A106" i="1"/>
  <c r="J106" i="1"/>
  <c r="K106" i="1"/>
  <c r="L106" i="1"/>
  <c r="L110" i="1" s="1"/>
  <c r="L111" i="1" s="1"/>
  <c r="M106" i="1"/>
  <c r="N106" i="1"/>
  <c r="O106" i="1"/>
  <c r="Q106" i="1"/>
  <c r="R106" i="1"/>
  <c r="S106" i="1"/>
  <c r="T106" i="1"/>
  <c r="A107" i="1"/>
  <c r="J107" i="1"/>
  <c r="K107" i="1"/>
  <c r="L107" i="1"/>
  <c r="L108" i="1"/>
  <c r="L109" i="1"/>
  <c r="M107" i="1"/>
  <c r="N107" i="1"/>
  <c r="O107" i="1"/>
  <c r="Q107" i="1"/>
  <c r="R107" i="1"/>
  <c r="S107" i="1"/>
  <c r="T107" i="1"/>
  <c r="A108" i="1"/>
  <c r="J108" i="1"/>
  <c r="K108" i="1"/>
  <c r="M108" i="1"/>
  <c r="N108" i="1"/>
  <c r="Q108" i="1"/>
  <c r="R108" i="1"/>
  <c r="S108" i="1"/>
  <c r="T108" i="1"/>
  <c r="A109" i="1"/>
  <c r="J109" i="1"/>
  <c r="K109" i="1"/>
  <c r="M109" i="1"/>
  <c r="N109" i="1"/>
  <c r="R109" i="1"/>
  <c r="S109" i="1"/>
  <c r="T109" i="1"/>
  <c r="J119" i="1"/>
  <c r="K119" i="1"/>
  <c r="L119" i="1"/>
  <c r="M119" i="1"/>
  <c r="N119" i="1"/>
  <c r="Q119" i="1"/>
  <c r="R119" i="1"/>
  <c r="R125" i="1" s="1"/>
  <c r="S119" i="1"/>
  <c r="T119" i="1"/>
  <c r="A120" i="1"/>
  <c r="J120" i="1"/>
  <c r="K120" i="1"/>
  <c r="L120" i="1"/>
  <c r="M120" i="1"/>
  <c r="N120" i="1"/>
  <c r="N125" i="1" s="1"/>
  <c r="O120" i="1"/>
  <c r="R120" i="1"/>
  <c r="S120" i="1"/>
  <c r="T120" i="1"/>
  <c r="A121" i="1"/>
  <c r="J121" i="1"/>
  <c r="K121" i="1"/>
  <c r="L121" i="1"/>
  <c r="M121" i="1"/>
  <c r="N121" i="1"/>
  <c r="O121" i="1"/>
  <c r="Q121" i="1"/>
  <c r="R121" i="1"/>
  <c r="S121" i="1"/>
  <c r="T121" i="1"/>
  <c r="A122" i="1"/>
  <c r="J122" i="1"/>
  <c r="K122" i="1"/>
  <c r="L122" i="1"/>
  <c r="M122" i="1"/>
  <c r="N122" i="1"/>
  <c r="O122" i="1"/>
  <c r="Q122" i="1"/>
  <c r="R122" i="1"/>
  <c r="S122" i="1"/>
  <c r="T122" i="1"/>
  <c r="T124" i="1"/>
  <c r="T123" i="1"/>
  <c r="T129" i="1"/>
  <c r="T128" i="1"/>
  <c r="T127" i="1"/>
  <c r="A123" i="1"/>
  <c r="J123" i="1"/>
  <c r="K123" i="1"/>
  <c r="L123" i="1"/>
  <c r="L124" i="1"/>
  <c r="M123" i="1"/>
  <c r="N123" i="1"/>
  <c r="O123" i="1"/>
  <c r="Q123" i="1"/>
  <c r="R123" i="1"/>
  <c r="S123" i="1"/>
  <c r="A124" i="1"/>
  <c r="J124" i="1"/>
  <c r="K124" i="1"/>
  <c r="M124" i="1"/>
  <c r="N124" i="1"/>
  <c r="O124" i="1"/>
  <c r="Q124" i="1"/>
  <c r="R124" i="1"/>
  <c r="S124" i="1"/>
  <c r="S129" i="1"/>
  <c r="S130" i="1" s="1"/>
  <c r="S128" i="1"/>
  <c r="S127" i="1"/>
  <c r="A127" i="1"/>
  <c r="J127" i="1"/>
  <c r="K127" i="1"/>
  <c r="L127" i="1"/>
  <c r="M127" i="1"/>
  <c r="N127" i="1"/>
  <c r="N130" i="1" s="1"/>
  <c r="N128" i="1"/>
  <c r="N129" i="1"/>
  <c r="O127" i="1"/>
  <c r="Q127" i="1"/>
  <c r="R127" i="1"/>
  <c r="A128" i="1"/>
  <c r="J128" i="1"/>
  <c r="K128" i="1"/>
  <c r="L128" i="1"/>
  <c r="M128" i="1"/>
  <c r="M129" i="1"/>
  <c r="O128" i="1"/>
  <c r="R128" i="1"/>
  <c r="A129" i="1"/>
  <c r="J129" i="1"/>
  <c r="K129" i="1"/>
  <c r="L129" i="1"/>
  <c r="O129" i="1"/>
  <c r="Q129" i="1"/>
  <c r="R129" i="1"/>
  <c r="R130" i="1" s="1"/>
  <c r="S140" i="1"/>
  <c r="S142" i="1"/>
  <c r="T140" i="1"/>
  <c r="T142" i="1" s="1"/>
  <c r="Q85" i="1"/>
  <c r="Q62" i="1"/>
  <c r="Q51" i="1"/>
  <c r="Q84" i="1"/>
  <c r="Q73" i="1"/>
  <c r="J110" i="1"/>
  <c r="R110" i="1"/>
  <c r="S110" i="1"/>
  <c r="N110" i="1"/>
  <c r="N111" i="1" s="1"/>
  <c r="M130" i="1"/>
  <c r="S4" i="1"/>
  <c r="Q104" i="1"/>
  <c r="P162" i="1"/>
  <c r="P163" i="1"/>
  <c r="Q128" i="1"/>
  <c r="Q130" i="1" s="1"/>
  <c r="K110" i="1" l="1"/>
  <c r="K111" i="1" s="1"/>
  <c r="J130" i="1"/>
  <c r="O130" i="1"/>
  <c r="T130" i="1"/>
  <c r="O125" i="1"/>
  <c r="L130" i="1"/>
  <c r="M125" i="1"/>
  <c r="M132" i="1" s="1"/>
  <c r="T125" i="1"/>
  <c r="T131" i="1" s="1"/>
  <c r="K125" i="1"/>
  <c r="S125" i="1"/>
  <c r="S131" i="1" s="1"/>
  <c r="O110" i="1"/>
  <c r="O111" i="1" s="1"/>
  <c r="L125" i="1"/>
  <c r="P110" i="1"/>
  <c r="P111" i="1" s="1"/>
  <c r="P121" i="1"/>
  <c r="P51" i="1"/>
  <c r="O163" i="1"/>
  <c r="O162" i="1"/>
  <c r="O131" i="1"/>
  <c r="N131" i="1"/>
  <c r="L131" i="1"/>
  <c r="P127" i="1"/>
  <c r="P130" i="1" s="1"/>
  <c r="P73" i="1"/>
  <c r="N164" i="1"/>
  <c r="P84" i="1"/>
  <c r="L141" i="1" s="1"/>
  <c r="P62" i="1"/>
  <c r="P122" i="1"/>
  <c r="P119" i="1"/>
  <c r="P42" i="1"/>
  <c r="O84" i="1"/>
  <c r="J141" i="1" s="1"/>
  <c r="Q42" i="1"/>
  <c r="Q120" i="1"/>
  <c r="Q125" i="1" s="1"/>
  <c r="Q132" i="1" s="1"/>
  <c r="Q109" i="1"/>
  <c r="M131" i="1"/>
  <c r="J125" i="1"/>
  <c r="J131" i="1" s="1"/>
  <c r="R131" i="1"/>
  <c r="O42" i="1"/>
  <c r="O112" i="1"/>
  <c r="K112" i="1"/>
  <c r="Q110" i="1"/>
  <c r="Q111" i="1" s="1"/>
  <c r="L132" i="1"/>
  <c r="N132" i="1"/>
  <c r="O132" i="1"/>
  <c r="K130" i="1"/>
  <c r="K131" i="1" s="1"/>
  <c r="P125" i="1" l="1"/>
  <c r="P132" i="1"/>
  <c r="P131" i="1"/>
  <c r="Q131" i="1"/>
  <c r="U131" i="1"/>
  <c r="U110" i="1"/>
  <c r="L140" i="1"/>
  <c r="L142" i="1" s="1"/>
  <c r="U84" i="1"/>
  <c r="P4" i="1"/>
  <c r="J140" i="1"/>
  <c r="O141" i="1"/>
  <c r="H141" i="1"/>
  <c r="K132" i="1"/>
  <c r="K133" i="1" s="1"/>
  <c r="O133" i="1"/>
  <c r="H140" i="1" l="1"/>
  <c r="O140" i="1"/>
  <c r="O142" i="1" s="1"/>
  <c r="J142" i="1"/>
  <c r="H142" i="1" l="1"/>
  <c r="Q141" i="1" s="1"/>
  <c r="Q140" i="1" l="1"/>
  <c r="Q142" i="1" s="1"/>
</calcChain>
</file>

<file path=xl/sharedStrings.xml><?xml version="1.0" encoding="utf-8"?>
<sst xmlns="http://schemas.openxmlformats.org/spreadsheetml/2006/main" count="368" uniqueCount="154">
  <si>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</si>
  <si>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</si>
  <si>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</si>
  <si>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</si>
  <si>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</si>
  <si>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</si>
  <si>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</si>
  <si>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</si>
  <si>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</si>
  <si>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</si>
  <si>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</si>
  <si>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</si>
  <si>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</si>
  <si>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</si>
  <si>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</si>
  <si>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</si>
  <si>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</si>
  <si>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</si>
  <si>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</si>
  <si>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</si>
  <si>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</si>
  <si>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</si>
  <si>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</si>
  <si>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</si>
  <si>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</si>
  <si>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</si>
  <si>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</si>
  <si>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</si>
  <si>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</si>
  <si>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</si>
  <si>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</si>
  <si>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</si>
  <si>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</si>
  <si>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</si>
  <si>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</si>
  <si>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</si>
  <si>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</si>
  <si>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</si>
  <si>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</si>
  <si>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</si>
  <si>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</si>
  <si>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</si>
  <si>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</si>
  <si>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</si>
  <si>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</si>
  <si>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</si>
  <si>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</si>
  <si>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</si>
  <si>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</si>
  <si>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</si>
  <si>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</si>
  <si>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</si>
  <si>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</si>
  <si>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</si>
  <si>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</si>
  <si>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</si>
  <si>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</si>
  <si>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</si>
  <si>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</si>
  <si>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</si>
  <si>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</si>
  <si>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</si>
  <si>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</si>
  <si>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</si>
  <si>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</si>
  <si>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</si>
  <si>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I. CERINŢE PENTRU OBŢINEREA DIPLOMEI DE MASTER</t>
  </si>
  <si>
    <t>L</t>
  </si>
  <si>
    <t>P</t>
  </si>
  <si>
    <t>DISCIPLINE DE SPECIALITATE (DS)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</si>
  <si>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</si>
  <si>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</si>
  <si>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Specializarea/Programul de studiu: </t>
    </r>
    <r>
      <rPr>
        <b/>
        <sz val="10"/>
        <rFont val="Times New Roman"/>
        <family val="1"/>
      </rPr>
      <t xml:space="preserve">Proiectarea si dezvoltarea aplicaţiilor enterprise 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</si>
  <si>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</si>
  <si>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</si>
  <si>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 xml:space="preserve">   106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</si>
  <si>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  14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</si>
  <si>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disertaţie </t>
    </r>
  </si>
  <si>
    <r>
      <t>IV. EXAMENUL DE DISERTAȚIE</t>
    </r>
    <r>
      <rPr>
        <sz val="10"/>
        <rFont val="Times New Roman"/>
        <family val="1"/>
      </rPr>
      <t xml:space="preserve"> - în perioada: 25 iunie - 10 iulie
Proba 1: Prezentarea şi susţinerea lucrării de disertație - 10 credite</t>
    </r>
  </si>
  <si>
    <r>
      <rPr>
        <b/>
        <sz val="10"/>
        <color indexed="8"/>
        <rFont val="Times New Roman"/>
        <family val="1"/>
      </rPr>
      <t xml:space="preserve">VI.  UNIVERSITĂŢI EUROPENE DE REFERINŢĂ: 
</t>
    </r>
    <r>
      <rPr>
        <sz val="10"/>
        <color indexed="8"/>
        <rFont val="Times New Roman"/>
        <family val="1"/>
      </rPr>
      <t xml:space="preserve">Planul de învăţământ urmează în proporţie de 60% planurile de învăţământ  ale ETH Zurich, University of Szeged, Univ. Paul Sabatier Toulouse III, Johannes Keppler Univ.Linz. 
Planul reflectă recomandările  Association of Computing Machinery şi IEEE Computer Society.      </t>
    </r>
    <r>
      <rPr>
        <b/>
        <sz val="10"/>
        <color indexed="8"/>
        <rFont val="Times New Roman"/>
        <family val="1"/>
      </rPr>
      <t xml:space="preserve">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</t>
    </r>
  </si>
  <si>
    <t>În contul a cel mult o disciplină opţională studentul are dreptul să aleagă o disciplină de la alte specializări ale facultăţilor din Universitatea „Babeş-Bolyai”.</t>
  </si>
  <si>
    <t>Managementul proiectelor enterprise</t>
  </si>
  <si>
    <t>MMM8062</t>
  </si>
  <si>
    <t>Metode agile şi strategii de dezvoltare enterprise</t>
  </si>
  <si>
    <t>MMM8063</t>
  </si>
  <si>
    <t>Arhitecturi orientate pe servicii şi bazate pe componente</t>
  </si>
  <si>
    <t>MMM8064</t>
  </si>
  <si>
    <t>Proiectare şi dezvoltare bazată pe modele</t>
  </si>
  <si>
    <t>MMM9001</t>
  </si>
  <si>
    <t>Metodologia cercetării ştiinţifice de informatică</t>
  </si>
  <si>
    <t>MMM8066</t>
  </si>
  <si>
    <t>Metrici software şi managementul calităţii</t>
  </si>
  <si>
    <t>MMX9901</t>
  </si>
  <si>
    <t>Curs opţional 1</t>
  </si>
  <si>
    <t>MMX9902</t>
  </si>
  <si>
    <t>MMM9012</t>
  </si>
  <si>
    <t>Practică în specialitate</t>
  </si>
  <si>
    <t>MMM9009</t>
  </si>
  <si>
    <t>Proiect de cercetare în inginerie software</t>
  </si>
  <si>
    <t>MMM3401</t>
  </si>
  <si>
    <t>Finalizarea lucrării de disertaţie</t>
  </si>
  <si>
    <t>MMM8018</t>
  </si>
  <si>
    <t>Securitatea sistemelor de calcul</t>
  </si>
  <si>
    <t>MME8048</t>
  </si>
  <si>
    <t>Metode avansate de analiza datelor</t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</si>
  <si>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  <charset val="238"/>
      </rPr>
      <t>MMX9901</t>
    </r>
    <r>
      <rPr>
        <sz val="10"/>
        <color indexed="8"/>
        <rFont val="Times New Roman"/>
        <family val="1"/>
      </rPr>
      <t xml:space="preserve">: </t>
    </r>
  </si>
  <si>
    <r>
      <t xml:space="preserve">Sem. 3: Se alege  o disciplină din pachetul Curs opţional 2 </t>
    </r>
    <r>
      <rPr>
        <b/>
        <sz val="10"/>
        <color indexed="8"/>
        <rFont val="Times New Roman"/>
        <family val="1"/>
        <charset val="238"/>
      </rPr>
      <t>MMX9902</t>
    </r>
    <r>
      <rPr>
        <sz val="10"/>
        <color indexed="8"/>
        <rFont val="Times New Roman"/>
        <family val="1"/>
      </rPr>
      <t xml:space="preserve">: </t>
    </r>
  </si>
  <si>
    <t>MODUL PEDAGOCIC - Nivelul II: 30 de credite ECTS  + 5 credite ECTS aferente examenului de absolvire</t>
  </si>
  <si>
    <t xml:space="preserve">PROGRAM DE STUDII PSIHOPEDAGOGICE </t>
  </si>
  <si>
    <t>LP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</si>
  <si>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</si>
  <si>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</si>
  <si>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</si>
  <si>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</si>
  <si>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</si>
  <si>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</si>
  <si>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</si>
  <si>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>DP</t>
  </si>
  <si>
    <t>XND 1204</t>
  </si>
  <si>
    <t>DO</t>
  </si>
  <si>
    <t>An II, Semestrul 3</t>
  </si>
  <si>
    <t>XND 2305</t>
  </si>
  <si>
    <t>XND 2306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</si>
  <si>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</si>
  <si>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</si>
  <si>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</si>
  <si>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</si>
  <si>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</si>
  <si>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</si>
  <si>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NOTĂ:
1. Disciplina Finalizarea lucrării de disertaţie se compune din două ore proiect pe parcursul semestrului şi  2 săptămâni comasate in finalul semestrului (6 ore/zi, 5 zile/săptămână)
2.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</si>
  <si>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CURS OPȚIONAL 1 (An II, Semestrul 3)</t>
  </si>
  <si>
    <t>CURS OPȚIONAL 2 (An II, Semestrul 3)</t>
  </si>
  <si>
    <t>Dezvoltarea aplicaţiilor mobile (în engleză)</t>
  </si>
  <si>
    <t>Interacţiune om-calculator (în engleză)</t>
  </si>
  <si>
    <t>Metode de simulare (în engleză)</t>
  </si>
  <si>
    <t>Curs opţional 2 (în engleză)</t>
  </si>
  <si>
    <t>MME8048, MMM8018</t>
  </si>
  <si>
    <t>Practică pedagogică (în învăţământul liceal, postliceal şi universitar)</t>
  </si>
  <si>
    <t>Didactica domeniului şi dezvoltăriI în didactica specialităţii (învăţământ liceal, postliceal, universitar)</t>
  </si>
  <si>
    <t>MME8074, MME8020</t>
  </si>
  <si>
    <t>MME8074</t>
  </si>
  <si>
    <t>MME8020</t>
  </si>
  <si>
    <t>MME8072</t>
  </si>
  <si>
    <t>MMM8144</t>
  </si>
  <si>
    <t>MMM8145</t>
  </si>
  <si>
    <t>MMM8146</t>
  </si>
  <si>
    <t>PLAN DE ÎNVĂŢĂMÂNT  valabil începând din anul universitar 2016-2017</t>
  </si>
  <si>
    <t>MMM8061</t>
  </si>
  <si>
    <t>Proiectare bazata pe sabloane si componente</t>
  </si>
  <si>
    <t>Metode avansade de gestionare a datelor</t>
  </si>
  <si>
    <t>Metode şi instrumente pentru dezvoltarea sistemelor Enterprise</t>
  </si>
  <si>
    <t>Disciplina opțională 1</t>
  </si>
  <si>
    <t xml:space="preserve">Disciplina opțională 2: </t>
  </si>
  <si>
    <t>Metode avansate de gestionare a datelor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</si>
</sst>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1"/>
      <color indexed="8"/>
      <name val="Calibri"/>
      <family val="2"/>
      <charset val="238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1" fontId="2" fillId="0" borderId="2" xfId="0" applyNumberFormat="1" applyFont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1" fontId="2" fillId="3" borderId="2" xfId="0" applyNumberFormat="1" applyFont="1" applyFill="1" applyBorder="1" applyAlignment="1" applyProtection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1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/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2" fontId="1" fillId="3" borderId="6" xfId="0" applyNumberFormat="1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7" xfId="0" applyNumberFormat="1" applyFont="1" applyFill="1" applyBorder="1" applyAlignment="1" applyProtection="1">
      <alignment horizontal="center" vertical="center"/>
    </xf>
    <xf numFmtId="2" fontId="1" fillId="3" borderId="8" xfId="0" applyNumberFormat="1" applyFont="1" applyFill="1" applyBorder="1" applyAlignment="1" applyProtection="1">
      <alignment horizontal="center" vertical="center"/>
    </xf>
    <xf numFmtId="2" fontId="1" fillId="3" borderId="9" xfId="0" applyNumberFormat="1" applyFont="1" applyFill="1" applyBorder="1" applyAlignment="1" applyProtection="1">
      <alignment horizontal="center" vertical="center"/>
    </xf>
    <xf numFmtId="2" fontId="1" fillId="3" borderId="10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2" fillId="3" borderId="11" xfId="0" applyNumberFormat="1" applyFont="1" applyFill="1" applyBorder="1" applyAlignment="1" applyProtection="1">
      <alignment horizontal="center" vertical="center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1" xfId="0" applyNumberFormat="1" applyFont="1" applyFill="1" applyBorder="1" applyAlignment="1" applyProtection="1">
      <alignment horizontal="left" vertical="center"/>
      <protection locked="0"/>
    </xf>
    <xf numFmtId="1" fontId="1" fillId="3" borderId="12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" fillId="2" borderId="11" xfId="0" applyNumberFormat="1" applyFont="1" applyFill="1" applyBorder="1" applyAlignment="1" applyProtection="1">
      <alignment horizontal="left" vertical="center"/>
      <protection locked="0"/>
    </xf>
    <xf numFmtId="1" fontId="1" fillId="2" borderId="12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9" fontId="8" fillId="0" borderId="1" xfId="0" applyNumberFormat="1" applyFont="1" applyBorder="1" applyAlignment="1" applyProtection="1">
      <alignment horizontal="center"/>
    </xf>
    <xf numFmtId="9" fontId="8" fillId="0" borderId="1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/>
    </xf>
    <xf numFmtId="9" fontId="7" fillId="0" borderId="12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2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9"/>
  <sheetViews>
    <sheetView tabSelected="1" view="pageLayout" topLeftCell="A38" zoomScaleNormal="100" workbookViewId="0">
      <selection activeCell="B41" sqref="B41:I41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3" width="6.140625" style="1" customWidth="1"/>
    <col min="14" max="14" width="5.5703125" style="1" customWidth="1"/>
    <col min="15" max="19" width="6" style="1" customWidth="1"/>
    <col min="20" max="20" width="6.140625" style="1" customWidth="1"/>
    <col min="21" max="21" width="9.42578125" style="1" customWidth="1"/>
    <col min="22" max="16384" width="9.140625" style="1"/>
  </cols>
  <sheetData>
    <row r="1" spans="1:21" ht="15.75" customHeight="1" x14ac:dyDescent="0.2">
      <c r="A1" s="115" t="s">
        <v>146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N1" s="189" t="s">
        <v>19</v>
      </c>
      <c r="O1" s="189"/>
      <c r="P1" s="189"/>
      <c r="Q1" s="189"/>
      <c r="R1" s="189"/>
      <c r="S1" s="189"/>
      <c r="T1" s="189"/>
      <c r="U1" s="189"/>
    </row>
    <row r="2" spans="1:21" ht="6.7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21" ht="40.5" customHeight="1" x14ac:dyDescent="0.2">
      <c r="A3" s="188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N3" s="202"/>
      <c r="O3" s="203"/>
      <c r="P3" s="168" t="s">
        <v>34</v>
      </c>
      <c r="Q3" s="169"/>
      <c r="R3" s="170"/>
      <c r="S3" s="168" t="s">
        <v>35</v>
      </c>
      <c r="T3" s="169"/>
      <c r="U3" s="170"/>
    </row>
    <row r="4" spans="1:21" ht="17.25" customHeight="1" x14ac:dyDescent="0.2">
      <c r="A4" s="188" t="s">
        <v>70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N4" s="200" t="s">
        <v>14</v>
      </c>
      <c r="O4" s="201"/>
      <c r="P4" s="171">
        <f>O42</f>
        <v>16</v>
      </c>
      <c r="Q4" s="172"/>
      <c r="R4" s="173"/>
      <c r="S4" s="171">
        <f>O51</f>
        <v>15</v>
      </c>
      <c r="T4" s="172"/>
      <c r="U4" s="173"/>
    </row>
    <row r="5" spans="1:21" ht="16.5" customHeight="1" x14ac:dyDescent="0.2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N5" s="200" t="s">
        <v>15</v>
      </c>
      <c r="O5" s="201"/>
      <c r="P5" s="171">
        <f>O62</f>
        <v>16</v>
      </c>
      <c r="Q5" s="172"/>
      <c r="R5" s="173"/>
      <c r="S5" s="171">
        <f>O73</f>
        <v>28</v>
      </c>
      <c r="T5" s="172"/>
      <c r="U5" s="173"/>
    </row>
    <row r="6" spans="1:21" ht="15" customHeight="1" x14ac:dyDescent="0.2">
      <c r="A6" s="209" t="s">
        <v>71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N6" s="194"/>
      <c r="O6" s="194"/>
      <c r="P6" s="190"/>
      <c r="Q6" s="190"/>
      <c r="R6" s="190"/>
      <c r="S6" s="190"/>
      <c r="T6" s="190"/>
      <c r="U6" s="190"/>
    </row>
    <row r="7" spans="1:21" ht="18" customHeight="1" x14ac:dyDescent="0.2">
      <c r="A7" s="195" t="s">
        <v>72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21" ht="18.75" customHeight="1" x14ac:dyDescent="0.2">
      <c r="A8" s="174" t="s">
        <v>73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N8" s="196" t="s">
        <v>78</v>
      </c>
      <c r="O8" s="196"/>
      <c r="P8" s="196"/>
      <c r="Q8" s="196"/>
      <c r="R8" s="196"/>
      <c r="S8" s="196"/>
      <c r="T8" s="196"/>
      <c r="U8" s="196"/>
    </row>
    <row r="9" spans="1:21" ht="15" customHeight="1" x14ac:dyDescent="0.2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N9" s="196"/>
      <c r="O9" s="196"/>
      <c r="P9" s="196"/>
      <c r="Q9" s="196"/>
      <c r="R9" s="196"/>
      <c r="S9" s="196"/>
      <c r="T9" s="196"/>
      <c r="U9" s="196"/>
    </row>
    <row r="10" spans="1:21" ht="16.5" customHeight="1" x14ac:dyDescent="0.2">
      <c r="A10" s="174" t="s">
        <v>62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N10" s="196"/>
      <c r="O10" s="196"/>
      <c r="P10" s="196"/>
      <c r="Q10" s="196"/>
      <c r="R10" s="196"/>
      <c r="S10" s="196"/>
      <c r="T10" s="196"/>
      <c r="U10" s="196"/>
    </row>
    <row r="11" spans="1:21" x14ac:dyDescent="0.2">
      <c r="A11" s="174" t="s">
        <v>17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N11" s="196"/>
      <c r="O11" s="196"/>
      <c r="P11" s="196"/>
      <c r="Q11" s="196"/>
      <c r="R11" s="196"/>
      <c r="S11" s="196"/>
      <c r="T11" s="196"/>
      <c r="U11" s="196"/>
    </row>
    <row r="12" spans="1:21" ht="10.5" customHeight="1" x14ac:dyDescent="0.2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N12" s="2"/>
      <c r="O12" s="2"/>
      <c r="P12" s="2"/>
      <c r="Q12" s="2"/>
      <c r="R12" s="2"/>
      <c r="S12" s="2"/>
    </row>
    <row r="13" spans="1:21" x14ac:dyDescent="0.2">
      <c r="A13" s="204" t="s">
        <v>66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N13" s="193" t="s">
        <v>20</v>
      </c>
      <c r="O13" s="193"/>
      <c r="P13" s="193"/>
      <c r="Q13" s="193"/>
      <c r="R13" s="193"/>
      <c r="S13" s="193"/>
      <c r="T13" s="193"/>
      <c r="U13" s="193"/>
    </row>
    <row r="14" spans="1:21" ht="12.75" customHeight="1" x14ac:dyDescent="0.2">
      <c r="A14" s="204" t="s">
        <v>63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N14" s="199" t="s">
        <v>105</v>
      </c>
      <c r="O14" s="199"/>
      <c r="P14" s="199"/>
      <c r="Q14" s="199"/>
      <c r="R14" s="199"/>
      <c r="S14" s="199"/>
      <c r="T14" s="199"/>
      <c r="U14" s="199"/>
    </row>
    <row r="15" spans="1:21" ht="12.75" customHeight="1" x14ac:dyDescent="0.2">
      <c r="A15" s="174" t="s">
        <v>75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N15" s="38"/>
      <c r="O15" s="208" t="s">
        <v>136</v>
      </c>
      <c r="P15" s="208"/>
      <c r="Q15" s="208"/>
      <c r="R15" s="208"/>
      <c r="S15" s="208"/>
      <c r="T15" s="208"/>
      <c r="U15" s="208"/>
    </row>
    <row r="16" spans="1:21" ht="12.75" customHeight="1" x14ac:dyDescent="0.2">
      <c r="A16" s="174" t="s">
        <v>76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N16" s="199" t="s">
        <v>106</v>
      </c>
      <c r="O16" s="199"/>
      <c r="P16" s="199"/>
      <c r="Q16" s="199"/>
      <c r="R16" s="199"/>
      <c r="S16" s="199"/>
      <c r="T16" s="199"/>
      <c r="U16" s="199"/>
    </row>
    <row r="17" spans="1:21" ht="12.75" customHeight="1" x14ac:dyDescent="0.2">
      <c r="A17" s="174" t="s">
        <v>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N17" s="40"/>
      <c r="O17" s="186" t="s">
        <v>139</v>
      </c>
      <c r="P17" s="186"/>
      <c r="Q17" s="186"/>
      <c r="R17" s="186"/>
      <c r="S17" s="186"/>
      <c r="T17" s="186"/>
      <c r="U17" s="186"/>
    </row>
    <row r="18" spans="1:21" ht="14.25" customHeight="1" x14ac:dyDescent="0.2">
      <c r="A18" s="174" t="s">
        <v>77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N18" s="186"/>
      <c r="O18" s="186"/>
      <c r="P18" s="186"/>
      <c r="Q18" s="186"/>
      <c r="R18" s="186"/>
      <c r="S18" s="186"/>
      <c r="T18" s="186"/>
      <c r="U18" s="186"/>
    </row>
    <row r="19" spans="1:21" x14ac:dyDescent="0.2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N19" s="186"/>
      <c r="O19" s="186"/>
      <c r="P19" s="186"/>
      <c r="Q19" s="186"/>
      <c r="R19" s="186"/>
      <c r="S19" s="186"/>
      <c r="T19" s="186"/>
      <c r="U19" s="186"/>
    </row>
    <row r="20" spans="1:21" ht="7.5" customHeight="1" x14ac:dyDescent="0.2">
      <c r="A20" s="206" t="s">
        <v>129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N20" s="2"/>
      <c r="O20" s="2"/>
      <c r="P20" s="2"/>
      <c r="Q20" s="2"/>
      <c r="R20" s="2"/>
      <c r="S20" s="2"/>
    </row>
    <row r="21" spans="1:21" ht="15" customHeight="1" x14ac:dyDescent="0.2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N21" s="187" t="s">
        <v>80</v>
      </c>
      <c r="O21" s="187"/>
      <c r="P21" s="187"/>
      <c r="Q21" s="187"/>
      <c r="R21" s="187"/>
      <c r="S21" s="187"/>
      <c r="T21" s="187"/>
      <c r="U21" s="187"/>
    </row>
    <row r="22" spans="1:21" ht="15" customHeight="1" x14ac:dyDescent="0.2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N22" s="187"/>
      <c r="O22" s="187"/>
      <c r="P22" s="187"/>
      <c r="Q22" s="187"/>
      <c r="R22" s="187"/>
      <c r="S22" s="187"/>
      <c r="T22" s="187"/>
      <c r="U22" s="187"/>
    </row>
    <row r="23" spans="1:21" ht="53.25" customHeight="1" x14ac:dyDescent="0.2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N23" s="187"/>
      <c r="O23" s="187"/>
      <c r="P23" s="187"/>
      <c r="Q23" s="187"/>
      <c r="R23" s="187"/>
      <c r="S23" s="187"/>
      <c r="T23" s="187"/>
      <c r="U23" s="187"/>
    </row>
    <row r="24" spans="1:21" ht="6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x14ac:dyDescent="0.2">
      <c r="A25" s="103" t="s">
        <v>16</v>
      </c>
      <c r="B25" s="103"/>
      <c r="C25" s="103"/>
      <c r="D25" s="103"/>
      <c r="E25" s="103"/>
      <c r="F25" s="103"/>
      <c r="G25" s="103"/>
      <c r="N25" s="207" t="s">
        <v>79</v>
      </c>
      <c r="O25" s="207"/>
      <c r="P25" s="207"/>
      <c r="Q25" s="207"/>
      <c r="R25" s="207"/>
      <c r="S25" s="207"/>
      <c r="T25" s="207"/>
      <c r="U25" s="207"/>
    </row>
    <row r="26" spans="1:21" ht="26.25" customHeight="1" x14ac:dyDescent="0.2">
      <c r="A26" s="4"/>
      <c r="B26" s="168" t="s">
        <v>2</v>
      </c>
      <c r="C26" s="170"/>
      <c r="D26" s="168" t="s">
        <v>3</v>
      </c>
      <c r="E26" s="169"/>
      <c r="F26" s="170"/>
      <c r="G26" s="166" t="s">
        <v>18</v>
      </c>
      <c r="H26" s="166" t="s">
        <v>10</v>
      </c>
      <c r="I26" s="168" t="s">
        <v>4</v>
      </c>
      <c r="J26" s="169"/>
      <c r="K26" s="170"/>
      <c r="N26" s="207"/>
      <c r="O26" s="207"/>
      <c r="P26" s="207"/>
      <c r="Q26" s="207"/>
      <c r="R26" s="207"/>
      <c r="S26" s="207"/>
      <c r="T26" s="207"/>
      <c r="U26" s="207"/>
    </row>
    <row r="27" spans="1:21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67"/>
      <c r="H27" s="167"/>
      <c r="I27" s="5" t="s">
        <v>11</v>
      </c>
      <c r="J27" s="5" t="s">
        <v>12</v>
      </c>
      <c r="K27" s="5" t="s">
        <v>13</v>
      </c>
      <c r="N27" s="207"/>
      <c r="O27" s="207"/>
      <c r="P27" s="207"/>
      <c r="Q27" s="207"/>
      <c r="R27" s="207"/>
      <c r="S27" s="207"/>
      <c r="T27" s="207"/>
      <c r="U27" s="207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9"/>
      <c r="I28" s="24">
        <v>3</v>
      </c>
      <c r="J28" s="24">
        <v>1</v>
      </c>
      <c r="K28" s="24">
        <v>12</v>
      </c>
      <c r="N28" s="207"/>
      <c r="O28" s="207"/>
      <c r="P28" s="207"/>
      <c r="Q28" s="207"/>
      <c r="R28" s="207"/>
      <c r="S28" s="207"/>
      <c r="T28" s="207"/>
      <c r="U28" s="207"/>
    </row>
    <row r="29" spans="1:21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/>
      <c r="I29" s="24">
        <v>3</v>
      </c>
      <c r="J29" s="24">
        <v>1</v>
      </c>
      <c r="K29" s="24">
        <v>12</v>
      </c>
      <c r="N29" s="207"/>
      <c r="O29" s="207"/>
      <c r="P29" s="207"/>
      <c r="Q29" s="207"/>
      <c r="R29" s="207"/>
      <c r="S29" s="207"/>
      <c r="T29" s="207"/>
      <c r="U29" s="207"/>
    </row>
    <row r="30" spans="1:21" ht="15.75" customHeight="1" x14ac:dyDescent="0.2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3"/>
      <c r="N30" s="207"/>
      <c r="O30" s="207"/>
      <c r="P30" s="207"/>
      <c r="Q30" s="207"/>
      <c r="R30" s="207"/>
      <c r="S30" s="207"/>
      <c r="T30" s="207"/>
      <c r="U30" s="207"/>
    </row>
    <row r="31" spans="1:21" ht="21" customHeight="1" x14ac:dyDescent="0.2">
      <c r="A31" s="31"/>
      <c r="B31" s="31"/>
      <c r="C31" s="31"/>
      <c r="D31" s="31"/>
      <c r="E31" s="31"/>
      <c r="F31" s="31"/>
      <c r="G31" s="31"/>
      <c r="N31" s="207"/>
      <c r="O31" s="207"/>
      <c r="P31" s="207"/>
      <c r="Q31" s="207"/>
      <c r="R31" s="207"/>
      <c r="S31" s="207"/>
      <c r="T31" s="207"/>
      <c r="U31" s="207"/>
    </row>
    <row r="33" spans="1:21" ht="16.5" customHeight="1" x14ac:dyDescent="0.2">
      <c r="A33" s="197" t="s">
        <v>21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</row>
    <row r="34" spans="1:21" ht="8.25" hidden="1" customHeight="1" x14ac:dyDescent="0.2">
      <c r="O34" s="9"/>
      <c r="P34" s="10" t="s">
        <v>36</v>
      </c>
      <c r="Q34" s="10" t="s">
        <v>37</v>
      </c>
      <c r="R34" s="10" t="s">
        <v>38</v>
      </c>
      <c r="S34" s="10" t="s">
        <v>39</v>
      </c>
      <c r="T34" s="10" t="s">
        <v>51</v>
      </c>
      <c r="U34" s="10"/>
    </row>
    <row r="35" spans="1:21" ht="17.25" customHeight="1" x14ac:dyDescent="0.2">
      <c r="A35" s="62" t="s">
        <v>42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21" ht="25.5" customHeight="1" x14ac:dyDescent="0.2">
      <c r="A36" s="184" t="s">
        <v>27</v>
      </c>
      <c r="B36" s="159" t="s">
        <v>26</v>
      </c>
      <c r="C36" s="160"/>
      <c r="D36" s="160"/>
      <c r="E36" s="160"/>
      <c r="F36" s="160"/>
      <c r="G36" s="160"/>
      <c r="H36" s="160"/>
      <c r="I36" s="161"/>
      <c r="J36" s="166" t="s">
        <v>40</v>
      </c>
      <c r="K36" s="176" t="s">
        <v>24</v>
      </c>
      <c r="L36" s="177"/>
      <c r="M36" s="177"/>
      <c r="N36" s="178"/>
      <c r="O36" s="176" t="s">
        <v>41</v>
      </c>
      <c r="P36" s="191"/>
      <c r="Q36" s="192"/>
      <c r="R36" s="176" t="s">
        <v>23</v>
      </c>
      <c r="S36" s="177"/>
      <c r="T36" s="178"/>
      <c r="U36" s="175" t="s">
        <v>22</v>
      </c>
    </row>
    <row r="37" spans="1:21" ht="13.5" customHeight="1" x14ac:dyDescent="0.2">
      <c r="A37" s="185"/>
      <c r="B37" s="162"/>
      <c r="C37" s="163"/>
      <c r="D37" s="163"/>
      <c r="E37" s="163"/>
      <c r="F37" s="163"/>
      <c r="G37" s="163"/>
      <c r="H37" s="163"/>
      <c r="I37" s="164"/>
      <c r="J37" s="167"/>
      <c r="K37" s="5" t="s">
        <v>28</v>
      </c>
      <c r="L37" s="5" t="s">
        <v>29</v>
      </c>
      <c r="M37" s="5" t="s">
        <v>67</v>
      </c>
      <c r="N37" s="5" t="s">
        <v>68</v>
      </c>
      <c r="O37" s="5" t="s">
        <v>33</v>
      </c>
      <c r="P37" s="5" t="s">
        <v>7</v>
      </c>
      <c r="Q37" s="5" t="s">
        <v>30</v>
      </c>
      <c r="R37" s="5" t="s">
        <v>31</v>
      </c>
      <c r="S37" s="5" t="s">
        <v>28</v>
      </c>
      <c r="T37" s="5" t="s">
        <v>32</v>
      </c>
      <c r="U37" s="167"/>
    </row>
    <row r="38" spans="1:21" x14ac:dyDescent="0.2">
      <c r="A38" s="37" t="s">
        <v>147</v>
      </c>
      <c r="B38" s="145" t="s">
        <v>81</v>
      </c>
      <c r="C38" s="146"/>
      <c r="D38" s="146"/>
      <c r="E38" s="146"/>
      <c r="F38" s="146"/>
      <c r="G38" s="146"/>
      <c r="H38" s="146"/>
      <c r="I38" s="147"/>
      <c r="J38" s="11">
        <v>8</v>
      </c>
      <c r="K38" s="11">
        <v>2</v>
      </c>
      <c r="L38" s="11">
        <v>1</v>
      </c>
      <c r="M38" s="11">
        <v>0</v>
      </c>
      <c r="N38" s="11">
        <v>1</v>
      </c>
      <c r="O38" s="17">
        <f>K38+L38+M38+N38</f>
        <v>4</v>
      </c>
      <c r="P38" s="18">
        <f>Q38-O38</f>
        <v>10</v>
      </c>
      <c r="Q38" s="18">
        <f>ROUND(PRODUCT(J38,25)/14,0)</f>
        <v>14</v>
      </c>
      <c r="R38" s="23" t="s">
        <v>31</v>
      </c>
      <c r="S38" s="11"/>
      <c r="T38" s="24"/>
      <c r="U38" s="11" t="s">
        <v>38</v>
      </c>
    </row>
    <row r="39" spans="1:21" x14ac:dyDescent="0.2">
      <c r="A39" s="37" t="s">
        <v>82</v>
      </c>
      <c r="B39" s="145" t="s">
        <v>83</v>
      </c>
      <c r="C39" s="146"/>
      <c r="D39" s="146"/>
      <c r="E39" s="146"/>
      <c r="F39" s="146"/>
      <c r="G39" s="146"/>
      <c r="H39" s="146"/>
      <c r="I39" s="147"/>
      <c r="J39" s="11">
        <v>8</v>
      </c>
      <c r="K39" s="11">
        <v>2</v>
      </c>
      <c r="L39" s="11">
        <v>1</v>
      </c>
      <c r="M39" s="11">
        <v>0</v>
      </c>
      <c r="N39" s="11">
        <v>1</v>
      </c>
      <c r="O39" s="17">
        <f>K39+L39+M39+N39</f>
        <v>4</v>
      </c>
      <c r="P39" s="18">
        <f>Q39-O39</f>
        <v>10</v>
      </c>
      <c r="Q39" s="18">
        <f>ROUND(PRODUCT(J39,25)/14,0)</f>
        <v>14</v>
      </c>
      <c r="R39" s="23" t="s">
        <v>31</v>
      </c>
      <c r="S39" s="11"/>
      <c r="T39" s="24"/>
      <c r="U39" s="11" t="s">
        <v>38</v>
      </c>
    </row>
    <row r="40" spans="1:21" x14ac:dyDescent="0.2">
      <c r="A40" s="37" t="s">
        <v>143</v>
      </c>
      <c r="B40" s="145" t="s">
        <v>148</v>
      </c>
      <c r="C40" s="146"/>
      <c r="D40" s="146"/>
      <c r="E40" s="146"/>
      <c r="F40" s="146"/>
      <c r="G40" s="146"/>
      <c r="H40" s="146"/>
      <c r="I40" s="147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17">
        <f>K40+L40+M40+N40</f>
        <v>4</v>
      </c>
      <c r="P40" s="18">
        <f>Q40-O40</f>
        <v>9</v>
      </c>
      <c r="Q40" s="18">
        <f>ROUND(PRODUCT(J40,25)/14,0)</f>
        <v>13</v>
      </c>
      <c r="R40" s="23" t="s">
        <v>31</v>
      </c>
      <c r="S40" s="11"/>
      <c r="T40" s="24"/>
      <c r="U40" s="11" t="s">
        <v>36</v>
      </c>
    </row>
    <row r="41" spans="1:21" x14ac:dyDescent="0.2">
      <c r="A41" s="37" t="s">
        <v>144</v>
      </c>
      <c r="B41" s="145" t="s">
        <v>153</v>
      </c>
      <c r="C41" s="146"/>
      <c r="D41" s="146"/>
      <c r="E41" s="146"/>
      <c r="F41" s="146"/>
      <c r="G41" s="146"/>
      <c r="H41" s="146"/>
      <c r="I41" s="147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17">
        <f>K41+L41+M41+N41</f>
        <v>4</v>
      </c>
      <c r="P41" s="18">
        <f>Q41-O41</f>
        <v>9</v>
      </c>
      <c r="Q41" s="18">
        <f>ROUND(PRODUCT(J41,25)/14,0)</f>
        <v>13</v>
      </c>
      <c r="R41" s="23" t="s">
        <v>31</v>
      </c>
      <c r="S41" s="11"/>
      <c r="T41" s="24"/>
      <c r="U41" s="11" t="s">
        <v>36</v>
      </c>
    </row>
    <row r="42" spans="1:21" x14ac:dyDescent="0.2">
      <c r="A42" s="20" t="s">
        <v>25</v>
      </c>
      <c r="B42" s="100"/>
      <c r="C42" s="101"/>
      <c r="D42" s="101"/>
      <c r="E42" s="101"/>
      <c r="F42" s="101"/>
      <c r="G42" s="101"/>
      <c r="H42" s="101"/>
      <c r="I42" s="102"/>
      <c r="J42" s="20">
        <f t="shared" ref="J42:Q42" si="0">SUM(J38:J41)</f>
        <v>30</v>
      </c>
      <c r="K42" s="20">
        <f t="shared" si="0"/>
        <v>8</v>
      </c>
      <c r="L42" s="20">
        <f t="shared" si="0"/>
        <v>4</v>
      </c>
      <c r="M42" s="20">
        <f t="shared" si="0"/>
        <v>0</v>
      </c>
      <c r="N42" s="20">
        <f t="shared" si="0"/>
        <v>4</v>
      </c>
      <c r="O42" s="20">
        <f t="shared" si="0"/>
        <v>16</v>
      </c>
      <c r="P42" s="20">
        <f t="shared" si="0"/>
        <v>38</v>
      </c>
      <c r="Q42" s="20">
        <f t="shared" si="0"/>
        <v>54</v>
      </c>
      <c r="R42" s="20">
        <f>COUNTIF(R38:R41,"E")</f>
        <v>4</v>
      </c>
      <c r="S42" s="20">
        <f>COUNTIF(S38:S41,"C")</f>
        <v>0</v>
      </c>
      <c r="T42" s="20">
        <f>COUNTIF(T38:T41,"VP")</f>
        <v>0</v>
      </c>
      <c r="U42" s="21"/>
    </row>
    <row r="43" spans="1:21" ht="19.5" customHeight="1" x14ac:dyDescent="0.2"/>
    <row r="44" spans="1:21" ht="16.5" customHeight="1" x14ac:dyDescent="0.2">
      <c r="A44" s="62" t="s">
        <v>43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21" ht="26.25" customHeight="1" x14ac:dyDescent="0.2">
      <c r="A45" s="184" t="s">
        <v>27</v>
      </c>
      <c r="B45" s="159" t="s">
        <v>26</v>
      </c>
      <c r="C45" s="160"/>
      <c r="D45" s="160"/>
      <c r="E45" s="160"/>
      <c r="F45" s="160"/>
      <c r="G45" s="160"/>
      <c r="H45" s="160"/>
      <c r="I45" s="161"/>
      <c r="J45" s="166" t="s">
        <v>40</v>
      </c>
      <c r="K45" s="176" t="s">
        <v>24</v>
      </c>
      <c r="L45" s="177"/>
      <c r="M45" s="177"/>
      <c r="N45" s="178"/>
      <c r="O45" s="176" t="s">
        <v>41</v>
      </c>
      <c r="P45" s="191"/>
      <c r="Q45" s="192"/>
      <c r="R45" s="176" t="s">
        <v>23</v>
      </c>
      <c r="S45" s="177"/>
      <c r="T45" s="178"/>
      <c r="U45" s="175" t="s">
        <v>22</v>
      </c>
    </row>
    <row r="46" spans="1:21" ht="12.75" customHeight="1" x14ac:dyDescent="0.2">
      <c r="A46" s="185"/>
      <c r="B46" s="162"/>
      <c r="C46" s="163"/>
      <c r="D46" s="163"/>
      <c r="E46" s="163"/>
      <c r="F46" s="163"/>
      <c r="G46" s="163"/>
      <c r="H46" s="163"/>
      <c r="I46" s="164"/>
      <c r="J46" s="167"/>
      <c r="K46" s="5" t="s">
        <v>28</v>
      </c>
      <c r="L46" s="5" t="s">
        <v>29</v>
      </c>
      <c r="M46" s="5" t="s">
        <v>67</v>
      </c>
      <c r="N46" s="5" t="s">
        <v>68</v>
      </c>
      <c r="O46" s="5" t="s">
        <v>33</v>
      </c>
      <c r="P46" s="5" t="s">
        <v>7</v>
      </c>
      <c r="Q46" s="5" t="s">
        <v>30</v>
      </c>
      <c r="R46" s="5" t="s">
        <v>31</v>
      </c>
      <c r="S46" s="5" t="s">
        <v>28</v>
      </c>
      <c r="T46" s="5" t="s">
        <v>32</v>
      </c>
      <c r="U46" s="167"/>
    </row>
    <row r="47" spans="1:21" x14ac:dyDescent="0.2">
      <c r="A47" s="37" t="s">
        <v>145</v>
      </c>
      <c r="B47" s="145" t="s">
        <v>150</v>
      </c>
      <c r="C47" s="146"/>
      <c r="D47" s="146"/>
      <c r="E47" s="146"/>
      <c r="F47" s="146"/>
      <c r="G47" s="146"/>
      <c r="H47" s="146"/>
      <c r="I47" s="147"/>
      <c r="J47" s="11">
        <v>8</v>
      </c>
      <c r="K47" s="11">
        <v>2</v>
      </c>
      <c r="L47" s="11">
        <v>1</v>
      </c>
      <c r="M47" s="11">
        <v>0</v>
      </c>
      <c r="N47" s="11">
        <v>1</v>
      </c>
      <c r="O47" s="17">
        <f>K47+L47+M47+N47</f>
        <v>4</v>
      </c>
      <c r="P47" s="18">
        <f>Q47-O47</f>
        <v>10</v>
      </c>
      <c r="Q47" s="18">
        <f>ROUND(PRODUCT(J47,25)/14,0)</f>
        <v>14</v>
      </c>
      <c r="R47" s="23" t="s">
        <v>31</v>
      </c>
      <c r="S47" s="11"/>
      <c r="T47" s="24"/>
      <c r="U47" s="11" t="s">
        <v>38</v>
      </c>
    </row>
    <row r="48" spans="1:21" x14ac:dyDescent="0.2">
      <c r="A48" s="37" t="s">
        <v>84</v>
      </c>
      <c r="B48" s="145" t="s">
        <v>85</v>
      </c>
      <c r="C48" s="146"/>
      <c r="D48" s="146"/>
      <c r="E48" s="146"/>
      <c r="F48" s="146"/>
      <c r="G48" s="146"/>
      <c r="H48" s="146"/>
      <c r="I48" s="147"/>
      <c r="J48" s="11">
        <v>8</v>
      </c>
      <c r="K48" s="11">
        <v>2</v>
      </c>
      <c r="L48" s="11">
        <v>1</v>
      </c>
      <c r="M48" s="11">
        <v>0</v>
      </c>
      <c r="N48" s="11">
        <v>1</v>
      </c>
      <c r="O48" s="17">
        <f>K48+L48+M48+N48</f>
        <v>4</v>
      </c>
      <c r="P48" s="18">
        <f>Q48-O48</f>
        <v>10</v>
      </c>
      <c r="Q48" s="18">
        <f>ROUND(PRODUCT(J48,25)/14,0)</f>
        <v>14</v>
      </c>
      <c r="R48" s="23" t="s">
        <v>31</v>
      </c>
      <c r="S48" s="11"/>
      <c r="T48" s="24"/>
      <c r="U48" s="11" t="s">
        <v>36</v>
      </c>
    </row>
    <row r="49" spans="1:21" x14ac:dyDescent="0.2">
      <c r="A49" s="37" t="s">
        <v>86</v>
      </c>
      <c r="B49" s="145" t="s">
        <v>87</v>
      </c>
      <c r="C49" s="146"/>
      <c r="D49" s="146"/>
      <c r="E49" s="146"/>
      <c r="F49" s="146"/>
      <c r="G49" s="146"/>
      <c r="H49" s="146"/>
      <c r="I49" s="147"/>
      <c r="J49" s="11">
        <v>8</v>
      </c>
      <c r="K49" s="11">
        <v>2</v>
      </c>
      <c r="L49" s="11">
        <v>1</v>
      </c>
      <c r="M49" s="11">
        <v>0</v>
      </c>
      <c r="N49" s="11">
        <v>1</v>
      </c>
      <c r="O49" s="17">
        <f>K49+L49+M49+N49</f>
        <v>4</v>
      </c>
      <c r="P49" s="18">
        <f>Q49-O49</f>
        <v>10</v>
      </c>
      <c r="Q49" s="18">
        <f>ROUND(PRODUCT(J49,25)/14,0)</f>
        <v>14</v>
      </c>
      <c r="R49" s="23" t="s">
        <v>31</v>
      </c>
      <c r="S49" s="11"/>
      <c r="T49" s="24"/>
      <c r="U49" s="11" t="s">
        <v>36</v>
      </c>
    </row>
    <row r="50" spans="1:21" x14ac:dyDescent="0.2">
      <c r="A50" s="37" t="s">
        <v>88</v>
      </c>
      <c r="B50" s="145" t="s">
        <v>89</v>
      </c>
      <c r="C50" s="146"/>
      <c r="D50" s="146"/>
      <c r="E50" s="146"/>
      <c r="F50" s="146"/>
      <c r="G50" s="146"/>
      <c r="H50" s="146"/>
      <c r="I50" s="147"/>
      <c r="J50" s="11">
        <v>6</v>
      </c>
      <c r="K50" s="11">
        <v>2</v>
      </c>
      <c r="L50" s="11">
        <v>1</v>
      </c>
      <c r="M50" s="11">
        <v>0</v>
      </c>
      <c r="N50" s="11">
        <v>0</v>
      </c>
      <c r="O50" s="17">
        <f>K50+L50+M50+N50</f>
        <v>3</v>
      </c>
      <c r="P50" s="18">
        <f>Q50-O50</f>
        <v>8</v>
      </c>
      <c r="Q50" s="18">
        <f>ROUND(PRODUCT(J50,25)/14,0)</f>
        <v>11</v>
      </c>
      <c r="R50" s="23"/>
      <c r="S50" s="11" t="s">
        <v>28</v>
      </c>
      <c r="T50" s="24"/>
      <c r="U50" s="11" t="s">
        <v>36</v>
      </c>
    </row>
    <row r="51" spans="1:21" x14ac:dyDescent="0.2">
      <c r="A51" s="20" t="s">
        <v>25</v>
      </c>
      <c r="B51" s="100"/>
      <c r="C51" s="101"/>
      <c r="D51" s="101"/>
      <c r="E51" s="101"/>
      <c r="F51" s="101"/>
      <c r="G51" s="101"/>
      <c r="H51" s="101"/>
      <c r="I51" s="102"/>
      <c r="J51" s="20">
        <f t="shared" ref="J51:Q51" si="1">SUM(J47:J50)</f>
        <v>30</v>
      </c>
      <c r="K51" s="20">
        <f t="shared" si="1"/>
        <v>8</v>
      </c>
      <c r="L51" s="20">
        <f t="shared" si="1"/>
        <v>4</v>
      </c>
      <c r="M51" s="20">
        <f t="shared" si="1"/>
        <v>0</v>
      </c>
      <c r="N51" s="20">
        <f t="shared" si="1"/>
        <v>3</v>
      </c>
      <c r="O51" s="20">
        <f t="shared" si="1"/>
        <v>15</v>
      </c>
      <c r="P51" s="20">
        <f t="shared" si="1"/>
        <v>38</v>
      </c>
      <c r="Q51" s="20">
        <f t="shared" si="1"/>
        <v>53</v>
      </c>
      <c r="R51" s="20">
        <f>COUNTIF(R47:R50,"E")</f>
        <v>3</v>
      </c>
      <c r="S51" s="20">
        <f>COUNTIF(S47:S50,"C")</f>
        <v>1</v>
      </c>
      <c r="T51" s="20">
        <f>COUNTIF(T47:T50,"VP")</f>
        <v>0</v>
      </c>
      <c r="U51" s="21"/>
    </row>
    <row r="52" spans="1:21" ht="11.25" customHeight="1" x14ac:dyDescent="0.2"/>
    <row r="53" spans="1:21" x14ac:dyDescent="0.2">
      <c r="B53" s="8"/>
      <c r="C53" s="8"/>
      <c r="D53" s="8"/>
      <c r="E53" s="8"/>
      <c r="F53" s="8"/>
      <c r="G53" s="8"/>
      <c r="N53" s="8"/>
      <c r="O53" s="8"/>
      <c r="P53" s="8"/>
      <c r="Q53" s="8"/>
      <c r="R53" s="8"/>
      <c r="S53" s="8"/>
      <c r="T53" s="8"/>
    </row>
    <row r="55" spans="1:21" ht="18" customHeight="1" x14ac:dyDescent="0.2">
      <c r="A55" s="62" t="s">
        <v>44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1:21" ht="25.5" customHeight="1" x14ac:dyDescent="0.2">
      <c r="A56" s="184" t="s">
        <v>27</v>
      </c>
      <c r="B56" s="159" t="s">
        <v>26</v>
      </c>
      <c r="C56" s="160"/>
      <c r="D56" s="160"/>
      <c r="E56" s="160"/>
      <c r="F56" s="160"/>
      <c r="G56" s="160"/>
      <c r="H56" s="160"/>
      <c r="I56" s="161"/>
      <c r="J56" s="166" t="s">
        <v>40</v>
      </c>
      <c r="K56" s="176" t="s">
        <v>24</v>
      </c>
      <c r="L56" s="177"/>
      <c r="M56" s="177"/>
      <c r="N56" s="178"/>
      <c r="O56" s="176" t="s">
        <v>41</v>
      </c>
      <c r="P56" s="191"/>
      <c r="Q56" s="192"/>
      <c r="R56" s="176" t="s">
        <v>23</v>
      </c>
      <c r="S56" s="177"/>
      <c r="T56" s="178"/>
      <c r="U56" s="175" t="s">
        <v>22</v>
      </c>
    </row>
    <row r="57" spans="1:21" ht="16.5" customHeight="1" x14ac:dyDescent="0.2">
      <c r="A57" s="185"/>
      <c r="B57" s="162"/>
      <c r="C57" s="163"/>
      <c r="D57" s="163"/>
      <c r="E57" s="163"/>
      <c r="F57" s="163"/>
      <c r="G57" s="163"/>
      <c r="H57" s="163"/>
      <c r="I57" s="164"/>
      <c r="J57" s="167"/>
      <c r="K57" s="5" t="s">
        <v>28</v>
      </c>
      <c r="L57" s="5" t="s">
        <v>29</v>
      </c>
      <c r="M57" s="5" t="s">
        <v>67</v>
      </c>
      <c r="N57" s="5" t="s">
        <v>68</v>
      </c>
      <c r="O57" s="5" t="s">
        <v>33</v>
      </c>
      <c r="P57" s="5" t="s">
        <v>7</v>
      </c>
      <c r="Q57" s="5" t="s">
        <v>30</v>
      </c>
      <c r="R57" s="5" t="s">
        <v>31</v>
      </c>
      <c r="S57" s="5" t="s">
        <v>28</v>
      </c>
      <c r="T57" s="5" t="s">
        <v>32</v>
      </c>
      <c r="U57" s="167"/>
    </row>
    <row r="58" spans="1:21" x14ac:dyDescent="0.2">
      <c r="A58" s="37" t="s">
        <v>142</v>
      </c>
      <c r="B58" s="145" t="s">
        <v>132</v>
      </c>
      <c r="C58" s="146"/>
      <c r="D58" s="146"/>
      <c r="E58" s="146"/>
      <c r="F58" s="146"/>
      <c r="G58" s="146"/>
      <c r="H58" s="146"/>
      <c r="I58" s="147"/>
      <c r="J58" s="11">
        <v>8</v>
      </c>
      <c r="K58" s="11">
        <v>2</v>
      </c>
      <c r="L58" s="11">
        <v>1</v>
      </c>
      <c r="M58" s="11">
        <v>0</v>
      </c>
      <c r="N58" s="11">
        <v>1</v>
      </c>
      <c r="O58" s="17">
        <f>K58+L58+M58+N58</f>
        <v>4</v>
      </c>
      <c r="P58" s="18">
        <f>Q58-O58</f>
        <v>10</v>
      </c>
      <c r="Q58" s="18">
        <f>ROUND(PRODUCT(J58,25)/14,0)</f>
        <v>14</v>
      </c>
      <c r="R58" s="23" t="s">
        <v>31</v>
      </c>
      <c r="S58" s="11"/>
      <c r="T58" s="24"/>
      <c r="U58" s="11" t="s">
        <v>38</v>
      </c>
    </row>
    <row r="59" spans="1:21" x14ac:dyDescent="0.2">
      <c r="A59" s="37" t="s">
        <v>90</v>
      </c>
      <c r="B59" s="145" t="s">
        <v>91</v>
      </c>
      <c r="C59" s="146"/>
      <c r="D59" s="146"/>
      <c r="E59" s="146"/>
      <c r="F59" s="146"/>
      <c r="G59" s="146"/>
      <c r="H59" s="146"/>
      <c r="I59" s="147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17">
        <f>K59+L59+M59+N59</f>
        <v>4</v>
      </c>
      <c r="P59" s="18">
        <f>Q59-O59</f>
        <v>10</v>
      </c>
      <c r="Q59" s="18">
        <f>ROUND(PRODUCT(J59,25)/14,0)</f>
        <v>14</v>
      </c>
      <c r="R59" s="23" t="s">
        <v>31</v>
      </c>
      <c r="S59" s="11"/>
      <c r="T59" s="24"/>
      <c r="U59" s="11" t="s">
        <v>38</v>
      </c>
    </row>
    <row r="60" spans="1:21" x14ac:dyDescent="0.2">
      <c r="A60" s="37" t="s">
        <v>92</v>
      </c>
      <c r="B60" s="145" t="s">
        <v>93</v>
      </c>
      <c r="C60" s="146"/>
      <c r="D60" s="146"/>
      <c r="E60" s="146"/>
      <c r="F60" s="146"/>
      <c r="G60" s="146"/>
      <c r="H60" s="146"/>
      <c r="I60" s="147"/>
      <c r="J60" s="11">
        <v>7</v>
      </c>
      <c r="K60" s="11">
        <v>2</v>
      </c>
      <c r="L60" s="11">
        <v>1</v>
      </c>
      <c r="M60" s="11">
        <v>0</v>
      </c>
      <c r="N60" s="11">
        <v>1</v>
      </c>
      <c r="O60" s="17">
        <f>K60+L60+M60+N60</f>
        <v>4</v>
      </c>
      <c r="P60" s="18">
        <f>Q60-O60</f>
        <v>9</v>
      </c>
      <c r="Q60" s="18">
        <f>ROUND(PRODUCT(J60,25)/14,0)</f>
        <v>13</v>
      </c>
      <c r="R60" s="23" t="s">
        <v>31</v>
      </c>
      <c r="S60" s="11"/>
      <c r="T60" s="24"/>
      <c r="U60" s="11" t="s">
        <v>36</v>
      </c>
    </row>
    <row r="61" spans="1:21" x14ac:dyDescent="0.2">
      <c r="A61" s="37" t="s">
        <v>94</v>
      </c>
      <c r="B61" s="145" t="s">
        <v>135</v>
      </c>
      <c r="C61" s="146"/>
      <c r="D61" s="146"/>
      <c r="E61" s="146"/>
      <c r="F61" s="146"/>
      <c r="G61" s="146"/>
      <c r="H61" s="146"/>
      <c r="I61" s="147"/>
      <c r="J61" s="11">
        <v>7</v>
      </c>
      <c r="K61" s="11">
        <v>2</v>
      </c>
      <c r="L61" s="11">
        <v>1</v>
      </c>
      <c r="M61" s="11">
        <v>0</v>
      </c>
      <c r="N61" s="11">
        <v>1</v>
      </c>
      <c r="O61" s="17">
        <f>K61+L61+M61+N61</f>
        <v>4</v>
      </c>
      <c r="P61" s="18">
        <f>Q61-O61</f>
        <v>9</v>
      </c>
      <c r="Q61" s="18">
        <f>ROUND(PRODUCT(J61,25)/14,0)</f>
        <v>13</v>
      </c>
      <c r="R61" s="23" t="s">
        <v>31</v>
      </c>
      <c r="S61" s="11"/>
      <c r="T61" s="24"/>
      <c r="U61" s="11" t="s">
        <v>38</v>
      </c>
    </row>
    <row r="62" spans="1:21" x14ac:dyDescent="0.2">
      <c r="A62" s="20" t="s">
        <v>25</v>
      </c>
      <c r="B62" s="100"/>
      <c r="C62" s="101"/>
      <c r="D62" s="101"/>
      <c r="E62" s="101"/>
      <c r="F62" s="101"/>
      <c r="G62" s="101"/>
      <c r="H62" s="101"/>
      <c r="I62" s="102"/>
      <c r="J62" s="20">
        <f t="shared" ref="J62:Q62" si="2">SUM(J58:J61)</f>
        <v>30</v>
      </c>
      <c r="K62" s="20">
        <f t="shared" si="2"/>
        <v>8</v>
      </c>
      <c r="L62" s="20">
        <f t="shared" si="2"/>
        <v>4</v>
      </c>
      <c r="M62" s="20">
        <f t="shared" si="2"/>
        <v>0</v>
      </c>
      <c r="N62" s="20">
        <f t="shared" si="2"/>
        <v>4</v>
      </c>
      <c r="O62" s="20">
        <f t="shared" si="2"/>
        <v>16</v>
      </c>
      <c r="P62" s="20">
        <f t="shared" si="2"/>
        <v>38</v>
      </c>
      <c r="Q62" s="20">
        <f t="shared" si="2"/>
        <v>54</v>
      </c>
      <c r="R62" s="20">
        <f>COUNTIF(R58:R61,"E")</f>
        <v>4</v>
      </c>
      <c r="S62" s="20">
        <f>COUNTIF(S58:S61,"C")</f>
        <v>0</v>
      </c>
      <c r="T62" s="20">
        <f>COUNTIF(T58:T61,"VP")</f>
        <v>0</v>
      </c>
      <c r="U62" s="21"/>
    </row>
    <row r="63" spans="1:2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</row>
    <row r="64" spans="1:2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</row>
    <row r="65" spans="1:2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</row>
    <row r="66" spans="1:21" ht="21.75" customHeight="1" x14ac:dyDescent="0.2"/>
    <row r="67" spans="1:21" ht="18.75" customHeight="1" x14ac:dyDescent="0.2">
      <c r="A67" s="62" t="s">
        <v>45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24.75" customHeight="1" x14ac:dyDescent="0.2">
      <c r="A68" s="184" t="s">
        <v>27</v>
      </c>
      <c r="B68" s="159" t="s">
        <v>26</v>
      </c>
      <c r="C68" s="160"/>
      <c r="D68" s="160"/>
      <c r="E68" s="160"/>
      <c r="F68" s="160"/>
      <c r="G68" s="160"/>
      <c r="H68" s="160"/>
      <c r="I68" s="161"/>
      <c r="J68" s="166" t="s">
        <v>40</v>
      </c>
      <c r="K68" s="176" t="s">
        <v>24</v>
      </c>
      <c r="L68" s="177"/>
      <c r="M68" s="177"/>
      <c r="N68" s="178"/>
      <c r="O68" s="176" t="s">
        <v>41</v>
      </c>
      <c r="P68" s="191"/>
      <c r="Q68" s="192"/>
      <c r="R68" s="176" t="s">
        <v>23</v>
      </c>
      <c r="S68" s="177"/>
      <c r="T68" s="178"/>
      <c r="U68" s="175" t="s">
        <v>22</v>
      </c>
    </row>
    <row r="69" spans="1:21" x14ac:dyDescent="0.2">
      <c r="A69" s="185"/>
      <c r="B69" s="162"/>
      <c r="C69" s="163"/>
      <c r="D69" s="163"/>
      <c r="E69" s="163"/>
      <c r="F69" s="163"/>
      <c r="G69" s="163"/>
      <c r="H69" s="163"/>
      <c r="I69" s="164"/>
      <c r="J69" s="167"/>
      <c r="K69" s="5" t="s">
        <v>28</v>
      </c>
      <c r="L69" s="5" t="s">
        <v>29</v>
      </c>
      <c r="M69" s="5" t="s">
        <v>67</v>
      </c>
      <c r="N69" s="5" t="s">
        <v>68</v>
      </c>
      <c r="O69" s="5" t="s">
        <v>33</v>
      </c>
      <c r="P69" s="5" t="s">
        <v>7</v>
      </c>
      <c r="Q69" s="5" t="s">
        <v>30</v>
      </c>
      <c r="R69" s="5" t="s">
        <v>31</v>
      </c>
      <c r="S69" s="5" t="s">
        <v>28</v>
      </c>
      <c r="T69" s="5" t="s">
        <v>32</v>
      </c>
      <c r="U69" s="167"/>
    </row>
    <row r="70" spans="1:21" x14ac:dyDescent="0.2">
      <c r="A70" s="37" t="s">
        <v>95</v>
      </c>
      <c r="B70" s="145" t="s">
        <v>96</v>
      </c>
      <c r="C70" s="146"/>
      <c r="D70" s="146"/>
      <c r="E70" s="146"/>
      <c r="F70" s="146"/>
      <c r="G70" s="146"/>
      <c r="H70" s="146"/>
      <c r="I70" s="147"/>
      <c r="J70" s="11">
        <v>22</v>
      </c>
      <c r="K70" s="11">
        <v>0</v>
      </c>
      <c r="L70" s="11">
        <v>0</v>
      </c>
      <c r="M70" s="11">
        <v>0</v>
      </c>
      <c r="N70" s="11">
        <v>20</v>
      </c>
      <c r="O70" s="17">
        <f>K70+L70+M70+N70</f>
        <v>20</v>
      </c>
      <c r="P70" s="18">
        <f>Q70-O70</f>
        <v>26</v>
      </c>
      <c r="Q70" s="18">
        <f>ROUND(PRODUCT(J70,25)/12,0)</f>
        <v>46</v>
      </c>
      <c r="R70" s="23"/>
      <c r="S70" s="11" t="s">
        <v>28</v>
      </c>
      <c r="T70" s="24"/>
      <c r="U70" s="11" t="s">
        <v>38</v>
      </c>
    </row>
    <row r="71" spans="1:21" x14ac:dyDescent="0.2">
      <c r="A71" s="37" t="s">
        <v>97</v>
      </c>
      <c r="B71" s="145" t="s">
        <v>98</v>
      </c>
      <c r="C71" s="146"/>
      <c r="D71" s="146"/>
      <c r="E71" s="146"/>
      <c r="F71" s="146"/>
      <c r="G71" s="146"/>
      <c r="H71" s="146"/>
      <c r="I71" s="147"/>
      <c r="J71" s="11">
        <v>4</v>
      </c>
      <c r="K71" s="11">
        <v>0</v>
      </c>
      <c r="L71" s="11">
        <v>0</v>
      </c>
      <c r="M71" s="11">
        <v>1</v>
      </c>
      <c r="N71" s="11">
        <v>2</v>
      </c>
      <c r="O71" s="17">
        <f>K71+L71+M71+N71</f>
        <v>3</v>
      </c>
      <c r="P71" s="18">
        <f>Q71-O71</f>
        <v>5</v>
      </c>
      <c r="Q71" s="18">
        <f>ROUND(PRODUCT(J71,25)/12,0)</f>
        <v>8</v>
      </c>
      <c r="R71" s="23"/>
      <c r="S71" s="11" t="s">
        <v>28</v>
      </c>
      <c r="T71" s="24"/>
      <c r="U71" s="11" t="s">
        <v>38</v>
      </c>
    </row>
    <row r="72" spans="1:21" x14ac:dyDescent="0.2">
      <c r="A72" s="37" t="s">
        <v>99</v>
      </c>
      <c r="B72" s="145" t="s">
        <v>100</v>
      </c>
      <c r="C72" s="146"/>
      <c r="D72" s="146"/>
      <c r="E72" s="146"/>
      <c r="F72" s="146"/>
      <c r="G72" s="146"/>
      <c r="H72" s="146"/>
      <c r="I72" s="147"/>
      <c r="J72" s="11">
        <v>4</v>
      </c>
      <c r="K72" s="11">
        <v>0</v>
      </c>
      <c r="L72" s="11">
        <v>0</v>
      </c>
      <c r="M72" s="11">
        <v>0</v>
      </c>
      <c r="N72" s="11">
        <v>5</v>
      </c>
      <c r="O72" s="17">
        <f>K72+L72+M72+N72</f>
        <v>5</v>
      </c>
      <c r="P72" s="18">
        <f>Q72-O72</f>
        <v>3</v>
      </c>
      <c r="Q72" s="18">
        <f>ROUND(PRODUCT(J72,25)/12,0)</f>
        <v>8</v>
      </c>
      <c r="R72" s="23"/>
      <c r="S72" s="11"/>
      <c r="T72" s="24" t="s">
        <v>32</v>
      </c>
      <c r="U72" s="11" t="s">
        <v>38</v>
      </c>
    </row>
    <row r="73" spans="1:21" x14ac:dyDescent="0.2">
      <c r="A73" s="20" t="s">
        <v>25</v>
      </c>
      <c r="B73" s="100"/>
      <c r="C73" s="101"/>
      <c r="D73" s="101"/>
      <c r="E73" s="101"/>
      <c r="F73" s="101"/>
      <c r="G73" s="101"/>
      <c r="H73" s="101"/>
      <c r="I73" s="102"/>
      <c r="J73" s="20">
        <f t="shared" ref="J73:Q73" si="3">SUM(J70:J72)</f>
        <v>30</v>
      </c>
      <c r="K73" s="20">
        <f t="shared" si="3"/>
        <v>0</v>
      </c>
      <c r="L73" s="20">
        <f t="shared" si="3"/>
        <v>0</v>
      </c>
      <c r="M73" s="20">
        <f t="shared" si="3"/>
        <v>1</v>
      </c>
      <c r="N73" s="20">
        <f t="shared" si="3"/>
        <v>27</v>
      </c>
      <c r="O73" s="20">
        <f t="shared" si="3"/>
        <v>28</v>
      </c>
      <c r="P73" s="20">
        <f t="shared" si="3"/>
        <v>34</v>
      </c>
      <c r="Q73" s="20">
        <f t="shared" si="3"/>
        <v>62</v>
      </c>
      <c r="R73" s="20">
        <f>COUNTIF(R70:R72,"E")</f>
        <v>0</v>
      </c>
      <c r="S73" s="20">
        <f>COUNTIF(S70:S72,"C")</f>
        <v>2</v>
      </c>
      <c r="T73" s="20">
        <f>COUNTIF(T70:T72,"VP")</f>
        <v>1</v>
      </c>
      <c r="U73" s="21"/>
    </row>
    <row r="74" spans="1:21" ht="22.5" customHeight="1" x14ac:dyDescent="0.2"/>
    <row r="75" spans="1:21" ht="19.5" customHeight="1" x14ac:dyDescent="0.2">
      <c r="A75" s="198" t="s">
        <v>46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</row>
    <row r="76" spans="1:21" ht="27.75" customHeight="1" x14ac:dyDescent="0.2">
      <c r="A76" s="184" t="s">
        <v>27</v>
      </c>
      <c r="B76" s="159" t="s">
        <v>26</v>
      </c>
      <c r="C76" s="160"/>
      <c r="D76" s="160"/>
      <c r="E76" s="160"/>
      <c r="F76" s="160"/>
      <c r="G76" s="160"/>
      <c r="H76" s="160"/>
      <c r="I76" s="161"/>
      <c r="J76" s="166" t="s">
        <v>40</v>
      </c>
      <c r="K76" s="63" t="s">
        <v>24</v>
      </c>
      <c r="L76" s="63"/>
      <c r="M76" s="63"/>
      <c r="N76" s="63"/>
      <c r="O76" s="63" t="s">
        <v>41</v>
      </c>
      <c r="P76" s="64"/>
      <c r="Q76" s="64"/>
      <c r="R76" s="63" t="s">
        <v>23</v>
      </c>
      <c r="S76" s="63"/>
      <c r="T76" s="63"/>
      <c r="U76" s="63" t="s">
        <v>22</v>
      </c>
    </row>
    <row r="77" spans="1:21" ht="12.75" customHeight="1" x14ac:dyDescent="0.2">
      <c r="A77" s="185"/>
      <c r="B77" s="162"/>
      <c r="C77" s="163"/>
      <c r="D77" s="163"/>
      <c r="E77" s="163"/>
      <c r="F77" s="163"/>
      <c r="G77" s="163"/>
      <c r="H77" s="163"/>
      <c r="I77" s="164"/>
      <c r="J77" s="167"/>
      <c r="K77" s="5" t="s">
        <v>28</v>
      </c>
      <c r="L77" s="5" t="s">
        <v>29</v>
      </c>
      <c r="M77" s="5" t="s">
        <v>67</v>
      </c>
      <c r="N77" s="5" t="s">
        <v>68</v>
      </c>
      <c r="O77" s="5" t="s">
        <v>33</v>
      </c>
      <c r="P77" s="5" t="s">
        <v>7</v>
      </c>
      <c r="Q77" s="5" t="s">
        <v>30</v>
      </c>
      <c r="R77" s="5" t="s">
        <v>31</v>
      </c>
      <c r="S77" s="5" t="s">
        <v>28</v>
      </c>
      <c r="T77" s="5" t="s">
        <v>32</v>
      </c>
      <c r="U77" s="63"/>
    </row>
    <row r="78" spans="1:21" x14ac:dyDescent="0.2">
      <c r="A78" s="179" t="s">
        <v>130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1"/>
    </row>
    <row r="79" spans="1:21" x14ac:dyDescent="0.2">
      <c r="A79" s="37" t="s">
        <v>101</v>
      </c>
      <c r="B79" s="145" t="s">
        <v>102</v>
      </c>
      <c r="C79" s="146"/>
      <c r="D79" s="146"/>
      <c r="E79" s="146"/>
      <c r="F79" s="146"/>
      <c r="G79" s="146"/>
      <c r="H79" s="146"/>
      <c r="I79" s="147"/>
      <c r="J79" s="11">
        <v>7</v>
      </c>
      <c r="K79" s="11">
        <v>2</v>
      </c>
      <c r="L79" s="11">
        <v>0</v>
      </c>
      <c r="M79" s="11">
        <v>1</v>
      </c>
      <c r="N79" s="11">
        <v>1</v>
      </c>
      <c r="O79" s="18">
        <f>K79+L79+M79+N79</f>
        <v>4</v>
      </c>
      <c r="P79" s="18">
        <f>Q79-O79</f>
        <v>9</v>
      </c>
      <c r="Q79" s="18">
        <f>ROUND(PRODUCT(J79,25)/14,0)</f>
        <v>13</v>
      </c>
      <c r="R79" s="25" t="s">
        <v>31</v>
      </c>
      <c r="S79" s="25"/>
      <c r="T79" s="26"/>
      <c r="U79" s="11" t="s">
        <v>36</v>
      </c>
    </row>
    <row r="80" spans="1:21" x14ac:dyDescent="0.2">
      <c r="A80" s="37" t="s">
        <v>103</v>
      </c>
      <c r="B80" s="145" t="s">
        <v>104</v>
      </c>
      <c r="C80" s="146"/>
      <c r="D80" s="146"/>
      <c r="E80" s="146"/>
      <c r="F80" s="146"/>
      <c r="G80" s="146"/>
      <c r="H80" s="146"/>
      <c r="I80" s="147"/>
      <c r="J80" s="11">
        <v>7</v>
      </c>
      <c r="K80" s="11">
        <v>2</v>
      </c>
      <c r="L80" s="11">
        <v>0</v>
      </c>
      <c r="M80" s="11">
        <v>1</v>
      </c>
      <c r="N80" s="11">
        <v>1</v>
      </c>
      <c r="O80" s="18">
        <f>K80+L80+M80+N80</f>
        <v>4</v>
      </c>
      <c r="P80" s="18">
        <f>Q80-O80</f>
        <v>9</v>
      </c>
      <c r="Q80" s="18">
        <f>ROUND(PRODUCT(J80,25)/14,0)</f>
        <v>13</v>
      </c>
      <c r="R80" s="25" t="s">
        <v>31</v>
      </c>
      <c r="S80" s="25"/>
      <c r="T80" s="26"/>
      <c r="U80" s="11" t="s">
        <v>36</v>
      </c>
    </row>
    <row r="81" spans="1:21" x14ac:dyDescent="0.2">
      <c r="A81" s="92" t="s">
        <v>131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3"/>
    </row>
    <row r="82" spans="1:21" x14ac:dyDescent="0.2">
      <c r="A82" s="37" t="s">
        <v>140</v>
      </c>
      <c r="B82" s="145" t="s">
        <v>133</v>
      </c>
      <c r="C82" s="146"/>
      <c r="D82" s="146"/>
      <c r="E82" s="146"/>
      <c r="F82" s="146"/>
      <c r="G82" s="146"/>
      <c r="H82" s="146"/>
      <c r="I82" s="147"/>
      <c r="J82" s="11">
        <v>7</v>
      </c>
      <c r="K82" s="11">
        <v>2</v>
      </c>
      <c r="L82" s="11">
        <v>1</v>
      </c>
      <c r="M82" s="11">
        <v>0</v>
      </c>
      <c r="N82" s="11">
        <v>1</v>
      </c>
      <c r="O82" s="18">
        <f>K82+L82+M82+N82</f>
        <v>4</v>
      </c>
      <c r="P82" s="18">
        <f>Q82-O82</f>
        <v>9</v>
      </c>
      <c r="Q82" s="18">
        <f>ROUND(PRODUCT(J82,25)/14,0)</f>
        <v>13</v>
      </c>
      <c r="R82" s="25" t="s">
        <v>31</v>
      </c>
      <c r="S82" s="25"/>
      <c r="T82" s="26"/>
      <c r="U82" s="11" t="s">
        <v>38</v>
      </c>
    </row>
    <row r="83" spans="1:21" x14ac:dyDescent="0.2">
      <c r="A83" s="37" t="s">
        <v>141</v>
      </c>
      <c r="B83" s="145" t="s">
        <v>134</v>
      </c>
      <c r="C83" s="146"/>
      <c r="D83" s="146"/>
      <c r="E83" s="146"/>
      <c r="F83" s="146"/>
      <c r="G83" s="146"/>
      <c r="H83" s="146"/>
      <c r="I83" s="147"/>
      <c r="J83" s="11">
        <v>7</v>
      </c>
      <c r="K83" s="11">
        <v>2</v>
      </c>
      <c r="L83" s="11">
        <v>1</v>
      </c>
      <c r="M83" s="11">
        <v>0</v>
      </c>
      <c r="N83" s="11">
        <v>1</v>
      </c>
      <c r="O83" s="18">
        <f>K83+L83+M83+N83</f>
        <v>4</v>
      </c>
      <c r="P83" s="18">
        <f>Q83-O83</f>
        <v>9</v>
      </c>
      <c r="Q83" s="18">
        <f>ROUND(PRODUCT(J83,25)/14,0)</f>
        <v>13</v>
      </c>
      <c r="R83" s="25" t="s">
        <v>31</v>
      </c>
      <c r="S83" s="25"/>
      <c r="T83" s="26"/>
      <c r="U83" s="11" t="s">
        <v>38</v>
      </c>
    </row>
    <row r="84" spans="1:21" ht="24.75" customHeight="1" x14ac:dyDescent="0.2">
      <c r="A84" s="149" t="s">
        <v>48</v>
      </c>
      <c r="B84" s="150"/>
      <c r="C84" s="150"/>
      <c r="D84" s="150"/>
      <c r="E84" s="150"/>
      <c r="F84" s="150"/>
      <c r="G84" s="150"/>
      <c r="H84" s="150"/>
      <c r="I84" s="151"/>
      <c r="J84" s="22">
        <f>SUM(J79,J82)</f>
        <v>14</v>
      </c>
      <c r="K84" s="22">
        <f t="shared" ref="K84:T84" si="4">SUM(K79,K82)</f>
        <v>4</v>
      </c>
      <c r="L84" s="22">
        <f t="shared" si="4"/>
        <v>1</v>
      </c>
      <c r="M84" s="22">
        <f t="shared" si="4"/>
        <v>1</v>
      </c>
      <c r="N84" s="22">
        <f t="shared" si="4"/>
        <v>2</v>
      </c>
      <c r="O84" s="22">
        <f t="shared" si="4"/>
        <v>8</v>
      </c>
      <c r="P84" s="22">
        <f t="shared" si="4"/>
        <v>18</v>
      </c>
      <c r="Q84" s="22">
        <f t="shared" si="4"/>
        <v>26</v>
      </c>
      <c r="R84" s="22">
        <f t="shared" si="4"/>
        <v>0</v>
      </c>
      <c r="S84" s="22">
        <f t="shared" si="4"/>
        <v>0</v>
      </c>
      <c r="T84" s="22">
        <f t="shared" si="4"/>
        <v>0</v>
      </c>
      <c r="U84" s="41">
        <f>2/(COUNTIF($A$104:$U$109,"DF")+COUNTIF($A$119:$U$129,"DS"))</f>
        <v>0.13333333333333333</v>
      </c>
    </row>
    <row r="85" spans="1:21" ht="13.5" customHeight="1" x14ac:dyDescent="0.2">
      <c r="A85" s="104" t="s">
        <v>49</v>
      </c>
      <c r="B85" s="105"/>
      <c r="C85" s="105"/>
      <c r="D85" s="105"/>
      <c r="E85" s="105"/>
      <c r="F85" s="105"/>
      <c r="G85" s="105"/>
      <c r="H85" s="105"/>
      <c r="I85" s="105"/>
      <c r="J85" s="106"/>
      <c r="K85" s="22">
        <f>SUM(K79,K82)*14</f>
        <v>56</v>
      </c>
      <c r="L85" s="22">
        <f t="shared" ref="L85:Q85" si="5">SUM(L79,L82)*14</f>
        <v>14</v>
      </c>
      <c r="M85" s="22">
        <f t="shared" si="5"/>
        <v>14</v>
      </c>
      <c r="N85" s="22">
        <f t="shared" si="5"/>
        <v>28</v>
      </c>
      <c r="O85" s="22">
        <f t="shared" si="5"/>
        <v>112</v>
      </c>
      <c r="P85" s="22">
        <f t="shared" si="5"/>
        <v>252</v>
      </c>
      <c r="Q85" s="22">
        <f t="shared" si="5"/>
        <v>364</v>
      </c>
      <c r="R85" s="136"/>
      <c r="S85" s="137"/>
      <c r="T85" s="137"/>
      <c r="U85" s="138"/>
    </row>
    <row r="86" spans="1:21" x14ac:dyDescent="0.2">
      <c r="A86" s="107"/>
      <c r="B86" s="108"/>
      <c r="C86" s="108"/>
      <c r="D86" s="108"/>
      <c r="E86" s="108"/>
      <c r="F86" s="108"/>
      <c r="G86" s="108"/>
      <c r="H86" s="108"/>
      <c r="I86" s="108"/>
      <c r="J86" s="109"/>
      <c r="K86" s="133">
        <f>SUM(K85:N85)</f>
        <v>112</v>
      </c>
      <c r="L86" s="134"/>
      <c r="M86" s="134"/>
      <c r="N86" s="135"/>
      <c r="O86" s="142">
        <f>SUM(O85:P85)</f>
        <v>364</v>
      </c>
      <c r="P86" s="143"/>
      <c r="Q86" s="144"/>
      <c r="R86" s="139"/>
      <c r="S86" s="140"/>
      <c r="T86" s="140"/>
      <c r="U86" s="141"/>
    </row>
    <row r="87" spans="1:2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5"/>
      <c r="L87" s="45"/>
      <c r="M87" s="45"/>
      <c r="N87" s="45"/>
      <c r="O87" s="46"/>
      <c r="P87" s="46"/>
      <c r="Q87" s="46"/>
      <c r="R87" s="47"/>
      <c r="S87" s="47"/>
      <c r="T87" s="47"/>
      <c r="U87" s="47"/>
    </row>
    <row r="88" spans="1:2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5"/>
      <c r="L88" s="45"/>
      <c r="M88" s="45"/>
      <c r="N88" s="45"/>
      <c r="O88" s="46"/>
      <c r="P88" s="46"/>
      <c r="Q88" s="46"/>
      <c r="R88" s="47"/>
      <c r="S88" s="47"/>
      <c r="T88" s="47"/>
      <c r="U88" s="47"/>
    </row>
    <row r="89" spans="1:2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5"/>
      <c r="L89" s="45"/>
      <c r="M89" s="45"/>
      <c r="N89" s="45"/>
      <c r="O89" s="46"/>
      <c r="P89" s="46"/>
      <c r="Q89" s="46"/>
      <c r="R89" s="47"/>
      <c r="S89" s="47"/>
      <c r="T89" s="47"/>
      <c r="U89" s="47"/>
    </row>
    <row r="90" spans="1:2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5"/>
      <c r="L90" s="45"/>
      <c r="M90" s="45"/>
      <c r="N90" s="45"/>
      <c r="O90" s="46"/>
      <c r="P90" s="46"/>
      <c r="Q90" s="46"/>
      <c r="R90" s="47"/>
      <c r="S90" s="47"/>
      <c r="T90" s="47"/>
      <c r="U90" s="47"/>
    </row>
    <row r="91" spans="1:2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5"/>
      <c r="L91" s="45"/>
      <c r="M91" s="45"/>
      <c r="N91" s="45"/>
      <c r="O91" s="46"/>
      <c r="P91" s="46"/>
      <c r="Q91" s="46"/>
      <c r="R91" s="47"/>
      <c r="S91" s="47"/>
      <c r="T91" s="47"/>
      <c r="U91" s="47"/>
    </row>
    <row r="92" spans="1:2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5"/>
      <c r="L92" s="45"/>
      <c r="M92" s="45"/>
      <c r="N92" s="45"/>
      <c r="O92" s="46"/>
      <c r="P92" s="46"/>
      <c r="Q92" s="46"/>
      <c r="R92" s="47"/>
      <c r="S92" s="47"/>
      <c r="T92" s="47"/>
      <c r="U92" s="47"/>
    </row>
    <row r="93" spans="1:2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5"/>
      <c r="L93" s="45"/>
      <c r="M93" s="45"/>
      <c r="N93" s="45"/>
      <c r="O93" s="46"/>
      <c r="P93" s="46"/>
      <c r="Q93" s="46"/>
      <c r="R93" s="47"/>
      <c r="S93" s="47"/>
      <c r="T93" s="47"/>
      <c r="U93" s="47"/>
    </row>
    <row r="94" spans="1:2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5"/>
      <c r="L94" s="45"/>
      <c r="M94" s="45"/>
      <c r="N94" s="45"/>
      <c r="O94" s="46"/>
      <c r="P94" s="46"/>
      <c r="Q94" s="46"/>
      <c r="R94" s="47"/>
      <c r="S94" s="47"/>
      <c r="T94" s="47"/>
      <c r="U94" s="47"/>
    </row>
    <row r="95" spans="1:21" ht="36.7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5"/>
      <c r="L95" s="45"/>
      <c r="M95" s="45"/>
      <c r="N95" s="45"/>
      <c r="O95" s="46"/>
      <c r="P95" s="46"/>
      <c r="Q95" s="46"/>
      <c r="R95" s="47"/>
      <c r="S95" s="47"/>
      <c r="T95" s="47"/>
      <c r="U95" s="47"/>
    </row>
    <row r="96" spans="1:2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5"/>
      <c r="L96" s="45"/>
      <c r="M96" s="45"/>
      <c r="N96" s="45"/>
      <c r="O96" s="46"/>
      <c r="P96" s="46"/>
      <c r="Q96" s="46"/>
      <c r="R96" s="47"/>
      <c r="S96" s="47"/>
      <c r="T96" s="47"/>
      <c r="U96" s="47"/>
    </row>
    <row r="97" spans="1:2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ht="1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6"/>
      <c r="P98" s="16"/>
      <c r="Q98" s="16"/>
      <c r="R98" s="16"/>
      <c r="S98" s="16"/>
      <c r="T98" s="16"/>
      <c r="U98" s="16"/>
    </row>
    <row r="99" spans="1:21" ht="24" customHeight="1" x14ac:dyDescent="0.2">
      <c r="A99" s="163" t="s">
        <v>50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6.5" customHeight="1" x14ac:dyDescent="0.2">
      <c r="A100" s="100" t="s">
        <v>52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2"/>
    </row>
    <row r="101" spans="1:21" ht="34.5" customHeight="1" x14ac:dyDescent="0.2">
      <c r="A101" s="148" t="s">
        <v>27</v>
      </c>
      <c r="B101" s="148" t="s">
        <v>26</v>
      </c>
      <c r="C101" s="148"/>
      <c r="D101" s="148"/>
      <c r="E101" s="148"/>
      <c r="F101" s="148"/>
      <c r="G101" s="148"/>
      <c r="H101" s="148"/>
      <c r="I101" s="148"/>
      <c r="J101" s="68" t="s">
        <v>40</v>
      </c>
      <c r="K101" s="68" t="s">
        <v>24</v>
      </c>
      <c r="L101" s="68"/>
      <c r="M101" s="68"/>
      <c r="N101" s="68"/>
      <c r="O101" s="68" t="s">
        <v>41</v>
      </c>
      <c r="P101" s="68"/>
      <c r="Q101" s="68"/>
      <c r="R101" s="68" t="s">
        <v>23</v>
      </c>
      <c r="S101" s="68"/>
      <c r="T101" s="68"/>
      <c r="U101" s="68" t="s">
        <v>22</v>
      </c>
    </row>
    <row r="102" spans="1:21" x14ac:dyDescent="0.2">
      <c r="A102" s="148"/>
      <c r="B102" s="148"/>
      <c r="C102" s="148"/>
      <c r="D102" s="148"/>
      <c r="E102" s="148"/>
      <c r="F102" s="148"/>
      <c r="G102" s="148"/>
      <c r="H102" s="148"/>
      <c r="I102" s="148"/>
      <c r="J102" s="68"/>
      <c r="K102" s="28" t="s">
        <v>28</v>
      </c>
      <c r="L102" s="28" t="s">
        <v>29</v>
      </c>
      <c r="M102" s="28" t="s">
        <v>67</v>
      </c>
      <c r="N102" s="28" t="s">
        <v>68</v>
      </c>
      <c r="O102" s="28" t="s">
        <v>33</v>
      </c>
      <c r="P102" s="28" t="s">
        <v>7</v>
      </c>
      <c r="Q102" s="28" t="s">
        <v>30</v>
      </c>
      <c r="R102" s="28" t="s">
        <v>31</v>
      </c>
      <c r="S102" s="28" t="s">
        <v>28</v>
      </c>
      <c r="T102" s="28" t="s">
        <v>32</v>
      </c>
      <c r="U102" s="68"/>
    </row>
    <row r="103" spans="1:21" ht="17.25" customHeight="1" x14ac:dyDescent="0.2">
      <c r="A103" s="100" t="s">
        <v>64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2"/>
    </row>
    <row r="104" spans="1:21" x14ac:dyDescent="0.2">
      <c r="A104" s="29" t="str">
        <f t="shared" ref="A104:A109" si="6">IF(ISNA(INDEX($A$35:$U$97,MATCH($B104,$B$35:$B$97,0),1)),"",INDEX($A$35:$U$97,MATCH($B104,$B$35:$B$97,0),1))</f>
        <v>MMM8144</v>
      </c>
      <c r="B104" s="145" t="s">
        <v>148</v>
      </c>
      <c r="C104" s="146"/>
      <c r="D104" s="146"/>
      <c r="E104" s="146"/>
      <c r="F104" s="146"/>
      <c r="G104" s="146"/>
      <c r="H104" s="146"/>
      <c r="I104" s="147"/>
      <c r="J104" s="18">
        <f t="shared" ref="J104:J109" si="7">IF(ISNA(INDEX($A$35:$U$97,MATCH($B104,$B$35:$B$97,0),10)),"",INDEX($A$35:$U$97,MATCH($B104,$B$35:$B$97,0),10))</f>
        <v>7</v>
      </c>
      <c r="K104" s="18">
        <f t="shared" ref="K104:K109" si="8">IF(ISNA(INDEX($A$35:$U$97,MATCH($B104,$B$35:$B$97,0),11)),"",INDEX($A$35:$U$97,MATCH($B104,$B$35:$B$97,0),11))</f>
        <v>2</v>
      </c>
      <c r="L104" s="18">
        <f t="shared" ref="L104:L109" si="9">IF(ISNA(INDEX($A$35:$U$97,MATCH($B104,$B$35:$B$97,0),12)),"",INDEX($A$35:$U$97,MATCH($B104,$B$35:$B$97,0),12))</f>
        <v>1</v>
      </c>
      <c r="M104" s="18">
        <f t="shared" ref="M104:M109" si="10">IF(ISNA(INDEX($A$35:$U$97,MATCH($B104,$B$35:$B$97,0),13)),"",INDEX($A$35:$U$97,MATCH($B104,$B$35:$B$97,0),13))</f>
        <v>0</v>
      </c>
      <c r="N104" s="18">
        <f t="shared" ref="N104:N109" si="11">IF(ISNA(INDEX($A$35:$U$97,MATCH($B104,$B$35:$B$97,0),14)),"",INDEX($A$35:$U$97,MATCH($B104,$B$35:$B$97,0),14))</f>
        <v>1</v>
      </c>
      <c r="O104" s="18">
        <f t="shared" ref="O104:O109" si="12">IF(ISNA(INDEX($A$35:$U$97,MATCH($B104,$B$35:$B$97,0),15)),"",INDEX($A$35:$U$97,MATCH($B104,$B$35:$B$97,0),15))</f>
        <v>4</v>
      </c>
      <c r="P104" s="18">
        <f t="shared" ref="P104:P109" si="13">IF(ISNA(INDEX($A$35:$U$97,MATCH($B104,$B$35:$B$97,0),16)),"",INDEX($A$35:$U$97,MATCH($B104,$B$35:$B$97,0),16))</f>
        <v>9</v>
      </c>
      <c r="Q104" s="27">
        <f t="shared" ref="Q104:Q109" si="14">IF(ISNA(INDEX($A$35:$U$97,MATCH($B104,$B$35:$B$97,0),17)),"",INDEX($A$35:$U$97,MATCH($B104,$B$35:$B$97,0),17))</f>
        <v>13</v>
      </c>
      <c r="R104" s="27" t="str">
        <f t="shared" ref="R104:R109" si="15">IF(ISNA(INDEX($A$35:$U$97,MATCH($B104,$B$35:$B$97,0),18)),"",INDEX($A$35:$U$97,MATCH($B104,$B$35:$B$97,0),18))</f>
        <v>E</v>
      </c>
      <c r="S104" s="27">
        <f t="shared" ref="S104:S109" si="16">IF(ISNA(INDEX($A$35:$U$97,MATCH($B104,$B$35:$B$97,0),19)),"",INDEX($A$35:$U$97,MATCH($B104,$B$35:$B$97,0),19))</f>
        <v>0</v>
      </c>
      <c r="T104" s="27">
        <f t="shared" ref="T104:T109" si="17">IF(ISNA(INDEX($A$35:$U$97,MATCH($B104,$B$35:$B$97,0),20)),"",INDEX($A$35:$U$97,MATCH($B104,$B$35:$B$97,0),20))</f>
        <v>0</v>
      </c>
      <c r="U104" s="19" t="s">
        <v>36</v>
      </c>
    </row>
    <row r="105" spans="1:21" x14ac:dyDescent="0.2">
      <c r="A105" s="29" t="str">
        <f t="shared" si="6"/>
        <v/>
      </c>
      <c r="B105" s="145" t="s">
        <v>149</v>
      </c>
      <c r="C105" s="146"/>
      <c r="D105" s="146"/>
      <c r="E105" s="146"/>
      <c r="F105" s="146"/>
      <c r="G105" s="146"/>
      <c r="H105" s="146"/>
      <c r="I105" s="147"/>
      <c r="J105" s="18" t="str">
        <f t="shared" si="7"/>
        <v/>
      </c>
      <c r="K105" s="18" t="str">
        <f t="shared" si="8"/>
        <v/>
      </c>
      <c r="L105" s="18" t="str">
        <f t="shared" si="9"/>
        <v/>
      </c>
      <c r="M105" s="18" t="str">
        <f t="shared" si="10"/>
        <v/>
      </c>
      <c r="N105" s="18" t="str">
        <f t="shared" si="11"/>
        <v/>
      </c>
      <c r="O105" s="18" t="str">
        <f t="shared" si="12"/>
        <v/>
      </c>
      <c r="P105" s="18" t="str">
        <f t="shared" si="13"/>
        <v/>
      </c>
      <c r="Q105" s="27" t="str">
        <f t="shared" si="14"/>
        <v/>
      </c>
      <c r="R105" s="27" t="str">
        <f t="shared" si="15"/>
        <v/>
      </c>
      <c r="S105" s="27" t="str">
        <f t="shared" si="16"/>
        <v/>
      </c>
      <c r="T105" s="27" t="str">
        <f t="shared" si="17"/>
        <v/>
      </c>
      <c r="U105" s="19" t="s">
        <v>36</v>
      </c>
    </row>
    <row r="106" spans="1:21" x14ac:dyDescent="0.2">
      <c r="A106" s="29" t="str">
        <f t="shared" si="6"/>
        <v>MMM8063</v>
      </c>
      <c r="B106" s="145" t="s">
        <v>85</v>
      </c>
      <c r="C106" s="146"/>
      <c r="D106" s="146"/>
      <c r="E106" s="146"/>
      <c r="F106" s="146"/>
      <c r="G106" s="146"/>
      <c r="H106" s="146"/>
      <c r="I106" s="147"/>
      <c r="J106" s="18">
        <f t="shared" si="7"/>
        <v>8</v>
      </c>
      <c r="K106" s="18">
        <f t="shared" si="8"/>
        <v>2</v>
      </c>
      <c r="L106" s="18">
        <f t="shared" si="9"/>
        <v>1</v>
      </c>
      <c r="M106" s="18">
        <f t="shared" si="10"/>
        <v>0</v>
      </c>
      <c r="N106" s="18">
        <f t="shared" si="11"/>
        <v>1</v>
      </c>
      <c r="O106" s="18">
        <f t="shared" si="12"/>
        <v>4</v>
      </c>
      <c r="P106" s="18">
        <f t="shared" si="13"/>
        <v>10</v>
      </c>
      <c r="Q106" s="27">
        <f t="shared" si="14"/>
        <v>14</v>
      </c>
      <c r="R106" s="27" t="str">
        <f t="shared" si="15"/>
        <v>E</v>
      </c>
      <c r="S106" s="27">
        <f t="shared" si="16"/>
        <v>0</v>
      </c>
      <c r="T106" s="27">
        <f t="shared" si="17"/>
        <v>0</v>
      </c>
      <c r="U106" s="19" t="s">
        <v>36</v>
      </c>
    </row>
    <row r="107" spans="1:21" x14ac:dyDescent="0.2">
      <c r="A107" s="29" t="str">
        <f t="shared" si="6"/>
        <v>MMM8064</v>
      </c>
      <c r="B107" s="145" t="s">
        <v>87</v>
      </c>
      <c r="C107" s="146"/>
      <c r="D107" s="146"/>
      <c r="E107" s="146"/>
      <c r="F107" s="146"/>
      <c r="G107" s="146"/>
      <c r="H107" s="146"/>
      <c r="I107" s="147"/>
      <c r="J107" s="18">
        <f t="shared" si="7"/>
        <v>8</v>
      </c>
      <c r="K107" s="18">
        <f t="shared" si="8"/>
        <v>2</v>
      </c>
      <c r="L107" s="18">
        <f t="shared" si="9"/>
        <v>1</v>
      </c>
      <c r="M107" s="18">
        <f t="shared" si="10"/>
        <v>0</v>
      </c>
      <c r="N107" s="18">
        <f t="shared" si="11"/>
        <v>1</v>
      </c>
      <c r="O107" s="18">
        <f t="shared" si="12"/>
        <v>4</v>
      </c>
      <c r="P107" s="18">
        <f t="shared" si="13"/>
        <v>10</v>
      </c>
      <c r="Q107" s="27">
        <f t="shared" si="14"/>
        <v>14</v>
      </c>
      <c r="R107" s="27" t="str">
        <f t="shared" si="15"/>
        <v>E</v>
      </c>
      <c r="S107" s="27">
        <f t="shared" si="16"/>
        <v>0</v>
      </c>
      <c r="T107" s="27">
        <f t="shared" si="17"/>
        <v>0</v>
      </c>
      <c r="U107" s="19" t="s">
        <v>36</v>
      </c>
    </row>
    <row r="108" spans="1:21" x14ac:dyDescent="0.2">
      <c r="A108" s="29" t="str">
        <f t="shared" si="6"/>
        <v>MMM9001</v>
      </c>
      <c r="B108" s="145" t="s">
        <v>89</v>
      </c>
      <c r="C108" s="146"/>
      <c r="D108" s="146"/>
      <c r="E108" s="146"/>
      <c r="F108" s="146"/>
      <c r="G108" s="146"/>
      <c r="H108" s="146"/>
      <c r="I108" s="147"/>
      <c r="J108" s="18">
        <f t="shared" si="7"/>
        <v>6</v>
      </c>
      <c r="K108" s="18">
        <f t="shared" si="8"/>
        <v>2</v>
      </c>
      <c r="L108" s="18">
        <f t="shared" si="9"/>
        <v>1</v>
      </c>
      <c r="M108" s="18">
        <f t="shared" si="10"/>
        <v>0</v>
      </c>
      <c r="N108" s="18">
        <f t="shared" si="11"/>
        <v>0</v>
      </c>
      <c r="O108" s="18">
        <f t="shared" si="12"/>
        <v>3</v>
      </c>
      <c r="P108" s="18">
        <f t="shared" si="13"/>
        <v>8</v>
      </c>
      <c r="Q108" s="27">
        <f t="shared" si="14"/>
        <v>11</v>
      </c>
      <c r="R108" s="27">
        <f t="shared" si="15"/>
        <v>0</v>
      </c>
      <c r="S108" s="27" t="str">
        <f t="shared" si="16"/>
        <v>C</v>
      </c>
      <c r="T108" s="27">
        <f t="shared" si="17"/>
        <v>0</v>
      </c>
      <c r="U108" s="19" t="s">
        <v>36</v>
      </c>
    </row>
    <row r="109" spans="1:21" x14ac:dyDescent="0.2">
      <c r="A109" s="29" t="str">
        <f t="shared" si="6"/>
        <v>MMX9901</v>
      </c>
      <c r="B109" s="145" t="s">
        <v>93</v>
      </c>
      <c r="C109" s="146"/>
      <c r="D109" s="146"/>
      <c r="E109" s="146"/>
      <c r="F109" s="146"/>
      <c r="G109" s="146"/>
      <c r="H109" s="146"/>
      <c r="I109" s="147"/>
      <c r="J109" s="18">
        <f t="shared" si="7"/>
        <v>7</v>
      </c>
      <c r="K109" s="18">
        <f t="shared" si="8"/>
        <v>2</v>
      </c>
      <c r="L109" s="18">
        <f t="shared" si="9"/>
        <v>1</v>
      </c>
      <c r="M109" s="18">
        <f t="shared" si="10"/>
        <v>0</v>
      </c>
      <c r="N109" s="18">
        <f t="shared" si="11"/>
        <v>1</v>
      </c>
      <c r="O109" s="18">
        <f t="shared" si="12"/>
        <v>4</v>
      </c>
      <c r="P109" s="18">
        <f t="shared" si="13"/>
        <v>9</v>
      </c>
      <c r="Q109" s="27">
        <f t="shared" si="14"/>
        <v>13</v>
      </c>
      <c r="R109" s="27" t="str">
        <f t="shared" si="15"/>
        <v>E</v>
      </c>
      <c r="S109" s="27">
        <f t="shared" si="16"/>
        <v>0</v>
      </c>
      <c r="T109" s="27">
        <f t="shared" si="17"/>
        <v>0</v>
      </c>
      <c r="U109" s="19" t="s">
        <v>36</v>
      </c>
    </row>
    <row r="110" spans="1:21" ht="27.75" customHeight="1" x14ac:dyDescent="0.2">
      <c r="A110" s="149" t="s">
        <v>48</v>
      </c>
      <c r="B110" s="150"/>
      <c r="C110" s="150"/>
      <c r="D110" s="150"/>
      <c r="E110" s="150"/>
      <c r="F110" s="150"/>
      <c r="G110" s="150"/>
      <c r="H110" s="150"/>
      <c r="I110" s="151"/>
      <c r="J110" s="22">
        <f>IF(ISNA(SUM(J104:J109)),"",SUM(J104:J109))</f>
        <v>36</v>
      </c>
      <c r="K110" s="22">
        <f t="shared" ref="K110:Q110" si="18">SUM(K104:K109)</f>
        <v>10</v>
      </c>
      <c r="L110" s="22">
        <f t="shared" si="18"/>
        <v>5</v>
      </c>
      <c r="M110" s="22">
        <f t="shared" si="18"/>
        <v>0</v>
      </c>
      <c r="N110" s="22">
        <f t="shared" si="18"/>
        <v>4</v>
      </c>
      <c r="O110" s="22">
        <f t="shared" si="18"/>
        <v>19</v>
      </c>
      <c r="P110" s="22">
        <f t="shared" si="18"/>
        <v>46</v>
      </c>
      <c r="Q110" s="22">
        <f t="shared" si="18"/>
        <v>65</v>
      </c>
      <c r="R110" s="20">
        <f>COUNTIF(R104:R109,"E")</f>
        <v>4</v>
      </c>
      <c r="S110" s="20">
        <f>COUNTIF(S104:S109,"C")</f>
        <v>1</v>
      </c>
      <c r="T110" s="20">
        <f>COUNTIF(T104:T109,"VP")</f>
        <v>0</v>
      </c>
      <c r="U110" s="41">
        <f>COUNTIF($A$104:$U$109,"DF")/(COUNTIF($A$104:$U$109,"DF")+COUNTIF($A$119:$U$129,"DS"))</f>
        <v>0.4</v>
      </c>
    </row>
    <row r="111" spans="1:21" x14ac:dyDescent="0.2">
      <c r="A111" s="104" t="s">
        <v>49</v>
      </c>
      <c r="B111" s="105"/>
      <c r="C111" s="105"/>
      <c r="D111" s="105"/>
      <c r="E111" s="105"/>
      <c r="F111" s="105"/>
      <c r="G111" s="105"/>
      <c r="H111" s="105"/>
      <c r="I111" s="105"/>
      <c r="J111" s="106"/>
      <c r="K111" s="22">
        <f>K110*14</f>
        <v>140</v>
      </c>
      <c r="L111" s="22">
        <f t="shared" ref="L111:Q111" si="19">L110*14</f>
        <v>70</v>
      </c>
      <c r="M111" s="22">
        <f t="shared" si="19"/>
        <v>0</v>
      </c>
      <c r="N111" s="22">
        <f t="shared" si="19"/>
        <v>56</v>
      </c>
      <c r="O111" s="22">
        <f t="shared" si="19"/>
        <v>266</v>
      </c>
      <c r="P111" s="22">
        <f t="shared" si="19"/>
        <v>644</v>
      </c>
      <c r="Q111" s="22">
        <f t="shared" si="19"/>
        <v>910</v>
      </c>
      <c r="R111" s="136"/>
      <c r="S111" s="137"/>
      <c r="T111" s="137"/>
      <c r="U111" s="138"/>
    </row>
    <row r="112" spans="1:21" x14ac:dyDescent="0.2">
      <c r="A112" s="107"/>
      <c r="B112" s="108"/>
      <c r="C112" s="108"/>
      <c r="D112" s="108"/>
      <c r="E112" s="108"/>
      <c r="F112" s="108"/>
      <c r="G112" s="108"/>
      <c r="H112" s="108"/>
      <c r="I112" s="108"/>
      <c r="J112" s="109"/>
      <c r="K112" s="133">
        <f>SUM(K111:N111)</f>
        <v>266</v>
      </c>
      <c r="L112" s="134"/>
      <c r="M112" s="134"/>
      <c r="N112" s="135"/>
      <c r="O112" s="142">
        <f>SUM(O111:P111)</f>
        <v>910</v>
      </c>
      <c r="P112" s="143"/>
      <c r="Q112" s="144"/>
      <c r="R112" s="139"/>
      <c r="S112" s="140"/>
      <c r="T112" s="140"/>
      <c r="U112" s="141"/>
    </row>
    <row r="113" spans="1:21" ht="53.25" customHeight="1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5"/>
      <c r="L113" s="45"/>
      <c r="M113" s="45"/>
      <c r="N113" s="45"/>
      <c r="O113" s="46"/>
      <c r="P113" s="46"/>
      <c r="Q113" s="46"/>
      <c r="R113" s="47"/>
      <c r="S113" s="47"/>
      <c r="T113" s="47"/>
      <c r="U113" s="47"/>
    </row>
    <row r="114" spans="1:21" ht="12.75" customHeight="1" x14ac:dyDescent="0.2"/>
    <row r="115" spans="1:21" ht="23.25" customHeight="1" x14ac:dyDescent="0.2">
      <c r="A115" s="148" t="s">
        <v>69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26.25" customHeight="1" x14ac:dyDescent="0.2">
      <c r="A116" s="148" t="s">
        <v>27</v>
      </c>
      <c r="B116" s="148" t="s">
        <v>26</v>
      </c>
      <c r="C116" s="148"/>
      <c r="D116" s="148"/>
      <c r="E116" s="148"/>
      <c r="F116" s="148"/>
      <c r="G116" s="148"/>
      <c r="H116" s="148"/>
      <c r="I116" s="148"/>
      <c r="J116" s="68" t="s">
        <v>40</v>
      </c>
      <c r="K116" s="68" t="s">
        <v>24</v>
      </c>
      <c r="L116" s="68"/>
      <c r="M116" s="68"/>
      <c r="N116" s="68"/>
      <c r="O116" s="68" t="s">
        <v>41</v>
      </c>
      <c r="P116" s="68"/>
      <c r="Q116" s="68"/>
      <c r="R116" s="68" t="s">
        <v>23</v>
      </c>
      <c r="S116" s="68"/>
      <c r="T116" s="68"/>
      <c r="U116" s="68" t="s">
        <v>22</v>
      </c>
    </row>
    <row r="117" spans="1:21" x14ac:dyDescent="0.2">
      <c r="A117" s="148"/>
      <c r="B117" s="148"/>
      <c r="C117" s="148"/>
      <c r="D117" s="148"/>
      <c r="E117" s="148"/>
      <c r="F117" s="148"/>
      <c r="G117" s="148"/>
      <c r="H117" s="148"/>
      <c r="I117" s="148"/>
      <c r="J117" s="68"/>
      <c r="K117" s="28" t="s">
        <v>28</v>
      </c>
      <c r="L117" s="28" t="s">
        <v>29</v>
      </c>
      <c r="M117" s="28" t="s">
        <v>67</v>
      </c>
      <c r="N117" s="28" t="s">
        <v>68</v>
      </c>
      <c r="O117" s="28" t="s">
        <v>33</v>
      </c>
      <c r="P117" s="28" t="s">
        <v>7</v>
      </c>
      <c r="Q117" s="28" t="s">
        <v>30</v>
      </c>
      <c r="R117" s="28" t="s">
        <v>31</v>
      </c>
      <c r="S117" s="28" t="s">
        <v>28</v>
      </c>
      <c r="T117" s="28" t="s">
        <v>32</v>
      </c>
      <c r="U117" s="68"/>
    </row>
    <row r="118" spans="1:21" ht="18.75" customHeight="1" x14ac:dyDescent="0.2">
      <c r="A118" s="100" t="s">
        <v>64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2"/>
    </row>
    <row r="119" spans="1:21" x14ac:dyDescent="0.2">
      <c r="A119" s="29" t="str">
        <f t="shared" ref="A119:A124" si="20">IF(ISNA(INDEX($A$35:$U$97,MATCH($B119,$B$35:$B$97,0),1)),"",INDEX($A$35:$U$97,MATCH($B119,$B$35:$B$97,0),1))</f>
        <v>MMM8061</v>
      </c>
      <c r="B119" s="145" t="s">
        <v>81</v>
      </c>
      <c r="C119" s="146"/>
      <c r="D119" s="146"/>
      <c r="E119" s="146"/>
      <c r="F119" s="146"/>
      <c r="G119" s="146"/>
      <c r="H119" s="146"/>
      <c r="I119" s="147"/>
      <c r="J119" s="18">
        <f t="shared" ref="J119:J124" si="21">IF(ISNA(INDEX($A$35:$U$97,MATCH($B119,$B$35:$B$97,0),10)),"",INDEX($A$35:$U$97,MATCH($B119,$B$35:$B$97,0),10))</f>
        <v>8</v>
      </c>
      <c r="K119" s="18">
        <f t="shared" ref="K119:K124" si="22">IF(ISNA(INDEX($A$35:$U$97,MATCH($B119,$B$35:$B$97,0),11)),"",INDEX($A$35:$U$97,MATCH($B119,$B$35:$B$97,0),11))</f>
        <v>2</v>
      </c>
      <c r="L119" s="18">
        <f t="shared" ref="L119:L124" si="23">IF(ISNA(INDEX($A$35:$U$97,MATCH($B119,$B$35:$B$97,0),12)),"",INDEX($A$35:$U$97,MATCH($B119,$B$35:$B$97,0),12))</f>
        <v>1</v>
      </c>
      <c r="M119" s="18">
        <f t="shared" ref="M119:M124" si="24">IF(ISNA(INDEX($A$35:$U$97,MATCH($B119,$B$35:$B$97,0),13)),"",INDEX($A$35:$U$97,MATCH($B119,$B$35:$B$97,0),13))</f>
        <v>0</v>
      </c>
      <c r="N119" s="18">
        <f t="shared" ref="N119:N124" si="25">IF(ISNA(INDEX($A$35:$U$97,MATCH($B119,$B$35:$B$97,0),14)),"",INDEX($A$35:$U$97,MATCH($B119,$B$35:$B$97,0),14))</f>
        <v>1</v>
      </c>
      <c r="O119" s="18">
        <f t="shared" ref="O119:O124" si="26">IF(ISNA(INDEX($A$35:$U$97,MATCH($B119,$B$35:$B$97,0),15)),"",INDEX($A$35:$U$97,MATCH($B119,$B$35:$B$97,0),15))</f>
        <v>4</v>
      </c>
      <c r="P119" s="18">
        <f t="shared" ref="P119:P124" si="27">IF(ISNA(INDEX($A$35:$U$97,MATCH($B119,$B$35:$B$97,0),16)),"",INDEX($A$35:$U$97,MATCH($B119,$B$35:$B$97,0),16))</f>
        <v>10</v>
      </c>
      <c r="Q119" s="27">
        <f t="shared" ref="Q119:Q124" si="28">IF(ISNA(INDEX($A$35:$U$97,MATCH($B119,$B$35:$B$97,0),17)),"",INDEX($A$35:$U$97,MATCH($B119,$B$35:$B$97,0),17))</f>
        <v>14</v>
      </c>
      <c r="R119" s="27" t="str">
        <f t="shared" ref="R119:R124" si="29">IF(ISNA(INDEX($A$35:$U$97,MATCH($B119,$B$35:$B$97,0),18)),"",INDEX($A$35:$U$97,MATCH($B119,$B$35:$B$97,0),18))</f>
        <v>E</v>
      </c>
      <c r="S119" s="27">
        <f t="shared" ref="S119:S124" si="30">IF(ISNA(INDEX($A$35:$U$97,MATCH($B119,$B$35:$B$97,0),19)),"",INDEX($A$35:$U$97,MATCH($B119,$B$35:$B$97,0),19))</f>
        <v>0</v>
      </c>
      <c r="T119" s="27">
        <f t="shared" ref="T119:T124" si="31">IF(ISNA(INDEX($A$35:$U$97,MATCH($B119,$B$35:$B$97,0),20)),"",INDEX($A$35:$U$97,MATCH($B119,$B$35:$B$97,0),20))</f>
        <v>0</v>
      </c>
      <c r="U119" s="17" t="s">
        <v>38</v>
      </c>
    </row>
    <row r="120" spans="1:21" x14ac:dyDescent="0.2">
      <c r="A120" s="29" t="str">
        <f t="shared" si="20"/>
        <v>MMM8062</v>
      </c>
      <c r="B120" s="145" t="s">
        <v>83</v>
      </c>
      <c r="C120" s="146"/>
      <c r="D120" s="146"/>
      <c r="E120" s="146"/>
      <c r="F120" s="146"/>
      <c r="G120" s="146"/>
      <c r="H120" s="146"/>
      <c r="I120" s="147"/>
      <c r="J120" s="18">
        <f t="shared" si="21"/>
        <v>8</v>
      </c>
      <c r="K120" s="18">
        <f t="shared" si="22"/>
        <v>2</v>
      </c>
      <c r="L120" s="18">
        <f t="shared" si="23"/>
        <v>1</v>
      </c>
      <c r="M120" s="18">
        <f t="shared" si="24"/>
        <v>0</v>
      </c>
      <c r="N120" s="18">
        <f t="shared" si="25"/>
        <v>1</v>
      </c>
      <c r="O120" s="18">
        <f t="shared" si="26"/>
        <v>4</v>
      </c>
      <c r="P120" s="18">
        <f t="shared" si="27"/>
        <v>10</v>
      </c>
      <c r="Q120" s="27">
        <f t="shared" si="28"/>
        <v>14</v>
      </c>
      <c r="R120" s="27" t="str">
        <f t="shared" si="29"/>
        <v>E</v>
      </c>
      <c r="S120" s="27">
        <f t="shared" si="30"/>
        <v>0</v>
      </c>
      <c r="T120" s="27">
        <f t="shared" si="31"/>
        <v>0</v>
      </c>
      <c r="U120" s="17" t="s">
        <v>38</v>
      </c>
    </row>
    <row r="121" spans="1:21" x14ac:dyDescent="0.2">
      <c r="A121" s="29" t="str">
        <f t="shared" si="20"/>
        <v>MMM8146</v>
      </c>
      <c r="B121" s="145" t="s">
        <v>150</v>
      </c>
      <c r="C121" s="146"/>
      <c r="D121" s="146"/>
      <c r="E121" s="146"/>
      <c r="F121" s="146"/>
      <c r="G121" s="146"/>
      <c r="H121" s="146"/>
      <c r="I121" s="147"/>
      <c r="J121" s="18">
        <f t="shared" si="21"/>
        <v>8</v>
      </c>
      <c r="K121" s="18">
        <f t="shared" si="22"/>
        <v>2</v>
      </c>
      <c r="L121" s="18">
        <f t="shared" si="23"/>
        <v>1</v>
      </c>
      <c r="M121" s="18">
        <f t="shared" si="24"/>
        <v>0</v>
      </c>
      <c r="N121" s="18">
        <f t="shared" si="25"/>
        <v>1</v>
      </c>
      <c r="O121" s="18">
        <f t="shared" si="26"/>
        <v>4</v>
      </c>
      <c r="P121" s="18">
        <f t="shared" si="27"/>
        <v>10</v>
      </c>
      <c r="Q121" s="27">
        <f t="shared" si="28"/>
        <v>14</v>
      </c>
      <c r="R121" s="27" t="str">
        <f t="shared" si="29"/>
        <v>E</v>
      </c>
      <c r="S121" s="27">
        <f t="shared" si="30"/>
        <v>0</v>
      </c>
      <c r="T121" s="27">
        <f t="shared" si="31"/>
        <v>0</v>
      </c>
      <c r="U121" s="17" t="s">
        <v>38</v>
      </c>
    </row>
    <row r="122" spans="1:21" x14ac:dyDescent="0.2">
      <c r="A122" s="29" t="str">
        <f t="shared" si="20"/>
        <v>MME8072</v>
      </c>
      <c r="B122" s="145" t="s">
        <v>132</v>
      </c>
      <c r="C122" s="146"/>
      <c r="D122" s="146"/>
      <c r="E122" s="146"/>
      <c r="F122" s="146"/>
      <c r="G122" s="146"/>
      <c r="H122" s="146"/>
      <c r="I122" s="147"/>
      <c r="J122" s="18">
        <f t="shared" si="21"/>
        <v>8</v>
      </c>
      <c r="K122" s="18">
        <f t="shared" si="22"/>
        <v>2</v>
      </c>
      <c r="L122" s="18">
        <f t="shared" si="23"/>
        <v>1</v>
      </c>
      <c r="M122" s="18">
        <f t="shared" si="24"/>
        <v>0</v>
      </c>
      <c r="N122" s="18">
        <f t="shared" si="25"/>
        <v>1</v>
      </c>
      <c r="O122" s="18">
        <f t="shared" si="26"/>
        <v>4</v>
      </c>
      <c r="P122" s="18">
        <f t="shared" si="27"/>
        <v>10</v>
      </c>
      <c r="Q122" s="27">
        <f t="shared" si="28"/>
        <v>14</v>
      </c>
      <c r="R122" s="27" t="str">
        <f t="shared" si="29"/>
        <v>E</v>
      </c>
      <c r="S122" s="27">
        <f t="shared" si="30"/>
        <v>0</v>
      </c>
      <c r="T122" s="27">
        <f t="shared" si="31"/>
        <v>0</v>
      </c>
      <c r="U122" s="17" t="s">
        <v>38</v>
      </c>
    </row>
    <row r="123" spans="1:21" x14ac:dyDescent="0.2">
      <c r="A123" s="29" t="str">
        <f t="shared" si="20"/>
        <v>MMM8066</v>
      </c>
      <c r="B123" s="145" t="s">
        <v>91</v>
      </c>
      <c r="C123" s="146"/>
      <c r="D123" s="146"/>
      <c r="E123" s="146"/>
      <c r="F123" s="146"/>
      <c r="G123" s="146"/>
      <c r="H123" s="146"/>
      <c r="I123" s="147"/>
      <c r="J123" s="18">
        <f t="shared" si="21"/>
        <v>8</v>
      </c>
      <c r="K123" s="18">
        <f t="shared" si="22"/>
        <v>2</v>
      </c>
      <c r="L123" s="18">
        <f t="shared" si="23"/>
        <v>1</v>
      </c>
      <c r="M123" s="18">
        <f t="shared" si="24"/>
        <v>0</v>
      </c>
      <c r="N123" s="18">
        <f t="shared" si="25"/>
        <v>1</v>
      </c>
      <c r="O123" s="18">
        <f t="shared" si="26"/>
        <v>4</v>
      </c>
      <c r="P123" s="18">
        <f t="shared" si="27"/>
        <v>10</v>
      </c>
      <c r="Q123" s="27">
        <f t="shared" si="28"/>
        <v>14</v>
      </c>
      <c r="R123" s="27" t="str">
        <f t="shared" si="29"/>
        <v>E</v>
      </c>
      <c r="S123" s="27">
        <f t="shared" si="30"/>
        <v>0</v>
      </c>
      <c r="T123" s="27">
        <f t="shared" si="31"/>
        <v>0</v>
      </c>
      <c r="U123" s="17" t="s">
        <v>38</v>
      </c>
    </row>
    <row r="124" spans="1:21" x14ac:dyDescent="0.2">
      <c r="A124" s="29" t="str">
        <f t="shared" si="20"/>
        <v>MMX9902</v>
      </c>
      <c r="B124" s="145" t="s">
        <v>135</v>
      </c>
      <c r="C124" s="146"/>
      <c r="D124" s="146"/>
      <c r="E124" s="146"/>
      <c r="F124" s="146"/>
      <c r="G124" s="146"/>
      <c r="H124" s="146"/>
      <c r="I124" s="147"/>
      <c r="J124" s="18">
        <f t="shared" si="21"/>
        <v>7</v>
      </c>
      <c r="K124" s="18">
        <f t="shared" si="22"/>
        <v>2</v>
      </c>
      <c r="L124" s="18">
        <f t="shared" si="23"/>
        <v>1</v>
      </c>
      <c r="M124" s="18">
        <f t="shared" si="24"/>
        <v>0</v>
      </c>
      <c r="N124" s="18">
        <f t="shared" si="25"/>
        <v>1</v>
      </c>
      <c r="O124" s="18">
        <f t="shared" si="26"/>
        <v>4</v>
      </c>
      <c r="P124" s="18">
        <f t="shared" si="27"/>
        <v>9</v>
      </c>
      <c r="Q124" s="27">
        <f t="shared" si="28"/>
        <v>13</v>
      </c>
      <c r="R124" s="27" t="str">
        <f t="shared" si="29"/>
        <v>E</v>
      </c>
      <c r="S124" s="27">
        <f t="shared" si="30"/>
        <v>0</v>
      </c>
      <c r="T124" s="27">
        <f t="shared" si="31"/>
        <v>0</v>
      </c>
      <c r="U124" s="17" t="s">
        <v>38</v>
      </c>
    </row>
    <row r="125" spans="1:21" x14ac:dyDescent="0.2">
      <c r="A125" s="20" t="s">
        <v>25</v>
      </c>
      <c r="B125" s="156"/>
      <c r="C125" s="157"/>
      <c r="D125" s="157"/>
      <c r="E125" s="157"/>
      <c r="F125" s="157"/>
      <c r="G125" s="157"/>
      <c r="H125" s="157"/>
      <c r="I125" s="158"/>
      <c r="J125" s="22">
        <f t="shared" ref="J125:Q125" si="32">SUM(J119:J124)</f>
        <v>47</v>
      </c>
      <c r="K125" s="22">
        <f t="shared" si="32"/>
        <v>12</v>
      </c>
      <c r="L125" s="22">
        <f t="shared" si="32"/>
        <v>6</v>
      </c>
      <c r="M125" s="22">
        <f t="shared" si="32"/>
        <v>0</v>
      </c>
      <c r="N125" s="22">
        <f t="shared" si="32"/>
        <v>6</v>
      </c>
      <c r="O125" s="22">
        <f t="shared" si="32"/>
        <v>24</v>
      </c>
      <c r="P125" s="22">
        <f t="shared" si="32"/>
        <v>59</v>
      </c>
      <c r="Q125" s="22">
        <f t="shared" si="32"/>
        <v>83</v>
      </c>
      <c r="R125" s="20">
        <f>COUNTIF(R119:R124,"E")</f>
        <v>6</v>
      </c>
      <c r="S125" s="20">
        <f>COUNTIF(S119:S124,"C")</f>
        <v>0</v>
      </c>
      <c r="T125" s="20">
        <f>COUNTIF(T119:T124,"VP")</f>
        <v>0</v>
      </c>
      <c r="U125" s="17"/>
    </row>
    <row r="126" spans="1:21" ht="18" customHeight="1" x14ac:dyDescent="0.2">
      <c r="A126" s="100" t="s">
        <v>65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2"/>
    </row>
    <row r="127" spans="1:21" x14ac:dyDescent="0.2">
      <c r="A127" s="29" t="str">
        <f>IF(ISNA(INDEX($A$35:$U$97,MATCH($B127,$B$35:$B$97,0),1)),"",INDEX($A$35:$U$97,MATCH($B127,$B$35:$B$97,0),1))</f>
        <v>MMM9012</v>
      </c>
      <c r="B127" s="145" t="s">
        <v>96</v>
      </c>
      <c r="C127" s="146"/>
      <c r="D127" s="146"/>
      <c r="E127" s="146"/>
      <c r="F127" s="146"/>
      <c r="G127" s="146"/>
      <c r="H127" s="146"/>
      <c r="I127" s="147"/>
      <c r="J127" s="18">
        <f>IF(ISNA(INDEX($A$35:$U$97,MATCH($B127,$B$35:$B$97,0),10)),"",INDEX($A$35:$U$97,MATCH($B127,$B$35:$B$97,0),10))</f>
        <v>22</v>
      </c>
      <c r="K127" s="18">
        <f>IF(ISNA(INDEX($A$35:$U$97,MATCH($B127,$B$35:$B$97,0),11)),"",INDEX($A$35:$U$97,MATCH($B127,$B$35:$B$97,0),11))</f>
        <v>0</v>
      </c>
      <c r="L127" s="18">
        <f>IF(ISNA(INDEX($A$35:$U$97,MATCH($B127,$B$35:$B$97,0),12)),"",INDEX($A$35:$U$97,MATCH($B127,$B$35:$B$97,0),12))</f>
        <v>0</v>
      </c>
      <c r="M127" s="18">
        <f>IF(ISNA(INDEX($A$35:$U$97,MATCH($B127,$B$35:$B$97,0),13)),"",INDEX($A$35:$U$97,MATCH($B127,$B$35:$B$97,0),13))</f>
        <v>0</v>
      </c>
      <c r="N127" s="18">
        <f>IF(ISNA(INDEX($A$35:$U$97,MATCH($B127,$B$35:$B$97,0),14)),"",INDEX($A$35:$U$97,MATCH($B127,$B$35:$B$97,0),14))</f>
        <v>20</v>
      </c>
      <c r="O127" s="18">
        <f>IF(ISNA(INDEX($A$35:$U$97,MATCH($B127,$B$35:$B$97,0),15)),"",INDEX($A$35:$U$97,MATCH($B127,$B$35:$B$97,0),15))</f>
        <v>20</v>
      </c>
      <c r="P127" s="18">
        <f>IF(ISNA(INDEX($A$35:$U$97,MATCH($B127,$B$35:$B$97,0),16)),"",INDEX($A$35:$U$97,MATCH($B127,$B$35:$B$97,0),16))</f>
        <v>26</v>
      </c>
      <c r="Q127" s="27">
        <f>IF(ISNA(INDEX($A$35:$U$97,MATCH($B127,$B$35:$B$97,0),17)),"",INDEX($A$35:$U$97,MATCH($B127,$B$35:$B$97,0),17))</f>
        <v>46</v>
      </c>
      <c r="R127" s="27">
        <f>IF(ISNA(INDEX($A$35:$U$97,MATCH($B127,$B$35:$B$97,0),18)),"",INDEX($A$35:$U$97,MATCH($B127,$B$35:$B$97,0),18))</f>
        <v>0</v>
      </c>
      <c r="S127" s="27" t="str">
        <f>IF(ISNA(INDEX($A$35:$U$97,MATCH($B127,$B$35:$B$97,0),19)),"",INDEX($A$35:$U$97,MATCH($B127,$B$35:$B$97,0),19))</f>
        <v>C</v>
      </c>
      <c r="T127" s="27">
        <f>IF(ISNA(INDEX($A$35:$U$97,MATCH($B127,$B$35:$B$97,0),20)),"",INDEX($A$35:$U$97,MATCH($B127,$B$35:$B$97,0),20))</f>
        <v>0</v>
      </c>
      <c r="U127" s="17" t="s">
        <v>38</v>
      </c>
    </row>
    <row r="128" spans="1:21" x14ac:dyDescent="0.2">
      <c r="A128" s="29" t="str">
        <f>IF(ISNA(INDEX($A$35:$U$97,MATCH($B128,$B$35:$B$97,0),1)),"",INDEX($A$35:$U$97,MATCH($B128,$B$35:$B$97,0),1))</f>
        <v>MMM9009</v>
      </c>
      <c r="B128" s="145" t="s">
        <v>98</v>
      </c>
      <c r="C128" s="146"/>
      <c r="D128" s="146"/>
      <c r="E128" s="146"/>
      <c r="F128" s="146"/>
      <c r="G128" s="146"/>
      <c r="H128" s="146"/>
      <c r="I128" s="147"/>
      <c r="J128" s="18">
        <f>IF(ISNA(INDEX($A$35:$U$97,MATCH($B128,$B$35:$B$97,0),10)),"",INDEX($A$35:$U$97,MATCH($B128,$B$35:$B$97,0),10))</f>
        <v>4</v>
      </c>
      <c r="K128" s="18">
        <f>IF(ISNA(INDEX($A$35:$U$97,MATCH($B128,$B$35:$B$97,0),11)),"",INDEX($A$35:$U$97,MATCH($B128,$B$35:$B$97,0),11))</f>
        <v>0</v>
      </c>
      <c r="L128" s="18">
        <f>IF(ISNA(INDEX($A$35:$U$97,MATCH($B128,$B$35:$B$97,0),12)),"",INDEX($A$35:$U$97,MATCH($B128,$B$35:$B$97,0),12))</f>
        <v>0</v>
      </c>
      <c r="M128" s="18">
        <f>IF(ISNA(INDEX($A$35:$U$97,MATCH($B128,$B$35:$B$97,0),13)),"",INDEX($A$35:$U$97,MATCH($B128,$B$35:$B$97,0),13))</f>
        <v>1</v>
      </c>
      <c r="N128" s="18">
        <f>IF(ISNA(INDEX($A$35:$U$97,MATCH($B128,$B$35:$B$97,0),14)),"",INDEX($A$35:$U$97,MATCH($B128,$B$35:$B$97,0),14))</f>
        <v>2</v>
      </c>
      <c r="O128" s="18">
        <f>IF(ISNA(INDEX($A$35:$U$97,MATCH($B128,$B$35:$B$97,0),15)),"",INDEX($A$35:$U$97,MATCH($B128,$B$35:$B$97,0),15))</f>
        <v>3</v>
      </c>
      <c r="P128" s="18">
        <f>IF(ISNA(INDEX($A$35:$U$97,MATCH($B128,$B$35:$B$97,0),16)),"",INDEX($A$35:$U$97,MATCH($B128,$B$35:$B$97,0),16))</f>
        <v>5</v>
      </c>
      <c r="Q128" s="27">
        <f>IF(ISNA(INDEX($A$35:$U$97,MATCH($B128,$B$35:$B$97,0),17)),"",INDEX($A$35:$U$97,MATCH($B128,$B$35:$B$97,0),17))</f>
        <v>8</v>
      </c>
      <c r="R128" s="27">
        <f>IF(ISNA(INDEX($A$35:$U$97,MATCH($B128,$B$35:$B$97,0),18)),"",INDEX($A$35:$U$97,MATCH($B128,$B$35:$B$97,0),18))</f>
        <v>0</v>
      </c>
      <c r="S128" s="27" t="str">
        <f>IF(ISNA(INDEX($A$35:$U$97,MATCH($B128,$B$35:$B$97,0),19)),"",INDEX($A$35:$U$97,MATCH($B128,$B$35:$B$97,0),19))</f>
        <v>C</v>
      </c>
      <c r="T128" s="27">
        <f>IF(ISNA(INDEX($A$35:$U$97,MATCH($B128,$B$35:$B$97,0),20)),"",INDEX($A$35:$U$97,MATCH($B128,$B$35:$B$97,0),20))</f>
        <v>0</v>
      </c>
      <c r="U128" s="17" t="s">
        <v>38</v>
      </c>
    </row>
    <row r="129" spans="1:21" x14ac:dyDescent="0.2">
      <c r="A129" s="29" t="str">
        <f>IF(ISNA(INDEX($A$35:$U$97,MATCH($B129,$B$35:$B$97,0),1)),"",INDEX($A$35:$U$97,MATCH($B129,$B$35:$B$97,0),1))</f>
        <v>MMM3401</v>
      </c>
      <c r="B129" s="145" t="s">
        <v>100</v>
      </c>
      <c r="C129" s="146"/>
      <c r="D129" s="146"/>
      <c r="E129" s="146"/>
      <c r="F129" s="146"/>
      <c r="G129" s="146"/>
      <c r="H129" s="146"/>
      <c r="I129" s="147"/>
      <c r="J129" s="18">
        <f>IF(ISNA(INDEX($A$35:$U$97,MATCH($B129,$B$35:$B$97,0),10)),"",INDEX($A$35:$U$97,MATCH($B129,$B$35:$B$97,0),10))</f>
        <v>4</v>
      </c>
      <c r="K129" s="18">
        <f>IF(ISNA(INDEX($A$35:$U$97,MATCH($B129,$B$35:$B$97,0),11)),"",INDEX($A$35:$U$97,MATCH($B129,$B$35:$B$97,0),11))</f>
        <v>0</v>
      </c>
      <c r="L129" s="18">
        <f>IF(ISNA(INDEX($A$35:$U$97,MATCH($B129,$B$35:$B$97,0),12)),"",INDEX($A$35:$U$97,MATCH($B129,$B$35:$B$97,0),12))</f>
        <v>0</v>
      </c>
      <c r="M129" s="18">
        <f>IF(ISNA(INDEX($A$35:$U$97,MATCH($B129,$B$35:$B$97,0),13)),"",INDEX($A$35:$U$97,MATCH($B129,$B$35:$B$97,0),13))</f>
        <v>0</v>
      </c>
      <c r="N129" s="18">
        <f>IF(ISNA(INDEX($A$35:$U$97,MATCH($B129,$B$35:$B$97,0),14)),"",INDEX($A$35:$U$97,MATCH($B129,$B$35:$B$97,0),14))</f>
        <v>5</v>
      </c>
      <c r="O129" s="18">
        <f>IF(ISNA(INDEX($A$35:$U$97,MATCH($B129,$B$35:$B$97,0),15)),"",INDEX($A$35:$U$97,MATCH($B129,$B$35:$B$97,0),15))</f>
        <v>5</v>
      </c>
      <c r="P129" s="18">
        <f>IF(ISNA(INDEX($A$35:$U$97,MATCH($B129,$B$35:$B$97,0),16)),"",INDEX($A$35:$U$97,MATCH($B129,$B$35:$B$97,0),16))</f>
        <v>3</v>
      </c>
      <c r="Q129" s="27">
        <f>IF(ISNA(INDEX($A$35:$U$97,MATCH($B129,$B$35:$B$97,0),17)),"",INDEX($A$35:$U$97,MATCH($B129,$B$35:$B$97,0),17))</f>
        <v>8</v>
      </c>
      <c r="R129" s="27">
        <f>IF(ISNA(INDEX($A$35:$U$97,MATCH($B129,$B$35:$B$97,0),18)),"",INDEX($A$35:$U$97,MATCH($B129,$B$35:$B$97,0),18))</f>
        <v>0</v>
      </c>
      <c r="S129" s="27">
        <f>IF(ISNA(INDEX($A$35:$U$97,MATCH($B129,$B$35:$B$97,0),19)),"",INDEX($A$35:$U$97,MATCH($B129,$B$35:$B$97,0),19))</f>
        <v>0</v>
      </c>
      <c r="T129" s="27" t="str">
        <f>IF(ISNA(INDEX($A$35:$U$97,MATCH($B129,$B$35:$B$97,0),20)),"",INDEX($A$35:$U$97,MATCH($B129,$B$35:$B$97,0),20))</f>
        <v>VP</v>
      </c>
      <c r="U129" s="17" t="s">
        <v>38</v>
      </c>
    </row>
    <row r="130" spans="1:21" x14ac:dyDescent="0.2">
      <c r="A130" s="20" t="s">
        <v>25</v>
      </c>
      <c r="B130" s="148"/>
      <c r="C130" s="148"/>
      <c r="D130" s="148"/>
      <c r="E130" s="148"/>
      <c r="F130" s="148"/>
      <c r="G130" s="148"/>
      <c r="H130" s="148"/>
      <c r="I130" s="148"/>
      <c r="J130" s="22">
        <f t="shared" ref="J130:Q130" si="33">SUM(J127:J129)</f>
        <v>30</v>
      </c>
      <c r="K130" s="22">
        <f t="shared" si="33"/>
        <v>0</v>
      </c>
      <c r="L130" s="22">
        <f t="shared" si="33"/>
        <v>0</v>
      </c>
      <c r="M130" s="22">
        <f t="shared" si="33"/>
        <v>1</v>
      </c>
      <c r="N130" s="22">
        <f t="shared" si="33"/>
        <v>27</v>
      </c>
      <c r="O130" s="22">
        <f t="shared" si="33"/>
        <v>28</v>
      </c>
      <c r="P130" s="22">
        <f t="shared" si="33"/>
        <v>34</v>
      </c>
      <c r="Q130" s="22">
        <f t="shared" si="33"/>
        <v>62</v>
      </c>
      <c r="R130" s="20">
        <f>COUNTIF(R127:R129,"E")</f>
        <v>0</v>
      </c>
      <c r="S130" s="20">
        <f>COUNTIF(S127:S129,"C")</f>
        <v>2</v>
      </c>
      <c r="T130" s="20">
        <f>COUNTIF(T127:T129,"VP")</f>
        <v>1</v>
      </c>
      <c r="U130" s="21"/>
    </row>
    <row r="131" spans="1:21" ht="25.5" customHeight="1" x14ac:dyDescent="0.2">
      <c r="A131" s="149" t="s">
        <v>48</v>
      </c>
      <c r="B131" s="150"/>
      <c r="C131" s="150"/>
      <c r="D131" s="150"/>
      <c r="E131" s="150"/>
      <c r="F131" s="150"/>
      <c r="G131" s="150"/>
      <c r="H131" s="150"/>
      <c r="I131" s="151"/>
      <c r="J131" s="22">
        <f t="shared" ref="J131:T131" si="34">SUM(J125,J130)</f>
        <v>77</v>
      </c>
      <c r="K131" s="22">
        <f t="shared" si="34"/>
        <v>12</v>
      </c>
      <c r="L131" s="22">
        <f t="shared" si="34"/>
        <v>6</v>
      </c>
      <c r="M131" s="22">
        <f t="shared" si="34"/>
        <v>1</v>
      </c>
      <c r="N131" s="22">
        <f t="shared" si="34"/>
        <v>33</v>
      </c>
      <c r="O131" s="22">
        <f t="shared" si="34"/>
        <v>52</v>
      </c>
      <c r="P131" s="22">
        <f t="shared" si="34"/>
        <v>93</v>
      </c>
      <c r="Q131" s="22">
        <f t="shared" si="34"/>
        <v>145</v>
      </c>
      <c r="R131" s="22">
        <f t="shared" si="34"/>
        <v>6</v>
      </c>
      <c r="S131" s="22">
        <f t="shared" si="34"/>
        <v>2</v>
      </c>
      <c r="T131" s="22">
        <f t="shared" si="34"/>
        <v>1</v>
      </c>
      <c r="U131" s="41">
        <f>COUNTIF($A$119:$U$129,"DS")/(COUNTIF($A$104:$U$109,"DF")+COUNTIF($A$119:$U$129,"DS"))</f>
        <v>0.6</v>
      </c>
    </row>
    <row r="132" spans="1:21" ht="13.5" customHeight="1" x14ac:dyDescent="0.2">
      <c r="A132" s="104" t="s">
        <v>49</v>
      </c>
      <c r="B132" s="105"/>
      <c r="C132" s="105"/>
      <c r="D132" s="105"/>
      <c r="E132" s="105"/>
      <c r="F132" s="105"/>
      <c r="G132" s="105"/>
      <c r="H132" s="105"/>
      <c r="I132" s="105"/>
      <c r="J132" s="106"/>
      <c r="K132" s="22">
        <f t="shared" ref="K132:Q132" si="35">K125*14+K130*12</f>
        <v>168</v>
      </c>
      <c r="L132" s="22">
        <f t="shared" si="35"/>
        <v>84</v>
      </c>
      <c r="M132" s="22">
        <f t="shared" si="35"/>
        <v>12</v>
      </c>
      <c r="N132" s="22">
        <f t="shared" si="35"/>
        <v>408</v>
      </c>
      <c r="O132" s="22">
        <f t="shared" si="35"/>
        <v>672</v>
      </c>
      <c r="P132" s="22">
        <f t="shared" si="35"/>
        <v>1234</v>
      </c>
      <c r="Q132" s="22">
        <f t="shared" si="35"/>
        <v>1906</v>
      </c>
      <c r="R132" s="136"/>
      <c r="S132" s="137"/>
      <c r="T132" s="137"/>
      <c r="U132" s="138"/>
    </row>
    <row r="133" spans="1:21" ht="16.5" customHeight="1" x14ac:dyDescent="0.2">
      <c r="A133" s="107"/>
      <c r="B133" s="108"/>
      <c r="C133" s="108"/>
      <c r="D133" s="108"/>
      <c r="E133" s="108"/>
      <c r="F133" s="108"/>
      <c r="G133" s="108"/>
      <c r="H133" s="108"/>
      <c r="I133" s="108"/>
      <c r="J133" s="109"/>
      <c r="K133" s="133">
        <f>SUM(K132:N132)</f>
        <v>672</v>
      </c>
      <c r="L133" s="134"/>
      <c r="M133" s="134"/>
      <c r="N133" s="135"/>
      <c r="O133" s="142">
        <f>SUM(O132:P132)</f>
        <v>1906</v>
      </c>
      <c r="P133" s="143"/>
      <c r="Q133" s="144"/>
      <c r="R133" s="139"/>
      <c r="S133" s="140"/>
      <c r="T133" s="140"/>
      <c r="U133" s="141"/>
    </row>
    <row r="134" spans="1:21" ht="8.25" customHeight="1" x14ac:dyDescent="0.2"/>
    <row r="135" spans="1:21" x14ac:dyDescent="0.2">
      <c r="B135" s="2"/>
      <c r="C135" s="2"/>
      <c r="D135" s="2"/>
      <c r="E135" s="2"/>
      <c r="F135" s="2"/>
      <c r="G135" s="2"/>
      <c r="N135" s="8"/>
      <c r="O135" s="8"/>
      <c r="P135" s="8"/>
      <c r="Q135" s="8"/>
      <c r="R135" s="8"/>
      <c r="S135" s="8"/>
      <c r="T135" s="8"/>
    </row>
    <row r="137" spans="1:21" x14ac:dyDescent="0.2">
      <c r="A137" s="103" t="s">
        <v>61</v>
      </c>
      <c r="B137" s="103"/>
    </row>
    <row r="138" spans="1:21" x14ac:dyDescent="0.2">
      <c r="A138" s="152" t="s">
        <v>27</v>
      </c>
      <c r="B138" s="116" t="s">
        <v>53</v>
      </c>
      <c r="C138" s="154"/>
      <c r="D138" s="154"/>
      <c r="E138" s="154"/>
      <c r="F138" s="154"/>
      <c r="G138" s="117"/>
      <c r="H138" s="116" t="s">
        <v>56</v>
      </c>
      <c r="I138" s="117"/>
      <c r="J138" s="65" t="s">
        <v>57</v>
      </c>
      <c r="K138" s="66"/>
      <c r="L138" s="66"/>
      <c r="M138" s="66"/>
      <c r="N138" s="66"/>
      <c r="O138" s="66"/>
      <c r="P138" s="67"/>
      <c r="Q138" s="116" t="s">
        <v>47</v>
      </c>
      <c r="R138" s="117"/>
      <c r="S138" s="65" t="s">
        <v>58</v>
      </c>
      <c r="T138" s="66"/>
      <c r="U138" s="67"/>
    </row>
    <row r="139" spans="1:21" x14ac:dyDescent="0.2">
      <c r="A139" s="153"/>
      <c r="B139" s="118"/>
      <c r="C139" s="155"/>
      <c r="D139" s="155"/>
      <c r="E139" s="155"/>
      <c r="F139" s="155"/>
      <c r="G139" s="119"/>
      <c r="H139" s="118"/>
      <c r="I139" s="119"/>
      <c r="J139" s="65" t="s">
        <v>33</v>
      </c>
      <c r="K139" s="67"/>
      <c r="L139" s="65" t="s">
        <v>7</v>
      </c>
      <c r="M139" s="66"/>
      <c r="N139" s="67"/>
      <c r="O139" s="65" t="s">
        <v>30</v>
      </c>
      <c r="P139" s="67"/>
      <c r="Q139" s="118"/>
      <c r="R139" s="119"/>
      <c r="S139" s="34" t="s">
        <v>59</v>
      </c>
      <c r="T139" s="65" t="s">
        <v>60</v>
      </c>
      <c r="U139" s="67"/>
    </row>
    <row r="140" spans="1:21" x14ac:dyDescent="0.2">
      <c r="A140" s="34">
        <v>1</v>
      </c>
      <c r="B140" s="65" t="s">
        <v>54</v>
      </c>
      <c r="C140" s="66"/>
      <c r="D140" s="66"/>
      <c r="E140" s="66"/>
      <c r="F140" s="66"/>
      <c r="G140" s="67"/>
      <c r="H140" s="69">
        <f>J140</f>
        <v>67</v>
      </c>
      <c r="I140" s="69"/>
      <c r="J140" s="126">
        <f>O42+O51+O62+O73-J141</f>
        <v>67</v>
      </c>
      <c r="K140" s="127"/>
      <c r="L140" s="126">
        <f>P42+P51+P62+P73-L141</f>
        <v>130</v>
      </c>
      <c r="M140" s="128"/>
      <c r="N140" s="127"/>
      <c r="O140" s="129">
        <f>SUM(J140:N140)</f>
        <v>197</v>
      </c>
      <c r="P140" s="130"/>
      <c r="Q140" s="113">
        <f>H140/H142</f>
        <v>0.89333333333333331</v>
      </c>
      <c r="R140" s="114"/>
      <c r="S140" s="35">
        <f>J42+J51-S141</f>
        <v>60</v>
      </c>
      <c r="T140" s="124">
        <f>J62+J73-T141</f>
        <v>46</v>
      </c>
      <c r="U140" s="125"/>
    </row>
    <row r="141" spans="1:21" x14ac:dyDescent="0.2">
      <c r="A141" s="34">
        <v>2</v>
      </c>
      <c r="B141" s="65" t="s">
        <v>55</v>
      </c>
      <c r="C141" s="66"/>
      <c r="D141" s="66"/>
      <c r="E141" s="66"/>
      <c r="F141" s="66"/>
      <c r="G141" s="67"/>
      <c r="H141" s="69">
        <f>J141</f>
        <v>8</v>
      </c>
      <c r="I141" s="69"/>
      <c r="J141" s="110">
        <f>O84</f>
        <v>8</v>
      </c>
      <c r="K141" s="111"/>
      <c r="L141" s="110">
        <f>P84</f>
        <v>18</v>
      </c>
      <c r="M141" s="112"/>
      <c r="N141" s="111"/>
      <c r="O141" s="129">
        <f>SUM(J141:N141)</f>
        <v>26</v>
      </c>
      <c r="P141" s="130"/>
      <c r="Q141" s="113">
        <f>H141/H142</f>
        <v>0.10666666666666667</v>
      </c>
      <c r="R141" s="114"/>
      <c r="S141" s="11">
        <v>0</v>
      </c>
      <c r="T141" s="131">
        <v>14</v>
      </c>
      <c r="U141" s="132"/>
    </row>
    <row r="142" spans="1:21" x14ac:dyDescent="0.2">
      <c r="A142" s="65" t="s">
        <v>25</v>
      </c>
      <c r="B142" s="66"/>
      <c r="C142" s="66"/>
      <c r="D142" s="66"/>
      <c r="E142" s="66"/>
      <c r="F142" s="66"/>
      <c r="G142" s="67"/>
      <c r="H142" s="68">
        <f>SUM(H140:I141)</f>
        <v>75</v>
      </c>
      <c r="I142" s="68"/>
      <c r="J142" s="68">
        <f>SUM(J140:K141)</f>
        <v>75</v>
      </c>
      <c r="K142" s="68"/>
      <c r="L142" s="100">
        <f>SUM(L140:N141)</f>
        <v>148</v>
      </c>
      <c r="M142" s="101"/>
      <c r="N142" s="102"/>
      <c r="O142" s="100">
        <f>SUM(O140:P141)</f>
        <v>223</v>
      </c>
      <c r="P142" s="102"/>
      <c r="Q142" s="120">
        <f>SUM(Q140:R141)</f>
        <v>1</v>
      </c>
      <c r="R142" s="121"/>
      <c r="S142" s="36">
        <f>SUM(S140:S141)</f>
        <v>60</v>
      </c>
      <c r="T142" s="122">
        <f>SUM(T140:U141)</f>
        <v>60</v>
      </c>
      <c r="U142" s="123"/>
    </row>
    <row r="145" spans="1:34" x14ac:dyDescent="0.2">
      <c r="B145" s="2"/>
      <c r="C145" s="2"/>
      <c r="D145" s="2"/>
      <c r="E145" s="2"/>
      <c r="F145" s="2"/>
      <c r="G145" s="2"/>
      <c r="N145" s="8"/>
      <c r="O145" s="8"/>
      <c r="P145" s="8"/>
      <c r="Q145" s="8"/>
      <c r="R145" s="8"/>
      <c r="S145" s="8"/>
      <c r="T145" s="8"/>
    </row>
    <row r="146" spans="1:34" x14ac:dyDescent="0.2">
      <c r="A146" s="115" t="s">
        <v>107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8" spans="1:34" ht="12.75" customHeight="1" x14ac:dyDescent="0.2">
      <c r="A148" s="62" t="s">
        <v>108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56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</row>
    <row r="149" spans="1:34" ht="27.75" customHeight="1" x14ac:dyDescent="0.2">
      <c r="A149" s="62" t="s">
        <v>27</v>
      </c>
      <c r="B149" s="62" t="s">
        <v>26</v>
      </c>
      <c r="C149" s="62"/>
      <c r="D149" s="62"/>
      <c r="E149" s="62"/>
      <c r="F149" s="62"/>
      <c r="G149" s="62"/>
      <c r="H149" s="62"/>
      <c r="I149" s="62"/>
      <c r="J149" s="63" t="s">
        <v>40</v>
      </c>
      <c r="K149" s="63" t="s">
        <v>24</v>
      </c>
      <c r="L149" s="63"/>
      <c r="M149" s="63"/>
      <c r="N149" s="63" t="s">
        <v>41</v>
      </c>
      <c r="O149" s="64"/>
      <c r="P149" s="64"/>
      <c r="Q149" s="63" t="s">
        <v>23</v>
      </c>
      <c r="R149" s="63"/>
      <c r="S149" s="63"/>
      <c r="T149" s="63" t="s">
        <v>22</v>
      </c>
      <c r="U149" s="58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</row>
    <row r="150" spans="1:34" x14ac:dyDescent="0.2">
      <c r="A150" s="62"/>
      <c r="B150" s="62"/>
      <c r="C150" s="62"/>
      <c r="D150" s="62"/>
      <c r="E150" s="62"/>
      <c r="F150" s="62"/>
      <c r="G150" s="62"/>
      <c r="H150" s="62"/>
      <c r="I150" s="62"/>
      <c r="J150" s="63"/>
      <c r="K150" s="5" t="s">
        <v>28</v>
      </c>
      <c r="L150" s="5" t="s">
        <v>29</v>
      </c>
      <c r="M150" s="5" t="s">
        <v>109</v>
      </c>
      <c r="N150" s="5" t="s">
        <v>33</v>
      </c>
      <c r="O150" s="5" t="s">
        <v>7</v>
      </c>
      <c r="P150" s="5" t="s">
        <v>30</v>
      </c>
      <c r="Q150" s="5" t="s">
        <v>31</v>
      </c>
      <c r="R150" s="5" t="s">
        <v>28</v>
      </c>
      <c r="S150" s="5" t="s">
        <v>32</v>
      </c>
      <c r="T150" s="63"/>
    </row>
    <row r="151" spans="1:34" x14ac:dyDescent="0.2">
      <c r="A151" s="98" t="s">
        <v>110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34" x14ac:dyDescent="0.2">
      <c r="A152" s="48" t="s">
        <v>111</v>
      </c>
      <c r="B152" s="99" t="s">
        <v>112</v>
      </c>
      <c r="C152" s="99"/>
      <c r="D152" s="99"/>
      <c r="E152" s="99"/>
      <c r="F152" s="99"/>
      <c r="G152" s="99"/>
      <c r="H152" s="99"/>
      <c r="I152" s="99"/>
      <c r="J152" s="49">
        <v>5</v>
      </c>
      <c r="K152" s="49">
        <v>2</v>
      </c>
      <c r="L152" s="49">
        <v>1</v>
      </c>
      <c r="M152" s="49">
        <v>0</v>
      </c>
      <c r="N152" s="50">
        <f>K152+L152+M152</f>
        <v>3</v>
      </c>
      <c r="O152" s="50">
        <f>P152-N152</f>
        <v>6</v>
      </c>
      <c r="P152" s="50">
        <f>ROUND(PRODUCT(J152,25)/14,0)</f>
        <v>9</v>
      </c>
      <c r="Q152" s="49" t="s">
        <v>31</v>
      </c>
      <c r="R152" s="49"/>
      <c r="S152" s="51"/>
      <c r="T152" s="51" t="s">
        <v>36</v>
      </c>
    </row>
    <row r="153" spans="1:34" x14ac:dyDescent="0.2">
      <c r="A153" s="48" t="s">
        <v>113</v>
      </c>
      <c r="B153" s="99" t="s">
        <v>114</v>
      </c>
      <c r="C153" s="99"/>
      <c r="D153" s="99"/>
      <c r="E153" s="99"/>
      <c r="F153" s="99"/>
      <c r="G153" s="99"/>
      <c r="H153" s="99"/>
      <c r="I153" s="99"/>
      <c r="J153" s="49">
        <v>5</v>
      </c>
      <c r="K153" s="49">
        <v>2</v>
      </c>
      <c r="L153" s="49">
        <v>1</v>
      </c>
      <c r="M153" s="49">
        <v>0</v>
      </c>
      <c r="N153" s="50">
        <f>K153+L153+M153</f>
        <v>3</v>
      </c>
      <c r="O153" s="50">
        <f>P153-N153</f>
        <v>6</v>
      </c>
      <c r="P153" s="50">
        <f>ROUND(PRODUCT(J153,25)/14,0)</f>
        <v>9</v>
      </c>
      <c r="Q153" s="49" t="s">
        <v>31</v>
      </c>
      <c r="R153" s="49"/>
      <c r="S153" s="51"/>
      <c r="T153" s="51" t="s">
        <v>36</v>
      </c>
    </row>
    <row r="154" spans="1:34" x14ac:dyDescent="0.2">
      <c r="A154" s="59" t="s">
        <v>115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1"/>
    </row>
    <row r="155" spans="1:34" ht="27" customHeight="1" x14ac:dyDescent="0.2">
      <c r="A155" s="48" t="s">
        <v>116</v>
      </c>
      <c r="B155" s="86" t="s">
        <v>138</v>
      </c>
      <c r="C155" s="87"/>
      <c r="D155" s="87"/>
      <c r="E155" s="87"/>
      <c r="F155" s="87"/>
      <c r="G155" s="87"/>
      <c r="H155" s="87"/>
      <c r="I155" s="88"/>
      <c r="J155" s="49">
        <v>5</v>
      </c>
      <c r="K155" s="49">
        <v>2</v>
      </c>
      <c r="L155" s="49">
        <v>1</v>
      </c>
      <c r="M155" s="49">
        <v>0</v>
      </c>
      <c r="N155" s="50">
        <f>K155+L155+M155</f>
        <v>3</v>
      </c>
      <c r="O155" s="50">
        <f>P155-N155</f>
        <v>6</v>
      </c>
      <c r="P155" s="50">
        <f>ROUND(PRODUCT(J155,25)/14,0)</f>
        <v>9</v>
      </c>
      <c r="Q155" s="49" t="s">
        <v>31</v>
      </c>
      <c r="R155" s="49"/>
      <c r="S155" s="51"/>
      <c r="T155" s="51" t="s">
        <v>117</v>
      </c>
    </row>
    <row r="156" spans="1:34" ht="15" customHeight="1" x14ac:dyDescent="0.2">
      <c r="A156" s="48" t="s">
        <v>118</v>
      </c>
      <c r="B156" s="89" t="s">
        <v>151</v>
      </c>
      <c r="C156" s="90"/>
      <c r="D156" s="90"/>
      <c r="E156" s="90"/>
      <c r="F156" s="90"/>
      <c r="G156" s="90"/>
      <c r="H156" s="90"/>
      <c r="I156" s="91"/>
      <c r="J156" s="49">
        <v>5</v>
      </c>
      <c r="K156" s="49">
        <v>1</v>
      </c>
      <c r="L156" s="49">
        <v>2</v>
      </c>
      <c r="M156" s="49">
        <v>0</v>
      </c>
      <c r="N156" s="50">
        <f>K156+L156+M156</f>
        <v>3</v>
      </c>
      <c r="O156" s="50">
        <f>P156-N156</f>
        <v>6</v>
      </c>
      <c r="P156" s="50">
        <f>ROUND(PRODUCT(J156,25)/14,0)</f>
        <v>9</v>
      </c>
      <c r="Q156" s="49" t="s">
        <v>31</v>
      </c>
      <c r="R156" s="49"/>
      <c r="S156" s="51"/>
      <c r="T156" s="51" t="s">
        <v>119</v>
      </c>
    </row>
    <row r="157" spans="1:34" x14ac:dyDescent="0.2">
      <c r="A157" s="59" t="s">
        <v>120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1"/>
    </row>
    <row r="158" spans="1:34" ht="34.5" customHeight="1" x14ac:dyDescent="0.2">
      <c r="A158" s="48" t="s">
        <v>121</v>
      </c>
      <c r="B158" s="86" t="s">
        <v>137</v>
      </c>
      <c r="C158" s="87"/>
      <c r="D158" s="87"/>
      <c r="E158" s="87"/>
      <c r="F158" s="87"/>
      <c r="G158" s="87"/>
      <c r="H158" s="87"/>
      <c r="I158" s="88"/>
      <c r="J158" s="49">
        <v>5</v>
      </c>
      <c r="K158" s="49">
        <v>0</v>
      </c>
      <c r="L158" s="49">
        <v>0</v>
      </c>
      <c r="M158" s="49">
        <v>3</v>
      </c>
      <c r="N158" s="50">
        <f>K158+L158+M158</f>
        <v>3</v>
      </c>
      <c r="O158" s="50">
        <f>P158-N158</f>
        <v>6</v>
      </c>
      <c r="P158" s="50">
        <f>ROUND(PRODUCT(J158,25)/14,0)</f>
        <v>9</v>
      </c>
      <c r="Q158" s="49"/>
      <c r="R158" s="49" t="s">
        <v>28</v>
      </c>
      <c r="S158" s="51"/>
      <c r="T158" s="51" t="s">
        <v>117</v>
      </c>
    </row>
    <row r="159" spans="1:34" ht="31.5" customHeight="1" x14ac:dyDescent="0.2">
      <c r="A159" s="48" t="s">
        <v>122</v>
      </c>
      <c r="B159" s="89" t="s">
        <v>152</v>
      </c>
      <c r="C159" s="90"/>
      <c r="D159" s="90"/>
      <c r="E159" s="90"/>
      <c r="F159" s="90"/>
      <c r="G159" s="90"/>
      <c r="H159" s="90"/>
      <c r="I159" s="91"/>
      <c r="J159" s="49">
        <v>5</v>
      </c>
      <c r="K159" s="49">
        <v>1</v>
      </c>
      <c r="L159" s="49">
        <v>2</v>
      </c>
      <c r="M159" s="49">
        <v>0</v>
      </c>
      <c r="N159" s="50">
        <f>K159+L159+M159</f>
        <v>3</v>
      </c>
      <c r="O159" s="50">
        <f>P159-N159</f>
        <v>6</v>
      </c>
      <c r="P159" s="50">
        <f>ROUND(PRODUCT(J159,25)/14,0)</f>
        <v>9</v>
      </c>
      <c r="Q159" s="49" t="s">
        <v>31</v>
      </c>
      <c r="R159" s="49"/>
      <c r="S159" s="51"/>
      <c r="T159" s="51" t="s">
        <v>119</v>
      </c>
    </row>
    <row r="160" spans="1:34" x14ac:dyDescent="0.2">
      <c r="A160" s="92" t="s">
        <v>123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</row>
    <row r="161" spans="1:20" ht="18.75" customHeight="1" x14ac:dyDescent="0.2">
      <c r="A161" s="48"/>
      <c r="B161" s="86" t="s">
        <v>124</v>
      </c>
      <c r="C161" s="87"/>
      <c r="D161" s="87"/>
      <c r="E161" s="87"/>
      <c r="F161" s="87"/>
      <c r="G161" s="87"/>
      <c r="H161" s="87"/>
      <c r="I161" s="88"/>
      <c r="J161" s="49">
        <v>5</v>
      </c>
      <c r="K161" s="49"/>
      <c r="L161" s="49"/>
      <c r="M161" s="49"/>
      <c r="N161" s="50"/>
      <c r="O161" s="50"/>
      <c r="P161" s="50"/>
      <c r="Q161" s="49"/>
      <c r="R161" s="49"/>
      <c r="S161" s="51"/>
      <c r="T161" s="52"/>
    </row>
    <row r="162" spans="1:20" ht="20.25" customHeight="1" x14ac:dyDescent="0.2">
      <c r="A162" s="95" t="s">
        <v>125</v>
      </c>
      <c r="B162" s="96"/>
      <c r="C162" s="96"/>
      <c r="D162" s="96"/>
      <c r="E162" s="96"/>
      <c r="F162" s="96"/>
      <c r="G162" s="96"/>
      <c r="H162" s="96"/>
      <c r="I162" s="97"/>
      <c r="J162" s="53">
        <f>SUM(J152:J153,J155:J156,J158:J159,J161)</f>
        <v>35</v>
      </c>
      <c r="K162" s="53">
        <f t="shared" ref="K162:P162" si="36">SUM(K152:K153,K155:K156,K158:K159,K161)</f>
        <v>8</v>
      </c>
      <c r="L162" s="53">
        <f t="shared" si="36"/>
        <v>7</v>
      </c>
      <c r="M162" s="53">
        <f t="shared" si="36"/>
        <v>3</v>
      </c>
      <c r="N162" s="53">
        <f t="shared" si="36"/>
        <v>18</v>
      </c>
      <c r="O162" s="53">
        <f t="shared" si="36"/>
        <v>36</v>
      </c>
      <c r="P162" s="53">
        <f t="shared" si="36"/>
        <v>54</v>
      </c>
      <c r="Q162" s="54">
        <f>COUNTIF(Q152:Q153,"E")+COUNTIF(Q155:Q156,"E")+COUNTIF(Q158:Q159,"E")+COUNTIF(Q161,"E")</f>
        <v>5</v>
      </c>
      <c r="R162" s="54">
        <f>COUNTIF(R152:R153,"C")+COUNTIF(R155:R156,"C")+COUNTIF(R158:R159,"C")+COUNTIF(R161,"C")</f>
        <v>1</v>
      </c>
      <c r="S162" s="54">
        <f>COUNTIF(S152:S153,"VP")+COUNTIF(S155:S156,"VP")+COUNTIF(S158:S159,"VP")+COUNTIF(S161,"VP")</f>
        <v>0</v>
      </c>
      <c r="T162" s="55"/>
    </row>
    <row r="163" spans="1:20" ht="20.25" customHeight="1" x14ac:dyDescent="0.2">
      <c r="A163" s="71" t="s">
        <v>49</v>
      </c>
      <c r="B163" s="72"/>
      <c r="C163" s="72"/>
      <c r="D163" s="72"/>
      <c r="E163" s="72"/>
      <c r="F163" s="72"/>
      <c r="G163" s="72"/>
      <c r="H163" s="72"/>
      <c r="I163" s="72"/>
      <c r="J163" s="73"/>
      <c r="K163" s="53">
        <f t="shared" ref="K163:P163" si="37">SUM(K152:K153,K155:K156,K158:K159)*14</f>
        <v>112</v>
      </c>
      <c r="L163" s="53">
        <f t="shared" si="37"/>
        <v>98</v>
      </c>
      <c r="M163" s="53">
        <f t="shared" si="37"/>
        <v>42</v>
      </c>
      <c r="N163" s="53">
        <f t="shared" si="37"/>
        <v>252</v>
      </c>
      <c r="O163" s="53">
        <f t="shared" si="37"/>
        <v>504</v>
      </c>
      <c r="P163" s="53">
        <f t="shared" si="37"/>
        <v>756</v>
      </c>
      <c r="Q163" s="77"/>
      <c r="R163" s="78"/>
      <c r="S163" s="78"/>
      <c r="T163" s="79"/>
    </row>
    <row r="164" spans="1:20" ht="20.25" customHeight="1" x14ac:dyDescent="0.2">
      <c r="A164" s="74"/>
      <c r="B164" s="75"/>
      <c r="C164" s="75"/>
      <c r="D164" s="75"/>
      <c r="E164" s="75"/>
      <c r="F164" s="75"/>
      <c r="G164" s="75"/>
      <c r="H164" s="75"/>
      <c r="I164" s="75"/>
      <c r="J164" s="76"/>
      <c r="K164" s="83">
        <f>SUM(K163:M163)</f>
        <v>252</v>
      </c>
      <c r="L164" s="84"/>
      <c r="M164" s="85"/>
      <c r="N164" s="83">
        <f>SUM(N163:O163)</f>
        <v>756</v>
      </c>
      <c r="O164" s="84"/>
      <c r="P164" s="85"/>
      <c r="Q164" s="80"/>
      <c r="R164" s="81"/>
      <c r="S164" s="81"/>
      <c r="T164" s="82"/>
    </row>
    <row r="167" spans="1:20" x14ac:dyDescent="0.2">
      <c r="A167" s="70" t="s">
        <v>126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</row>
    <row r="168" spans="1:20" x14ac:dyDescent="0.2">
      <c r="A168" s="70" t="s">
        <v>127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</row>
    <row r="169" spans="1:20" x14ac:dyDescent="0.2">
      <c r="A169" s="70" t="s">
        <v>128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</row>
  </sheetData>
  <sheetProtection formatCells="0" formatRows="0" insertRows="0"/>
  <mergeCells count="226">
    <mergeCell ref="A55:U55"/>
    <mergeCell ref="J56:J57"/>
    <mergeCell ref="B59:I59"/>
    <mergeCell ref="B38:I38"/>
    <mergeCell ref="U56:U57"/>
    <mergeCell ref="A56:A57"/>
    <mergeCell ref="B56:I57"/>
    <mergeCell ref="O56:Q56"/>
    <mergeCell ref="R56:T56"/>
    <mergeCell ref="B41:I41"/>
    <mergeCell ref="B39:I39"/>
    <mergeCell ref="B47:I47"/>
    <mergeCell ref="A75:U75"/>
    <mergeCell ref="B72:I72"/>
    <mergeCell ref="K56:N56"/>
    <mergeCell ref="B70:I70"/>
    <mergeCell ref="O68:Q68"/>
    <mergeCell ref="A2:K2"/>
    <mergeCell ref="A6:K6"/>
    <mergeCell ref="A44:U44"/>
    <mergeCell ref="J45:J46"/>
    <mergeCell ref="O45:Q45"/>
    <mergeCell ref="R45:T45"/>
    <mergeCell ref="A13:K13"/>
    <mergeCell ref="N5:O5"/>
    <mergeCell ref="B71:I71"/>
    <mergeCell ref="A17:K17"/>
    <mergeCell ref="B58:I58"/>
    <mergeCell ref="B62:I62"/>
    <mergeCell ref="B50:I50"/>
    <mergeCell ref="B40:I40"/>
    <mergeCell ref="D26:F26"/>
    <mergeCell ref="A18:K18"/>
    <mergeCell ref="I26:K26"/>
    <mergeCell ref="B26:C26"/>
    <mergeCell ref="S6:U6"/>
    <mergeCell ref="N8:U11"/>
    <mergeCell ref="A15:K15"/>
    <mergeCell ref="J36:J37"/>
    <mergeCell ref="A35:U35"/>
    <mergeCell ref="A33:U33"/>
    <mergeCell ref="N14:U14"/>
    <mergeCell ref="N4:O4"/>
    <mergeCell ref="N3:O3"/>
    <mergeCell ref="S4:U4"/>
    <mergeCell ref="A8:K8"/>
    <mergeCell ref="A14:K14"/>
    <mergeCell ref="A19:K19"/>
    <mergeCell ref="A11:K11"/>
    <mergeCell ref="A12:K12"/>
    <mergeCell ref="G26:G27"/>
    <mergeCell ref="B36:I37"/>
    <mergeCell ref="U36:U37"/>
    <mergeCell ref="H26:H27"/>
    <mergeCell ref="A25:G25"/>
    <mergeCell ref="A36:A37"/>
    <mergeCell ref="A20:K23"/>
    <mergeCell ref="N25:U31"/>
    <mergeCell ref="O15:U15"/>
    <mergeCell ref="N16:U16"/>
    <mergeCell ref="O17:U17"/>
    <mergeCell ref="N21:U23"/>
    <mergeCell ref="A16:K16"/>
    <mergeCell ref="A1:K1"/>
    <mergeCell ref="A3:K3"/>
    <mergeCell ref="K45:N45"/>
    <mergeCell ref="N19:U19"/>
    <mergeCell ref="N1:U1"/>
    <mergeCell ref="A4:K5"/>
    <mergeCell ref="A45:A46"/>
    <mergeCell ref="S3:U3"/>
    <mergeCell ref="P6:R6"/>
    <mergeCell ref="R36:T36"/>
    <mergeCell ref="O36:Q36"/>
    <mergeCell ref="K36:N36"/>
    <mergeCell ref="B45:I46"/>
    <mergeCell ref="N13:U13"/>
    <mergeCell ref="S5:U5"/>
    <mergeCell ref="A10:K10"/>
    <mergeCell ref="N6:O6"/>
    <mergeCell ref="A7:K7"/>
    <mergeCell ref="P5:R5"/>
    <mergeCell ref="N18:U18"/>
    <mergeCell ref="B42:I42"/>
    <mergeCell ref="P3:R3"/>
    <mergeCell ref="P4:R4"/>
    <mergeCell ref="A9:K9"/>
    <mergeCell ref="U45:U46"/>
    <mergeCell ref="B79:I79"/>
    <mergeCell ref="B83:I83"/>
    <mergeCell ref="B68:I69"/>
    <mergeCell ref="A67:U67"/>
    <mergeCell ref="J68:J69"/>
    <mergeCell ref="K68:N68"/>
    <mergeCell ref="R68:T68"/>
    <mergeCell ref="A78:U78"/>
    <mergeCell ref="A81:U81"/>
    <mergeCell ref="B51:I51"/>
    <mergeCell ref="U76:U77"/>
    <mergeCell ref="K76:N76"/>
    <mergeCell ref="O76:Q76"/>
    <mergeCell ref="A76:A77"/>
    <mergeCell ref="A68:A69"/>
    <mergeCell ref="B48:I48"/>
    <mergeCell ref="B49:I49"/>
    <mergeCell ref="U68:U69"/>
    <mergeCell ref="B60:I60"/>
    <mergeCell ref="B61:I61"/>
    <mergeCell ref="B76:I77"/>
    <mergeCell ref="B73:I73"/>
    <mergeCell ref="B82:I82"/>
    <mergeCell ref="K86:N86"/>
    <mergeCell ref="O86:Q86"/>
    <mergeCell ref="K101:N101"/>
    <mergeCell ref="A115:U115"/>
    <mergeCell ref="R76:T76"/>
    <mergeCell ref="O101:Q101"/>
    <mergeCell ref="A100:U100"/>
    <mergeCell ref="A99:U99"/>
    <mergeCell ref="A101:A102"/>
    <mergeCell ref="R85:U86"/>
    <mergeCell ref="A84:I84"/>
    <mergeCell ref="U101:U102"/>
    <mergeCell ref="B80:I80"/>
    <mergeCell ref="B109:I109"/>
    <mergeCell ref="B101:I102"/>
    <mergeCell ref="J101:J102"/>
    <mergeCell ref="B108:I108"/>
    <mergeCell ref="B107:I107"/>
    <mergeCell ref="A103:U103"/>
    <mergeCell ref="B104:I104"/>
    <mergeCell ref="J76:J77"/>
    <mergeCell ref="A111:J112"/>
    <mergeCell ref="R111:U112"/>
    <mergeCell ref="A85:J86"/>
    <mergeCell ref="B120:I120"/>
    <mergeCell ref="B125:I125"/>
    <mergeCell ref="A126:U126"/>
    <mergeCell ref="B121:I121"/>
    <mergeCell ref="R116:T116"/>
    <mergeCell ref="B116:I117"/>
    <mergeCell ref="A110:I110"/>
    <mergeCell ref="B105:I105"/>
    <mergeCell ref="B106:I106"/>
    <mergeCell ref="O112:Q112"/>
    <mergeCell ref="K112:N112"/>
    <mergeCell ref="R101:T101"/>
    <mergeCell ref="A116:A117"/>
    <mergeCell ref="A118:U118"/>
    <mergeCell ref="O141:P141"/>
    <mergeCell ref="K133:N133"/>
    <mergeCell ref="R132:U133"/>
    <mergeCell ref="O133:Q133"/>
    <mergeCell ref="B123:I123"/>
    <mergeCell ref="B122:I122"/>
    <mergeCell ref="J116:J117"/>
    <mergeCell ref="K116:N116"/>
    <mergeCell ref="O116:Q116"/>
    <mergeCell ref="U116:U117"/>
    <mergeCell ref="B128:I128"/>
    <mergeCell ref="B119:I119"/>
    <mergeCell ref="B130:I130"/>
    <mergeCell ref="B127:I127"/>
    <mergeCell ref="A131:I131"/>
    <mergeCell ref="B129:I129"/>
    <mergeCell ref="B124:I124"/>
    <mergeCell ref="A138:A139"/>
    <mergeCell ref="B138:G139"/>
    <mergeCell ref="H138:I139"/>
    <mergeCell ref="J142:K142"/>
    <mergeCell ref="L142:N142"/>
    <mergeCell ref="A137:B137"/>
    <mergeCell ref="A132:J133"/>
    <mergeCell ref="J141:K141"/>
    <mergeCell ref="L141:N141"/>
    <mergeCell ref="Q141:R141"/>
    <mergeCell ref="A146:T146"/>
    <mergeCell ref="O139:P139"/>
    <mergeCell ref="T139:U139"/>
    <mergeCell ref="Q138:R139"/>
    <mergeCell ref="S138:U138"/>
    <mergeCell ref="O142:P142"/>
    <mergeCell ref="Q142:R142"/>
    <mergeCell ref="T142:U142"/>
    <mergeCell ref="T140:U140"/>
    <mergeCell ref="B140:G140"/>
    <mergeCell ref="H140:I140"/>
    <mergeCell ref="J140:K140"/>
    <mergeCell ref="L140:N140"/>
    <mergeCell ref="O140:P140"/>
    <mergeCell ref="Q140:R140"/>
    <mergeCell ref="T141:U141"/>
    <mergeCell ref="B141:G141"/>
    <mergeCell ref="A142:G142"/>
    <mergeCell ref="H142:I142"/>
    <mergeCell ref="J139:K139"/>
    <mergeCell ref="H141:I141"/>
    <mergeCell ref="L139:N139"/>
    <mergeCell ref="J138:P138"/>
    <mergeCell ref="A168:T168"/>
    <mergeCell ref="A169:T169"/>
    <mergeCell ref="A163:J164"/>
    <mergeCell ref="Q163:T164"/>
    <mergeCell ref="K164:M164"/>
    <mergeCell ref="N164:P164"/>
    <mergeCell ref="B155:I155"/>
    <mergeCell ref="B156:I156"/>
    <mergeCell ref="A157:T157"/>
    <mergeCell ref="B158:I158"/>
    <mergeCell ref="A167:T167"/>
    <mergeCell ref="B159:I159"/>
    <mergeCell ref="A160:T160"/>
    <mergeCell ref="B161:I161"/>
    <mergeCell ref="A162:I162"/>
    <mergeCell ref="A151:T151"/>
    <mergeCell ref="B152:I152"/>
    <mergeCell ref="B153:I153"/>
    <mergeCell ref="A154:T154"/>
    <mergeCell ref="A148:T148"/>
    <mergeCell ref="A149:A150"/>
    <mergeCell ref="B149:I150"/>
    <mergeCell ref="J149:J150"/>
    <mergeCell ref="K149:M149"/>
    <mergeCell ref="N149:P149"/>
    <mergeCell ref="Q149:S149"/>
    <mergeCell ref="T149:T150"/>
  </mergeCells>
  <phoneticPr fontId="5" type="noConversion"/>
  <dataValidations count="10">
    <dataValidation type="list" allowBlank="1" showInputMessage="1" showErrorMessage="1" sqref="U127:U129 U119:U124 U70:U72 U47:U50 U58:U61 U79:U80 U82:U83 U104:U109">
      <formula1>$P$34:$T$34</formula1>
    </dataValidation>
    <dataValidation type="list" allowBlank="1" showInputMessage="1" showErrorMessage="1" sqref="U125">
      <formula1>$Q$34:$T$34</formula1>
    </dataValidation>
    <dataValidation type="list" allowBlank="1" showInputMessage="1" showErrorMessage="1" sqref="S155:S156 S158:S159 S152:S153 S161 S70:S72 S47:S50 S58:S61 S82:S83 S79:S80">
      <formula1>$S$37</formula1>
    </dataValidation>
    <dataValidation type="list" allowBlank="1" showInputMessage="1" showErrorMessage="1" sqref="R155:R156 R158:R159 R152:R153 R161 R70:R72 R47:R50 R58:R61 R82:R83 R79:R80">
      <formula1>$R$37</formula1>
    </dataValidation>
    <dataValidation type="list" allowBlank="1" showInputMessage="1" showErrorMessage="1" sqref="Q161 Q155:Q156 Q158:Q159 Q152:Q153">
      <formula1>$Q$37</formula1>
    </dataValidation>
    <dataValidation type="list" allowBlank="1" showInputMessage="1" showErrorMessage="1" sqref="T79:T80 T70:T72 T47:T50 T58:T61 T82:T83">
      <formula1>$T$37</formula1>
    </dataValidation>
    <dataValidation type="list" allowBlank="1" showInputMessage="1" showErrorMessage="1" sqref="T38:T41">
      <formula1>$T$38</formula1>
    </dataValidation>
    <dataValidation type="list" allowBlank="1" showInputMessage="1" showErrorMessage="1" sqref="R38:R41">
      <formula1>$R$38</formula1>
    </dataValidation>
    <dataValidation type="list" allowBlank="1" showInputMessage="1" showErrorMessage="1" sqref="S38:S41">
      <formula1>$S$38</formula1>
    </dataValidation>
    <dataValidation type="list" allowBlank="1" showInputMessage="1" showErrorMessage="1" sqref="U38:U41">
      <formula1>$P$35:$T$35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 Prof univ.dr. Adrian Olimpiu Petruşel</oddFooter>
  </headerFooter>
  <rowBreaks count="1" manualBreakCount="1"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1FC32B-FAB7-400B-A28B-3F78612587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E1A68-50C0-49DD-AC6D-85C1D8C8A852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B42442-AE50-4B80-86C9-FCEA9876D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Arpad</cp:lastModifiedBy>
  <cp:lastPrinted>2016-02-18T10:17:47Z</cp:lastPrinted>
  <dcterms:created xsi:type="dcterms:W3CDTF">2013-06-27T08:19:59Z</dcterms:created>
  <dcterms:modified xsi:type="dcterms:W3CDTF">2016-06-29T11:35:38Z</dcterms:modified>
</cp:coreProperties>
</file>