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<sst xmlns="http://schemas.openxmlformats.org/spreadsheetml/2006/main" count="452" uniqueCount="169">
  <si>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</si>
  <si>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</si>
  <si>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</si>
  <si>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</si>
  <si>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</si>
  <si>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</si>
  <si>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</si>
  <si>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</si>
  <si>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</si>
  <si>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</si>
  <si>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</si>
  <si>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</si>
  <si>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</si>
  <si>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</si>
  <si>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</si>
  <si>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</si>
  <si>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</si>
  <si>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</si>
  <si>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</si>
  <si>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</si>
  <si>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</si>
  <si>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</si>
  <si>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</si>
  <si>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</si>
  <si>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</si>
  <si>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</si>
  <si>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</si>
  <si>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</si>
  <si>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</si>
  <si>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</si>
  <si>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</si>
  <si>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</si>
  <si>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</si>
  <si>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</si>
  <si>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</si>
  <si>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</si>
  <si>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</si>
  <si>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</si>
  <si>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</si>
  <si>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</si>
  <si>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</si>
  <si>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</si>
  <si>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</si>
  <si>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</si>
  <si>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</si>
  <si>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</si>
  <si>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</si>
  <si>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</si>
  <si>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</si>
  <si>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</si>
  <si>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</si>
  <si>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</si>
  <si>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</si>
  <si>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</si>
  <si>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</si>
  <si>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</si>
  <si>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</si>
  <si>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</si>
  <si>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</si>
  <si>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</si>
  <si>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</si>
  <si>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</si>
  <si>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</si>
  <si>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</si>
  <si>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</si>
  <si>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</si>
  <si>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</si>
  <si>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</si>
  <si>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</t>
  </si>
  <si>
    <t>FACULTATEA DE MATEMATICĂ ŞI INFORMATICĂ</t>
  </si>
  <si>
    <r>
      <t xml:space="preserve">Domeniul:  </t>
    </r>
    <r>
      <rPr>
        <b/>
        <sz val="10"/>
        <color indexed="8"/>
        <rFont val="Times New Roman"/>
        <family val="1"/>
      </rPr>
      <t>Matematică</t>
    </r>
  </si>
  <si>
    <r>
      <t xml:space="preserve">Titlul absolventului: </t>
    </r>
    <r>
      <rPr>
        <b/>
        <sz val="10"/>
        <color indexed="8"/>
        <rFont val="Times New Roman"/>
        <family val="1"/>
      </rPr>
      <t>Master's Degree</t>
    </r>
  </si>
  <si>
    <t>În contul a cel mult o disciplină opţională studentul are dreptul să aleagă o disciplină de la alte specializări ale facultăţilor din Universitatea „Babeş-Bolyai”.</t>
  </si>
  <si>
    <t>Curs optional 1</t>
  </si>
  <si>
    <t>Finalizarea lucrării de disertaţie</t>
  </si>
  <si>
    <t>Curs optional 2</t>
  </si>
  <si>
    <t>Curs optional 3</t>
  </si>
  <si>
    <t>CURS OPȚIONAL 2 (An II, Semestrul 4)</t>
  </si>
  <si>
    <t>CURS OPȚIONAL 3 (An II, Semestrul 4)</t>
  </si>
  <si>
    <t>DISCIPLINE COMPLEMENTARE (DC)</t>
  </si>
  <si>
    <t>DISCIPLINE DE SPECIALITATE (DS)</t>
  </si>
  <si>
    <t>I. CERINŢE PENTRU OBŢINEREA DIPLOMEI DE MASTER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</si>
  <si>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
</t>
    </r>
  </si>
  <si>
    <t>Limba de predare: Engleză</t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</si>
  <si>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la examenul de disertație</t>
    </r>
  </si>
  <si>
    <t>Teoria grupurilor si aplicatii</t>
  </si>
  <si>
    <t>Analiza neliniara aplicata</t>
  </si>
  <si>
    <t>Metode matematice in mecanica fluidelor</t>
  </si>
  <si>
    <t>Metodologia cercetarii stiintifice de matematica</t>
  </si>
  <si>
    <t>Ecuatii neliniare cu derivate partiale</t>
  </si>
  <si>
    <t>Tehnici de aproximare a functiilor</t>
  </si>
  <si>
    <t>Inele si module</t>
  </si>
  <si>
    <t>Teoria calitativa a ecuatiilor diferentiale ordinare</t>
  </si>
  <si>
    <t>Analiza complexa uni si multi dimensionala</t>
  </si>
  <si>
    <t>Topologie algebrica</t>
  </si>
  <si>
    <t>Algebra omologica</t>
  </si>
  <si>
    <t>Proiect de cercetare</t>
  </si>
  <si>
    <t>Teoria geometrica a functiilor de mai multe variabile complexe</t>
  </si>
  <si>
    <t>Aspecte ale teoriei punctului critic</t>
  </si>
  <si>
    <t>Teoria potentialului si probleme eliptice pe frontiera</t>
  </si>
  <si>
    <t>Sisteme de reactie-difuzie</t>
  </si>
  <si>
    <t xml:space="preserve">Module si categorii abeliene </t>
  </si>
  <si>
    <t>Reprezentari ale grupurilor si algebrelor</t>
  </si>
  <si>
    <t>Teoria categoriilor</t>
  </si>
  <si>
    <t>MME3102</t>
  </si>
  <si>
    <t>MME3103</t>
  </si>
  <si>
    <t>MME3104</t>
  </si>
  <si>
    <t>MME3105</t>
  </si>
  <si>
    <t>MME3106</t>
  </si>
  <si>
    <t>MME3107</t>
  </si>
  <si>
    <t>MME3108</t>
  </si>
  <si>
    <t>MME3109</t>
  </si>
  <si>
    <t>MME3110</t>
  </si>
  <si>
    <t>MME3111</t>
  </si>
  <si>
    <t>MME3112</t>
  </si>
  <si>
    <t>MME3113</t>
  </si>
  <si>
    <t>MME3114</t>
  </si>
  <si>
    <t>MME3115</t>
  </si>
  <si>
    <t>MME3116</t>
  </si>
  <si>
    <t>MME3117</t>
  </si>
  <si>
    <t>MME3119</t>
  </si>
  <si>
    <t>MME3121</t>
  </si>
  <si>
    <t>MME3122</t>
  </si>
  <si>
    <t>MME3123</t>
  </si>
  <si>
    <t xml:space="preserve">             MME3115, MME3116, MME3117</t>
  </si>
  <si>
    <t xml:space="preserve">             MME3118, MME3119, MME3120</t>
  </si>
  <si>
    <t xml:space="preserve">             MME3121, MME3122, MME3123</t>
  </si>
  <si>
    <t>CURS OPȚIONAL 1 (An II, Semestrul 3)</t>
  </si>
  <si>
    <r>
      <t xml:space="preserve">Specializarea/Programul de studiu:  </t>
    </r>
    <r>
      <rPr>
        <b/>
        <sz val="10"/>
        <color indexed="8"/>
        <rFont val="Times New Roman"/>
        <family val="1"/>
      </rPr>
      <t>Matematici Avansate</t>
    </r>
  </si>
  <si>
    <r>
      <rPr>
        <b/>
        <sz val="10"/>
        <color indexed="8"/>
        <rFont val="Times New Roman"/>
        <family val="1"/>
      </rPr>
      <t xml:space="preserve">VI.  UNIVERSITĂŢI EUROPENE DE REFERINŢĂ: </t>
    </r>
    <r>
      <rPr>
        <sz val="10"/>
        <rFont val="Times New Roman"/>
        <family val="1"/>
      </rPr>
      <t xml:space="preserve">Planul de învăţământ urmează în proporţie de 60% planurile de învăţământ de la urmatoarele universitati: Universitatea New York (Master of Science in Mathematics), Universitatea Cambridge (Master of Mathematics), Universitatea Tor Vergata  Roma (Master in Pure and Applied Mathematics). </t>
    </r>
  </si>
  <si>
    <r>
      <rPr>
        <b/>
        <sz val="10"/>
        <color indexed="8"/>
        <rFont val="Times New Roman"/>
        <family val="1"/>
      </rPr>
      <t xml:space="preserve">   23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</si>
  <si>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97 </t>
    </r>
    <r>
      <rPr>
        <sz val="10"/>
        <color indexed="8"/>
        <rFont val="Times New Roman"/>
        <family val="1"/>
      </rPr>
      <t>de credite la disciplinele obligatorii;</t>
    </r>
  </si>
  <si>
    <t>MMX3221</t>
  </si>
  <si>
    <t>MMX3222</t>
  </si>
  <si>
    <t>MMX3223</t>
  </si>
  <si>
    <r>
      <t>Sem. 3:  Se alege  o disciplină din pachetul C</t>
    </r>
    <r>
      <rPr>
        <sz val="10"/>
        <color indexed="8"/>
        <rFont val="Times New Roman"/>
        <family val="1"/>
      </rPr>
      <t xml:space="preserve">urs Opţional 1 </t>
    </r>
    <r>
      <rPr>
        <b/>
        <sz val="10"/>
        <color indexed="8"/>
        <rFont val="Times New Roman"/>
        <family val="1"/>
      </rPr>
      <t xml:space="preserve"> MMX3221</t>
    </r>
    <r>
      <rPr>
        <sz val="10"/>
        <color indexed="8"/>
        <rFont val="Times New Roman"/>
        <family val="1"/>
      </rPr>
      <t>:</t>
    </r>
  </si>
  <si>
    <r>
      <t xml:space="preserve">Sem. 4:  Se alege  o disciplină din pachetul Curs Opţional 2 </t>
    </r>
    <r>
      <rPr>
        <b/>
        <sz val="10"/>
        <color indexed="8"/>
        <rFont val="Times New Roman"/>
        <family val="1"/>
      </rPr>
      <t>MMX3222</t>
    </r>
    <r>
      <rPr>
        <sz val="10"/>
        <color indexed="8"/>
        <rFont val="Times New Roman"/>
        <family val="1"/>
      </rPr>
      <t xml:space="preserve">: </t>
    </r>
  </si>
  <si>
    <r>
      <t xml:space="preserve">Sem. 4:  Se alege  o disciplină din pachetul Curs Opţional 3 </t>
    </r>
    <r>
      <rPr>
        <b/>
        <sz val="10"/>
        <color indexed="8"/>
        <rFont val="Times New Roman"/>
        <family val="1"/>
      </rPr>
      <t>MMX3223</t>
    </r>
    <r>
      <rPr>
        <sz val="10"/>
        <color indexed="8"/>
        <rFont val="Times New Roman"/>
        <family val="1"/>
      </rPr>
      <t>:</t>
    </r>
  </si>
  <si>
    <t>Teorie Morse si aplicatii</t>
  </si>
  <si>
    <t>MODUL PEDAGOCIC - Nivelul II: 30 de credite ECTS  + 5 credite ECTS aferente examenului de absolvire</t>
  </si>
  <si>
    <t xml:space="preserve">PROGRAM DE STUDII PSIHOPEDAGOGICE </t>
  </si>
  <si>
    <t>An I, Semestrul 1</t>
  </si>
  <si>
    <t>XND 1101</t>
  </si>
  <si>
    <t>Psihopedagogia adolescenţilor, tinerilor şi adulţilor</t>
  </si>
  <si>
    <t>XND 1102</t>
  </si>
  <si>
    <t>Proiectarea şi managementul programelor educaţionale</t>
  </si>
  <si>
    <t>An I, Semestrul 2</t>
  </si>
  <si>
    <t>XND 1203</t>
  </si>
  <si>
    <t xml:space="preserve">Didactica domeniului şi dezvoltăriI în didactica specialităţii (învăţământ liceal, postliceal, universitar)
</t>
  </si>
  <si>
    <t>DP</t>
  </si>
  <si>
    <t>XND 1204</t>
  </si>
  <si>
    <t>Disciplină opțională 1</t>
  </si>
  <si>
    <t>DO</t>
  </si>
  <si>
    <t>An II, Semestrul 3</t>
  </si>
  <si>
    <t>XND 2305</t>
  </si>
  <si>
    <t xml:space="preserve">Practică pedagogică (în învăţământul liceal, postliceal şi universitar)
</t>
  </si>
  <si>
    <t>XND 2306</t>
  </si>
  <si>
    <t>Disciplină opțională 2</t>
  </si>
  <si>
    <t>An II, Semestrul 4</t>
  </si>
  <si>
    <t>Examen de absolvire: Nivelul II</t>
  </si>
  <si>
    <t xml:space="preserve">TOTAL CREDITE / ORE PE SĂPTĂMÂNĂ / EVALUĂRI 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</si>
  <si>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</si>
  <si>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</si>
  <si>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</si>
  <si>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MME3041</t>
  </si>
  <si>
    <t>MME3024</t>
  </si>
  <si>
    <t>MME3118</t>
  </si>
  <si>
    <t>PLAN DE ÎNVĂŢĂMÂNT  valabil începând din anul universitar 2016-2017</t>
  </si>
  <si>
    <r>
      <t>NOTĂ:</t>
    </r>
    <r>
      <rPr>
        <sz val="10"/>
        <color indexed="8"/>
        <rFont val="Times New Roman"/>
        <family val="1"/>
      </rPr>
      <t xml:space="preserve">
1. Disciplina Finalizarea lucrării de disertaţie se desfăşoară pe parcursul semestrului şi  2 săptămâni comasate in finalul semestrului (6 ore/zi, 5 zile/săptămână)                                                                                                      2.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</si>
</sst>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\-0;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9.5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4" xfId="0" applyNumberFormat="1" applyFont="1" applyFill="1" applyBorder="1" applyAlignment="1" applyProtection="1">
      <alignment horizontal="left" vertical="center"/>
      <protection locked="0"/>
    </xf>
    <xf numFmtId="1" fontId="2" fillId="32" borderId="1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left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>
      <alignment horizontal="center" vertical="center"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1" fontId="10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1" fontId="3" fillId="0" borderId="15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4" borderId="14" xfId="0" applyNumberFormat="1" applyFont="1" applyFill="1" applyBorder="1" applyAlignment="1" applyProtection="1">
      <alignment horizontal="left" vertical="center"/>
      <protection locked="0"/>
    </xf>
    <xf numFmtId="1" fontId="2" fillId="34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5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left" vertical="center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1" fontId="3" fillId="33" borderId="14" xfId="0" applyNumberFormat="1" applyFont="1" applyFill="1" applyBorder="1" applyAlignment="1" applyProtection="1">
      <alignment horizontal="center" vertical="center"/>
      <protection locked="0"/>
    </xf>
    <xf numFmtId="1" fontId="3" fillId="33" borderId="15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33" borderId="14" xfId="0" applyNumberFormat="1" applyFont="1" applyFill="1" applyBorder="1" applyAlignment="1" applyProtection="1">
      <alignment horizontal="left" vertical="center"/>
      <protection locked="0"/>
    </xf>
    <xf numFmtId="1" fontId="2" fillId="33" borderId="15" xfId="0" applyNumberFormat="1" applyFont="1" applyFill="1" applyBorder="1" applyAlignment="1" applyProtection="1">
      <alignment horizontal="left" vertical="center"/>
      <protection locked="0"/>
    </xf>
    <xf numFmtId="1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9" fillId="34" borderId="14" xfId="0" applyNumberFormat="1" applyFont="1" applyFill="1" applyBorder="1" applyAlignment="1" applyProtection="1">
      <alignment horizontal="left" vertical="center"/>
      <protection locked="0"/>
    </xf>
    <xf numFmtId="1" fontId="9" fillId="34" borderId="15" xfId="0" applyNumberFormat="1" applyFont="1" applyFill="1" applyBorder="1" applyAlignment="1" applyProtection="1">
      <alignment horizontal="left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43" fillId="0" borderId="0" xfId="0" applyFont="1" applyAlignment="1">
      <alignment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2" fontId="2" fillId="33" borderId="17" xfId="0" applyNumberFormat="1" applyFont="1" applyFill="1" applyBorder="1" applyAlignment="1" applyProtection="1">
      <alignment horizontal="center" vertical="center"/>
      <protection/>
    </xf>
    <xf numFmtId="2" fontId="2" fillId="33" borderId="12" xfId="0" applyNumberFormat="1" applyFont="1" applyFill="1" applyBorder="1" applyAlignment="1" applyProtection="1">
      <alignment horizontal="center" vertical="center"/>
      <protection/>
    </xf>
    <xf numFmtId="2" fontId="2" fillId="33" borderId="18" xfId="0" applyNumberFormat="1" applyFont="1" applyFill="1" applyBorder="1" applyAlignment="1" applyProtection="1">
      <alignment horizontal="center" vertical="center"/>
      <protection/>
    </xf>
    <xf numFmtId="2" fontId="2" fillId="33" borderId="19" xfId="0" applyNumberFormat="1" applyFont="1" applyFill="1" applyBorder="1" applyAlignment="1" applyProtection="1">
      <alignment horizontal="center" vertical="center"/>
      <protection/>
    </xf>
    <xf numFmtId="2" fontId="2" fillId="33" borderId="20" xfId="0" applyNumberFormat="1" applyFont="1" applyFill="1" applyBorder="1" applyAlignment="1" applyProtection="1">
      <alignment horizontal="center" vertical="center"/>
      <protection/>
    </xf>
    <xf numFmtId="2" fontId="2" fillId="33" borderId="21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4" xfId="0" applyNumberFormat="1" applyFont="1" applyFill="1" applyBorder="1" applyAlignment="1" applyProtection="1">
      <alignment horizontal="center" vertical="center"/>
      <protection/>
    </xf>
    <xf numFmtId="1" fontId="3" fillId="33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8"/>
  <sheetViews>
    <sheetView tabSelected="1" view="pageLayout" workbookViewId="0" topLeftCell="A172">
      <selection activeCell="A18" sqref="A18:K18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9.7109375" style="1" customWidth="1"/>
    <col min="21" max="21" width="9.28125" style="1" customWidth="1"/>
    <col min="22" max="16384" width="9.140625" style="1" customWidth="1"/>
  </cols>
  <sheetData>
    <row r="1" spans="1:20" ht="15.75" customHeight="1">
      <c r="A1" s="135" t="s">
        <v>167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M1" s="137" t="s">
        <v>19</v>
      </c>
      <c r="N1" s="137"/>
      <c r="O1" s="137"/>
      <c r="P1" s="137"/>
      <c r="Q1" s="137"/>
      <c r="R1" s="137"/>
      <c r="S1" s="137"/>
      <c r="T1" s="137"/>
    </row>
    <row r="2" spans="1:11" ht="6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20" ht="18" customHeight="1">
      <c r="A3" s="136" t="s">
        <v>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M3" s="145"/>
      <c r="N3" s="146"/>
      <c r="O3" s="122" t="s">
        <v>35</v>
      </c>
      <c r="P3" s="130"/>
      <c r="Q3" s="123"/>
      <c r="R3" s="122" t="s">
        <v>36</v>
      </c>
      <c r="S3" s="130"/>
      <c r="T3" s="123"/>
    </row>
    <row r="4" spans="1:20" ht="17.25" customHeight="1">
      <c r="A4" s="136" t="s">
        <v>69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M4" s="143" t="s">
        <v>14</v>
      </c>
      <c r="N4" s="144"/>
      <c r="O4" s="140">
        <v>16</v>
      </c>
      <c r="P4" s="141"/>
      <c r="Q4" s="142"/>
      <c r="R4" s="140">
        <v>16</v>
      </c>
      <c r="S4" s="141"/>
      <c r="T4" s="142"/>
    </row>
    <row r="5" spans="1:20" ht="16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M5" s="143" t="s">
        <v>15</v>
      </c>
      <c r="N5" s="144"/>
      <c r="O5" s="140">
        <v>16</v>
      </c>
      <c r="P5" s="141"/>
      <c r="Q5" s="142"/>
      <c r="R5" s="140">
        <v>16</v>
      </c>
      <c r="S5" s="141"/>
      <c r="T5" s="142"/>
    </row>
    <row r="6" spans="1:20" ht="15" customHeight="1">
      <c r="A6" s="149" t="s">
        <v>70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M6" s="147"/>
      <c r="N6" s="147"/>
      <c r="O6" s="148"/>
      <c r="P6" s="148"/>
      <c r="Q6" s="148"/>
      <c r="R6" s="148"/>
      <c r="S6" s="148"/>
      <c r="T6" s="148"/>
    </row>
    <row r="7" spans="1:11" ht="18" customHeight="1">
      <c r="A7" s="138" t="s">
        <v>128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20" ht="18.75" customHeight="1">
      <c r="A8" s="125" t="s">
        <v>83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M8" s="138" t="s">
        <v>82</v>
      </c>
      <c r="N8" s="138"/>
      <c r="O8" s="138"/>
      <c r="P8" s="138"/>
      <c r="Q8" s="138"/>
      <c r="R8" s="138"/>
      <c r="S8" s="138"/>
      <c r="T8" s="138"/>
    </row>
    <row r="9" spans="1:20" ht="15" customHeight="1">
      <c r="A9" s="125" t="s">
        <v>71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M9" s="138"/>
      <c r="N9" s="138"/>
      <c r="O9" s="138"/>
      <c r="P9" s="138"/>
      <c r="Q9" s="138"/>
      <c r="R9" s="138"/>
      <c r="S9" s="138"/>
      <c r="T9" s="138"/>
    </row>
    <row r="10" spans="1:20" ht="16.5" customHeight="1">
      <c r="A10" s="125" t="s">
        <v>63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M10" s="138"/>
      <c r="N10" s="138"/>
      <c r="O10" s="138"/>
      <c r="P10" s="138"/>
      <c r="Q10" s="138"/>
      <c r="R10" s="138"/>
      <c r="S10" s="138"/>
      <c r="T10" s="138"/>
    </row>
    <row r="11" spans="1:20" ht="12.75">
      <c r="A11" s="125" t="s">
        <v>17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M11" s="138"/>
      <c r="N11" s="138"/>
      <c r="O11" s="138"/>
      <c r="P11" s="138"/>
      <c r="Q11" s="138"/>
      <c r="R11" s="138"/>
      <c r="S11" s="138"/>
      <c r="T11" s="138"/>
    </row>
    <row r="12" spans="1:18" ht="10.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M12" s="2"/>
      <c r="N12" s="2"/>
      <c r="O12" s="2"/>
      <c r="P12" s="2"/>
      <c r="Q12" s="2"/>
      <c r="R12" s="2"/>
    </row>
    <row r="13" spans="1:20" ht="12.75" customHeight="1">
      <c r="A13" s="139" t="s">
        <v>81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M13" s="134" t="s">
        <v>20</v>
      </c>
      <c r="N13" s="134"/>
      <c r="O13" s="134"/>
      <c r="P13" s="134"/>
      <c r="Q13" s="134"/>
      <c r="R13" s="134"/>
      <c r="S13" s="134"/>
      <c r="T13" s="134"/>
    </row>
    <row r="14" spans="1:21" ht="12.75" customHeight="1">
      <c r="A14" s="139" t="s">
        <v>64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M14" s="61" t="s">
        <v>135</v>
      </c>
      <c r="N14" s="61"/>
      <c r="O14" s="61"/>
      <c r="P14" s="61"/>
      <c r="Q14" s="61"/>
      <c r="R14" s="61"/>
      <c r="S14" s="61"/>
      <c r="T14" s="61"/>
      <c r="U14" s="61"/>
    </row>
    <row r="15" spans="1:20" ht="12.75" customHeight="1">
      <c r="A15" s="125" t="s">
        <v>131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M15" s="128" t="s">
        <v>124</v>
      </c>
      <c r="N15" s="128"/>
      <c r="O15" s="128"/>
      <c r="P15" s="128"/>
      <c r="Q15" s="128"/>
      <c r="R15" s="128"/>
      <c r="S15" s="128"/>
      <c r="T15" s="128"/>
    </row>
    <row r="16" spans="1:21" ht="12.75" customHeight="1">
      <c r="A16" s="125" t="s">
        <v>130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M16" s="61" t="s">
        <v>136</v>
      </c>
      <c r="N16" s="61"/>
      <c r="O16" s="61"/>
      <c r="P16" s="61"/>
      <c r="Q16" s="61"/>
      <c r="R16" s="61"/>
      <c r="S16" s="61"/>
      <c r="T16" s="61"/>
      <c r="U16" s="61"/>
    </row>
    <row r="17" spans="1:20" ht="12.75" customHeight="1">
      <c r="A17" s="125" t="s">
        <v>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M17" s="128" t="s">
        <v>125</v>
      </c>
      <c r="N17" s="128"/>
      <c r="O17" s="128"/>
      <c r="P17" s="128"/>
      <c r="Q17" s="128"/>
      <c r="R17" s="128"/>
      <c r="S17" s="128"/>
      <c r="T17" s="128"/>
    </row>
    <row r="18" spans="1:21" ht="12.75" customHeight="1">
      <c r="A18" s="125" t="s">
        <v>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M18" s="61" t="s">
        <v>137</v>
      </c>
      <c r="N18" s="61"/>
      <c r="O18" s="61"/>
      <c r="P18" s="61"/>
      <c r="Q18" s="61"/>
      <c r="R18" s="61"/>
      <c r="S18" s="61"/>
      <c r="T18" s="61"/>
      <c r="U18" s="61"/>
    </row>
    <row r="19" spans="1:20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M19" s="128" t="s">
        <v>126</v>
      </c>
      <c r="N19" s="128"/>
      <c r="O19" s="128"/>
      <c r="P19" s="128"/>
      <c r="Q19" s="128"/>
      <c r="R19" s="128"/>
      <c r="S19" s="128"/>
      <c r="T19" s="128"/>
    </row>
    <row r="20" spans="1:20" ht="12.75" customHeight="1">
      <c r="A20" s="136" t="s">
        <v>168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M20" s="124"/>
      <c r="N20" s="124"/>
      <c r="O20" s="124"/>
      <c r="P20" s="124"/>
      <c r="Q20" s="124"/>
      <c r="R20" s="124"/>
      <c r="S20" s="124"/>
      <c r="T20" s="124"/>
    </row>
    <row r="21" spans="1:20" ht="14.2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M21" s="129"/>
      <c r="N21" s="129"/>
      <c r="O21" s="129"/>
      <c r="P21" s="129"/>
      <c r="Q21" s="129"/>
      <c r="R21" s="129"/>
      <c r="S21" s="129"/>
      <c r="T21" s="129"/>
    </row>
    <row r="22" spans="1:20" ht="12.7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M22" s="129"/>
      <c r="N22" s="129"/>
      <c r="O22" s="129"/>
      <c r="P22" s="129"/>
      <c r="Q22" s="129"/>
      <c r="R22" s="129"/>
      <c r="S22" s="129"/>
      <c r="T22" s="129"/>
    </row>
    <row r="23" spans="1:18" ht="7.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M23" s="2"/>
      <c r="N23" s="2"/>
      <c r="O23" s="2"/>
      <c r="P23" s="2"/>
      <c r="Q23" s="2"/>
      <c r="R23" s="2"/>
    </row>
    <row r="24" spans="1:20" ht="1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M24" s="127" t="s">
        <v>72</v>
      </c>
      <c r="N24" s="127"/>
      <c r="O24" s="127"/>
      <c r="P24" s="127"/>
      <c r="Q24" s="127"/>
      <c r="R24" s="127"/>
      <c r="S24" s="127"/>
      <c r="T24" s="127"/>
    </row>
    <row r="25" spans="1:20" ht="1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M25" s="127"/>
      <c r="N25" s="127"/>
      <c r="O25" s="127"/>
      <c r="P25" s="127"/>
      <c r="Q25" s="127"/>
      <c r="R25" s="127"/>
      <c r="S25" s="127"/>
      <c r="T25" s="127"/>
    </row>
    <row r="26" spans="1:20" ht="13.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M26" s="127"/>
      <c r="N26" s="127"/>
      <c r="O26" s="127"/>
      <c r="P26" s="127"/>
      <c r="Q26" s="127"/>
      <c r="R26" s="127"/>
      <c r="S26" s="127"/>
      <c r="T26" s="127"/>
    </row>
    <row r="27" spans="1:18" ht="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M27" s="3"/>
      <c r="N27" s="3"/>
      <c r="O27" s="3"/>
      <c r="P27" s="3"/>
      <c r="Q27" s="3"/>
      <c r="R27" s="3"/>
    </row>
    <row r="28" spans="1:20" ht="12.75" customHeight="1">
      <c r="A28" s="131" t="s">
        <v>16</v>
      </c>
      <c r="B28" s="131"/>
      <c r="C28" s="131"/>
      <c r="D28" s="131"/>
      <c r="E28" s="131"/>
      <c r="F28" s="131"/>
      <c r="G28" s="131"/>
      <c r="M28" s="126" t="s">
        <v>129</v>
      </c>
      <c r="N28" s="126"/>
      <c r="O28" s="126"/>
      <c r="P28" s="126"/>
      <c r="Q28" s="126"/>
      <c r="R28" s="126"/>
      <c r="S28" s="126"/>
      <c r="T28" s="126"/>
    </row>
    <row r="29" spans="1:20" ht="26.25" customHeight="1">
      <c r="A29" s="4"/>
      <c r="B29" s="122" t="s">
        <v>2</v>
      </c>
      <c r="C29" s="123"/>
      <c r="D29" s="122" t="s">
        <v>3</v>
      </c>
      <c r="E29" s="130"/>
      <c r="F29" s="123"/>
      <c r="G29" s="112" t="s">
        <v>18</v>
      </c>
      <c r="H29" s="112" t="s">
        <v>10</v>
      </c>
      <c r="I29" s="122" t="s">
        <v>4</v>
      </c>
      <c r="J29" s="130"/>
      <c r="K29" s="123"/>
      <c r="M29" s="126"/>
      <c r="N29" s="126"/>
      <c r="O29" s="126"/>
      <c r="P29" s="126"/>
      <c r="Q29" s="126"/>
      <c r="R29" s="126"/>
      <c r="S29" s="126"/>
      <c r="T29" s="126"/>
    </row>
    <row r="30" spans="1:20" ht="14.25" customHeight="1">
      <c r="A30" s="4"/>
      <c r="B30" s="5" t="s">
        <v>5</v>
      </c>
      <c r="C30" s="5" t="s">
        <v>6</v>
      </c>
      <c r="D30" s="5" t="s">
        <v>7</v>
      </c>
      <c r="E30" s="5" t="s">
        <v>8</v>
      </c>
      <c r="F30" s="5" t="s">
        <v>9</v>
      </c>
      <c r="G30" s="113"/>
      <c r="H30" s="113"/>
      <c r="I30" s="5" t="s">
        <v>11</v>
      </c>
      <c r="J30" s="5" t="s">
        <v>12</v>
      </c>
      <c r="K30" s="5" t="s">
        <v>13</v>
      </c>
      <c r="M30" s="126"/>
      <c r="N30" s="126"/>
      <c r="O30" s="126"/>
      <c r="P30" s="126"/>
      <c r="Q30" s="126"/>
      <c r="R30" s="126"/>
      <c r="S30" s="126"/>
      <c r="T30" s="126"/>
    </row>
    <row r="31" spans="1:20" ht="17.25" customHeight="1">
      <c r="A31" s="6" t="s">
        <v>14</v>
      </c>
      <c r="B31" s="7">
        <v>14</v>
      </c>
      <c r="C31" s="7">
        <v>14</v>
      </c>
      <c r="D31" s="23">
        <v>3</v>
      </c>
      <c r="E31" s="23">
        <v>3</v>
      </c>
      <c r="F31" s="23">
        <v>2</v>
      </c>
      <c r="G31" s="23"/>
      <c r="H31" s="38"/>
      <c r="I31" s="23">
        <v>3</v>
      </c>
      <c r="J31" s="23">
        <v>1</v>
      </c>
      <c r="K31" s="23">
        <v>12</v>
      </c>
      <c r="L31" s="45"/>
      <c r="M31" s="126"/>
      <c r="N31" s="126"/>
      <c r="O31" s="126"/>
      <c r="P31" s="126"/>
      <c r="Q31" s="126"/>
      <c r="R31" s="126"/>
      <c r="S31" s="126"/>
      <c r="T31" s="126"/>
    </row>
    <row r="32" spans="1:20" ht="15" customHeight="1">
      <c r="A32" s="6" t="s">
        <v>15</v>
      </c>
      <c r="B32" s="7">
        <v>14</v>
      </c>
      <c r="C32" s="7">
        <v>12</v>
      </c>
      <c r="D32" s="23">
        <v>3</v>
      </c>
      <c r="E32" s="23">
        <v>3</v>
      </c>
      <c r="F32" s="23">
        <v>2</v>
      </c>
      <c r="G32" s="23">
        <v>2</v>
      </c>
      <c r="H32" s="23"/>
      <c r="I32" s="23">
        <v>3</v>
      </c>
      <c r="J32" s="23">
        <v>1</v>
      </c>
      <c r="K32" s="23">
        <v>12</v>
      </c>
      <c r="L32" s="45"/>
      <c r="M32" s="126"/>
      <c r="N32" s="126"/>
      <c r="O32" s="126"/>
      <c r="P32" s="126"/>
      <c r="Q32" s="126"/>
      <c r="R32" s="126"/>
      <c r="S32" s="126"/>
      <c r="T32" s="126"/>
    </row>
    <row r="33" spans="1:20" ht="15.75" customHeigh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4"/>
      <c r="L33" s="45"/>
      <c r="M33" s="126"/>
      <c r="N33" s="126"/>
      <c r="O33" s="126"/>
      <c r="P33" s="126"/>
      <c r="Q33" s="126"/>
      <c r="R33" s="126"/>
      <c r="S33" s="126"/>
      <c r="T33" s="126"/>
    </row>
    <row r="34" spans="1:20" ht="21" customHeight="1">
      <c r="A34" s="32"/>
      <c r="B34" s="32"/>
      <c r="C34" s="32"/>
      <c r="D34" s="32"/>
      <c r="E34" s="32"/>
      <c r="F34" s="32"/>
      <c r="G34" s="32"/>
      <c r="M34" s="126"/>
      <c r="N34" s="126"/>
      <c r="O34" s="126"/>
      <c r="P34" s="126"/>
      <c r="Q34" s="126"/>
      <c r="R34" s="126"/>
      <c r="S34" s="126"/>
      <c r="T34" s="126"/>
    </row>
    <row r="35" spans="2:19" ht="15" customHeight="1">
      <c r="B35" s="2"/>
      <c r="C35" s="2"/>
      <c r="D35" s="2"/>
      <c r="E35" s="2"/>
      <c r="F35" s="2"/>
      <c r="G35" s="2"/>
      <c r="M35" s="8"/>
      <c r="N35" s="8"/>
      <c r="O35" s="8"/>
      <c r="P35" s="8"/>
      <c r="Q35" s="8"/>
      <c r="R35" s="8"/>
      <c r="S35" s="8"/>
    </row>
    <row r="36" spans="2:20" ht="12.75">
      <c r="B36" s="8"/>
      <c r="C36" s="8"/>
      <c r="D36" s="8"/>
      <c r="E36" s="8"/>
      <c r="F36" s="8"/>
      <c r="G36" s="8"/>
      <c r="N36" s="8"/>
      <c r="O36" s="8"/>
      <c r="P36" s="8"/>
      <c r="Q36" s="8"/>
      <c r="R36" s="8"/>
      <c r="S36" s="8"/>
      <c r="T36" s="8"/>
    </row>
    <row r="38" spans="1:21" ht="16.5" customHeight="1">
      <c r="A38" s="132" t="s">
        <v>21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</row>
    <row r="39" spans="15:21" ht="8.25" customHeight="1" hidden="1">
      <c r="O39" s="9"/>
      <c r="P39" s="10" t="s">
        <v>37</v>
      </c>
      <c r="Q39" s="10" t="s">
        <v>38</v>
      </c>
      <c r="R39" s="10" t="s">
        <v>39</v>
      </c>
      <c r="S39" s="10" t="s">
        <v>40</v>
      </c>
      <c r="T39" s="10" t="s">
        <v>52</v>
      </c>
      <c r="U39" s="10"/>
    </row>
    <row r="40" spans="1:21" ht="17.25" customHeight="1">
      <c r="A40" s="115" t="s">
        <v>43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ht="25.5" customHeight="1">
      <c r="A41" s="68" t="s">
        <v>27</v>
      </c>
      <c r="B41" s="106" t="s">
        <v>26</v>
      </c>
      <c r="C41" s="107"/>
      <c r="D41" s="107"/>
      <c r="E41" s="107"/>
      <c r="F41" s="107"/>
      <c r="G41" s="107"/>
      <c r="H41" s="107"/>
      <c r="I41" s="108"/>
      <c r="J41" s="112" t="s">
        <v>41</v>
      </c>
      <c r="K41" s="116" t="s">
        <v>24</v>
      </c>
      <c r="L41" s="119"/>
      <c r="M41" s="119"/>
      <c r="N41" s="120"/>
      <c r="O41" s="116" t="s">
        <v>42</v>
      </c>
      <c r="P41" s="117"/>
      <c r="Q41" s="118"/>
      <c r="R41" s="116" t="s">
        <v>23</v>
      </c>
      <c r="S41" s="119"/>
      <c r="T41" s="120"/>
      <c r="U41" s="121" t="s">
        <v>22</v>
      </c>
    </row>
    <row r="42" spans="1:21" ht="13.5" customHeight="1">
      <c r="A42" s="69"/>
      <c r="B42" s="109"/>
      <c r="C42" s="110"/>
      <c r="D42" s="110"/>
      <c r="E42" s="110"/>
      <c r="F42" s="110"/>
      <c r="G42" s="110"/>
      <c r="H42" s="110"/>
      <c r="I42" s="111"/>
      <c r="J42" s="113"/>
      <c r="K42" s="5" t="s">
        <v>28</v>
      </c>
      <c r="L42" s="5" t="s">
        <v>29</v>
      </c>
      <c r="M42" s="5" t="s">
        <v>30</v>
      </c>
      <c r="N42" s="5" t="s">
        <v>68</v>
      </c>
      <c r="O42" s="5" t="s">
        <v>34</v>
      </c>
      <c r="P42" s="5" t="s">
        <v>7</v>
      </c>
      <c r="Q42" s="5" t="s">
        <v>31</v>
      </c>
      <c r="R42" s="5" t="s">
        <v>32</v>
      </c>
      <c r="S42" s="5" t="s">
        <v>28</v>
      </c>
      <c r="T42" s="5" t="s">
        <v>33</v>
      </c>
      <c r="U42" s="113"/>
    </row>
    <row r="43" spans="1:21" ht="12.75">
      <c r="A43" s="28" t="s">
        <v>111</v>
      </c>
      <c r="B43" s="62" t="s">
        <v>92</v>
      </c>
      <c r="C43" s="63"/>
      <c r="D43" s="63"/>
      <c r="E43" s="63"/>
      <c r="F43" s="63"/>
      <c r="G43" s="63"/>
      <c r="H43" s="63"/>
      <c r="I43" s="64"/>
      <c r="J43" s="11">
        <v>8</v>
      </c>
      <c r="K43" s="11">
        <v>2</v>
      </c>
      <c r="L43" s="11">
        <v>1</v>
      </c>
      <c r="M43" s="11">
        <v>0</v>
      </c>
      <c r="N43" s="11">
        <v>1</v>
      </c>
      <c r="O43" s="16">
        <f>K43+L43+M43+N43</f>
        <v>4</v>
      </c>
      <c r="P43" s="17">
        <f>Q43-O43</f>
        <v>10</v>
      </c>
      <c r="Q43" s="17">
        <f>ROUND(PRODUCT(J43,25)/14,0)</f>
        <v>14</v>
      </c>
      <c r="R43" s="22" t="s">
        <v>32</v>
      </c>
      <c r="S43" s="11"/>
      <c r="T43" s="23"/>
      <c r="U43" s="11" t="s">
        <v>37</v>
      </c>
    </row>
    <row r="44" spans="1:21" ht="12.75">
      <c r="A44" s="28" t="s">
        <v>105</v>
      </c>
      <c r="B44" s="62" t="s">
        <v>85</v>
      </c>
      <c r="C44" s="63"/>
      <c r="D44" s="63"/>
      <c r="E44" s="63"/>
      <c r="F44" s="63"/>
      <c r="G44" s="63"/>
      <c r="H44" s="63"/>
      <c r="I44" s="64"/>
      <c r="J44" s="11">
        <v>8</v>
      </c>
      <c r="K44" s="11">
        <v>2</v>
      </c>
      <c r="L44" s="11">
        <v>1</v>
      </c>
      <c r="M44" s="11">
        <v>0</v>
      </c>
      <c r="N44" s="11">
        <v>1</v>
      </c>
      <c r="O44" s="16">
        <f>K44+L44+M44+N44</f>
        <v>4</v>
      </c>
      <c r="P44" s="17">
        <f>Q44-O44</f>
        <v>10</v>
      </c>
      <c r="Q44" s="17">
        <f>ROUND(PRODUCT(J44,25)/14,0)</f>
        <v>14</v>
      </c>
      <c r="R44" s="22" t="s">
        <v>32</v>
      </c>
      <c r="S44" s="11"/>
      <c r="T44" s="23"/>
      <c r="U44" s="11" t="s">
        <v>37</v>
      </c>
    </row>
    <row r="45" spans="1:21" ht="12.75">
      <c r="A45" s="28" t="s">
        <v>106</v>
      </c>
      <c r="B45" s="62" t="s">
        <v>87</v>
      </c>
      <c r="C45" s="63"/>
      <c r="D45" s="63"/>
      <c r="E45" s="63"/>
      <c r="F45" s="63"/>
      <c r="G45" s="63"/>
      <c r="H45" s="63"/>
      <c r="I45" s="64"/>
      <c r="J45" s="11">
        <v>8</v>
      </c>
      <c r="K45" s="11">
        <v>2</v>
      </c>
      <c r="L45" s="11">
        <v>1</v>
      </c>
      <c r="M45" s="11">
        <v>0</v>
      </c>
      <c r="N45" s="11">
        <v>1</v>
      </c>
      <c r="O45" s="16">
        <f>K45+L45+M45+N45</f>
        <v>4</v>
      </c>
      <c r="P45" s="17">
        <f>Q45-O45</f>
        <v>10</v>
      </c>
      <c r="Q45" s="17">
        <f>ROUND(PRODUCT(J45,25)/14,0)</f>
        <v>14</v>
      </c>
      <c r="R45" s="22" t="s">
        <v>32</v>
      </c>
      <c r="S45" s="11"/>
      <c r="T45" s="23"/>
      <c r="U45" s="11" t="s">
        <v>37</v>
      </c>
    </row>
    <row r="46" spans="1:21" ht="12.75">
      <c r="A46" s="28" t="s">
        <v>164</v>
      </c>
      <c r="B46" s="62" t="s">
        <v>88</v>
      </c>
      <c r="C46" s="63"/>
      <c r="D46" s="63"/>
      <c r="E46" s="63"/>
      <c r="F46" s="63"/>
      <c r="G46" s="63"/>
      <c r="H46" s="63"/>
      <c r="I46" s="64"/>
      <c r="J46" s="11">
        <v>6</v>
      </c>
      <c r="K46" s="11">
        <v>2</v>
      </c>
      <c r="L46" s="11">
        <v>1</v>
      </c>
      <c r="M46" s="11">
        <v>0</v>
      </c>
      <c r="N46" s="11">
        <v>1</v>
      </c>
      <c r="O46" s="16">
        <f>K46+L46+M46+N46</f>
        <v>4</v>
      </c>
      <c r="P46" s="17">
        <f>Q46-O46</f>
        <v>7</v>
      </c>
      <c r="Q46" s="17">
        <f>ROUND(PRODUCT(J46,25)/14,0)</f>
        <v>11</v>
      </c>
      <c r="R46" s="22"/>
      <c r="S46" s="11" t="s">
        <v>28</v>
      </c>
      <c r="T46" s="23"/>
      <c r="U46" s="11" t="s">
        <v>40</v>
      </c>
    </row>
    <row r="47" spans="1:21" ht="12.75">
      <c r="A47" s="19" t="s">
        <v>25</v>
      </c>
      <c r="B47" s="65"/>
      <c r="C47" s="66"/>
      <c r="D47" s="66"/>
      <c r="E47" s="66"/>
      <c r="F47" s="66"/>
      <c r="G47" s="66"/>
      <c r="H47" s="66"/>
      <c r="I47" s="67"/>
      <c r="J47" s="19">
        <f aca="true" t="shared" si="0" ref="J47:Q47">SUM(J43:J46)</f>
        <v>30</v>
      </c>
      <c r="K47" s="19">
        <f t="shared" si="0"/>
        <v>8</v>
      </c>
      <c r="L47" s="19">
        <f t="shared" si="0"/>
        <v>4</v>
      </c>
      <c r="M47" s="19">
        <f t="shared" si="0"/>
        <v>0</v>
      </c>
      <c r="N47" s="19">
        <f t="shared" si="0"/>
        <v>4</v>
      </c>
      <c r="O47" s="19">
        <f>SUM(O43:O46)</f>
        <v>16</v>
      </c>
      <c r="P47" s="19">
        <f t="shared" si="0"/>
        <v>37</v>
      </c>
      <c r="Q47" s="19">
        <f t="shared" si="0"/>
        <v>53</v>
      </c>
      <c r="R47" s="19">
        <f>COUNTIF(R43:R46,"E")</f>
        <v>3</v>
      </c>
      <c r="S47" s="19">
        <f>COUNTIF(S43:S46,"C")</f>
        <v>1</v>
      </c>
      <c r="T47" s="19">
        <f>COUNTIF(T43:T46,"VP")</f>
        <v>0</v>
      </c>
      <c r="U47" s="20"/>
    </row>
    <row r="48" ht="19.5" customHeight="1"/>
    <row r="49" spans="1:21" ht="16.5" customHeight="1">
      <c r="A49" s="115" t="s">
        <v>44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1:21" ht="26.25" customHeight="1">
      <c r="A50" s="68" t="s">
        <v>27</v>
      </c>
      <c r="B50" s="106" t="s">
        <v>26</v>
      </c>
      <c r="C50" s="107"/>
      <c r="D50" s="107"/>
      <c r="E50" s="107"/>
      <c r="F50" s="107"/>
      <c r="G50" s="107"/>
      <c r="H50" s="107"/>
      <c r="I50" s="108"/>
      <c r="J50" s="112" t="s">
        <v>41</v>
      </c>
      <c r="K50" s="116" t="s">
        <v>24</v>
      </c>
      <c r="L50" s="119"/>
      <c r="M50" s="119"/>
      <c r="N50" s="120"/>
      <c r="O50" s="116" t="s">
        <v>42</v>
      </c>
      <c r="P50" s="117"/>
      <c r="Q50" s="118"/>
      <c r="R50" s="116" t="s">
        <v>23</v>
      </c>
      <c r="S50" s="119"/>
      <c r="T50" s="120"/>
      <c r="U50" s="121" t="s">
        <v>22</v>
      </c>
    </row>
    <row r="51" spans="1:21" ht="12.75" customHeight="1">
      <c r="A51" s="69"/>
      <c r="B51" s="109"/>
      <c r="C51" s="110"/>
      <c r="D51" s="110"/>
      <c r="E51" s="110"/>
      <c r="F51" s="110"/>
      <c r="G51" s="110"/>
      <c r="H51" s="110"/>
      <c r="I51" s="111"/>
      <c r="J51" s="113"/>
      <c r="K51" s="5" t="s">
        <v>28</v>
      </c>
      <c r="L51" s="5" t="s">
        <v>29</v>
      </c>
      <c r="M51" s="5" t="s">
        <v>30</v>
      </c>
      <c r="N51" s="5" t="s">
        <v>68</v>
      </c>
      <c r="O51" s="5" t="s">
        <v>34</v>
      </c>
      <c r="P51" s="5" t="s">
        <v>7</v>
      </c>
      <c r="Q51" s="5" t="s">
        <v>31</v>
      </c>
      <c r="R51" s="5" t="s">
        <v>32</v>
      </c>
      <c r="S51" s="5" t="s">
        <v>28</v>
      </c>
      <c r="T51" s="5" t="s">
        <v>33</v>
      </c>
      <c r="U51" s="113"/>
    </row>
    <row r="52" spans="1:21" ht="12.75">
      <c r="A52" s="28" t="s">
        <v>108</v>
      </c>
      <c r="B52" s="62" t="s">
        <v>89</v>
      </c>
      <c r="C52" s="63"/>
      <c r="D52" s="63"/>
      <c r="E52" s="63"/>
      <c r="F52" s="63"/>
      <c r="G52" s="63"/>
      <c r="H52" s="63"/>
      <c r="I52" s="64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16">
        <f>K52+L52+M52+N52</f>
        <v>4</v>
      </c>
      <c r="P52" s="17">
        <f>Q52-O52</f>
        <v>10</v>
      </c>
      <c r="Q52" s="17">
        <f>ROUND(PRODUCT(J52,25)/14,0)</f>
        <v>14</v>
      </c>
      <c r="R52" s="22" t="s">
        <v>32</v>
      </c>
      <c r="S52" s="11"/>
      <c r="T52" s="23"/>
      <c r="U52" s="11" t="s">
        <v>37</v>
      </c>
    </row>
    <row r="53" spans="1:21" ht="12.75">
      <c r="A53" s="28" t="s">
        <v>109</v>
      </c>
      <c r="B53" s="62" t="s">
        <v>90</v>
      </c>
      <c r="C53" s="63"/>
      <c r="D53" s="63"/>
      <c r="E53" s="63"/>
      <c r="F53" s="63"/>
      <c r="G53" s="63"/>
      <c r="H53" s="63"/>
      <c r="I53" s="64"/>
      <c r="J53" s="11">
        <v>8</v>
      </c>
      <c r="K53" s="11">
        <v>2</v>
      </c>
      <c r="L53" s="11">
        <v>1</v>
      </c>
      <c r="M53" s="11">
        <v>0</v>
      </c>
      <c r="N53" s="11">
        <v>1</v>
      </c>
      <c r="O53" s="16">
        <f>K53+L53+M53+N53</f>
        <v>4</v>
      </c>
      <c r="P53" s="17">
        <f>Q53-O53</f>
        <v>10</v>
      </c>
      <c r="Q53" s="17">
        <f>ROUND(PRODUCT(J53,25)/14,0)</f>
        <v>14</v>
      </c>
      <c r="R53" s="22" t="s">
        <v>32</v>
      </c>
      <c r="S53" s="11"/>
      <c r="T53" s="23"/>
      <c r="U53" s="11" t="s">
        <v>37</v>
      </c>
    </row>
    <row r="54" spans="1:21" ht="12.75">
      <c r="A54" s="28" t="s">
        <v>110</v>
      </c>
      <c r="B54" s="62" t="s">
        <v>91</v>
      </c>
      <c r="C54" s="63"/>
      <c r="D54" s="63"/>
      <c r="E54" s="63"/>
      <c r="F54" s="63"/>
      <c r="G54" s="63"/>
      <c r="H54" s="63"/>
      <c r="I54" s="64"/>
      <c r="J54" s="11">
        <v>7</v>
      </c>
      <c r="K54" s="11">
        <v>2</v>
      </c>
      <c r="L54" s="11">
        <v>1</v>
      </c>
      <c r="M54" s="11">
        <v>0</v>
      </c>
      <c r="N54" s="11">
        <v>1</v>
      </c>
      <c r="O54" s="16">
        <f>K54+L54+M54+N54</f>
        <v>4</v>
      </c>
      <c r="P54" s="17">
        <f>Q54-O54</f>
        <v>9</v>
      </c>
      <c r="Q54" s="17">
        <f>ROUND(PRODUCT(J54,25)/14,0)</f>
        <v>13</v>
      </c>
      <c r="R54" s="22" t="s">
        <v>32</v>
      </c>
      <c r="S54" s="11"/>
      <c r="T54" s="23"/>
      <c r="U54" s="11" t="s">
        <v>37</v>
      </c>
    </row>
    <row r="55" spans="1:21" ht="12.75">
      <c r="A55" s="28" t="s">
        <v>165</v>
      </c>
      <c r="B55" s="62" t="s">
        <v>86</v>
      </c>
      <c r="C55" s="63"/>
      <c r="D55" s="63"/>
      <c r="E55" s="63"/>
      <c r="F55" s="63"/>
      <c r="G55" s="63"/>
      <c r="H55" s="63"/>
      <c r="I55" s="64"/>
      <c r="J55" s="11">
        <v>7</v>
      </c>
      <c r="K55" s="11">
        <v>2</v>
      </c>
      <c r="L55" s="11">
        <v>1</v>
      </c>
      <c r="M55" s="11">
        <v>0</v>
      </c>
      <c r="N55" s="11">
        <v>1</v>
      </c>
      <c r="O55" s="16">
        <f>K55+L55+M55+N55</f>
        <v>4</v>
      </c>
      <c r="P55" s="17">
        <f>Q55-O55</f>
        <v>9</v>
      </c>
      <c r="Q55" s="17">
        <f>ROUND(PRODUCT(J55,25)/14,0)</f>
        <v>13</v>
      </c>
      <c r="R55" s="22"/>
      <c r="S55" s="11"/>
      <c r="T55" s="23" t="s">
        <v>33</v>
      </c>
      <c r="U55" s="11" t="s">
        <v>37</v>
      </c>
    </row>
    <row r="56" spans="1:21" ht="12.75">
      <c r="A56" s="19" t="s">
        <v>25</v>
      </c>
      <c r="B56" s="65"/>
      <c r="C56" s="66"/>
      <c r="D56" s="66"/>
      <c r="E56" s="66"/>
      <c r="F56" s="66"/>
      <c r="G56" s="66"/>
      <c r="H56" s="66"/>
      <c r="I56" s="67"/>
      <c r="J56" s="19">
        <f aca="true" t="shared" si="1" ref="J56:Q56">SUM(J52:J55)</f>
        <v>30</v>
      </c>
      <c r="K56" s="19">
        <f t="shared" si="1"/>
        <v>8</v>
      </c>
      <c r="L56" s="19">
        <f t="shared" si="1"/>
        <v>4</v>
      </c>
      <c r="M56" s="19">
        <f t="shared" si="1"/>
        <v>0</v>
      </c>
      <c r="N56" s="19">
        <f t="shared" si="1"/>
        <v>4</v>
      </c>
      <c r="O56" s="19">
        <f t="shared" si="1"/>
        <v>16</v>
      </c>
      <c r="P56" s="19">
        <f t="shared" si="1"/>
        <v>38</v>
      </c>
      <c r="Q56" s="19">
        <f t="shared" si="1"/>
        <v>54</v>
      </c>
      <c r="R56" s="19">
        <f>COUNTIF(R52:R55,"E")</f>
        <v>3</v>
      </c>
      <c r="S56" s="19">
        <f>COUNTIF(S52:S55,"C")</f>
        <v>0</v>
      </c>
      <c r="T56" s="19">
        <f>COUNTIF(T52:T55,"VP")</f>
        <v>1</v>
      </c>
      <c r="U56" s="20"/>
    </row>
    <row r="57" ht="11.25" customHeight="1"/>
    <row r="58" spans="2:20" ht="12.75">
      <c r="B58" s="8"/>
      <c r="C58" s="8"/>
      <c r="D58" s="8"/>
      <c r="E58" s="8"/>
      <c r="F58" s="8"/>
      <c r="G58" s="8"/>
      <c r="N58" s="8"/>
      <c r="O58" s="8"/>
      <c r="P58" s="8"/>
      <c r="Q58" s="8"/>
      <c r="R58" s="8"/>
      <c r="S58" s="8"/>
      <c r="T58" s="8"/>
    </row>
    <row r="60" spans="1:21" ht="18" customHeight="1">
      <c r="A60" s="115" t="s">
        <v>45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1:21" ht="25.5" customHeight="1">
      <c r="A61" s="68" t="s">
        <v>27</v>
      </c>
      <c r="B61" s="106" t="s">
        <v>26</v>
      </c>
      <c r="C61" s="107"/>
      <c r="D61" s="107"/>
      <c r="E61" s="107"/>
      <c r="F61" s="107"/>
      <c r="G61" s="107"/>
      <c r="H61" s="107"/>
      <c r="I61" s="108"/>
      <c r="J61" s="112" t="s">
        <v>41</v>
      </c>
      <c r="K61" s="116" t="s">
        <v>24</v>
      </c>
      <c r="L61" s="119"/>
      <c r="M61" s="119"/>
      <c r="N61" s="120"/>
      <c r="O61" s="116" t="s">
        <v>42</v>
      </c>
      <c r="P61" s="117"/>
      <c r="Q61" s="118"/>
      <c r="R61" s="116" t="s">
        <v>23</v>
      </c>
      <c r="S61" s="119"/>
      <c r="T61" s="120"/>
      <c r="U61" s="121" t="s">
        <v>22</v>
      </c>
    </row>
    <row r="62" spans="1:21" ht="16.5" customHeight="1">
      <c r="A62" s="69"/>
      <c r="B62" s="109"/>
      <c r="C62" s="110"/>
      <c r="D62" s="110"/>
      <c r="E62" s="110"/>
      <c r="F62" s="110"/>
      <c r="G62" s="110"/>
      <c r="H62" s="110"/>
      <c r="I62" s="111"/>
      <c r="J62" s="113"/>
      <c r="K62" s="5" t="s">
        <v>28</v>
      </c>
      <c r="L62" s="5" t="s">
        <v>29</v>
      </c>
      <c r="M62" s="5" t="s">
        <v>30</v>
      </c>
      <c r="N62" s="5" t="s">
        <v>68</v>
      </c>
      <c r="O62" s="5" t="s">
        <v>34</v>
      </c>
      <c r="P62" s="5" t="s">
        <v>7</v>
      </c>
      <c r="Q62" s="5" t="s">
        <v>31</v>
      </c>
      <c r="R62" s="5" t="s">
        <v>32</v>
      </c>
      <c r="S62" s="5" t="s">
        <v>28</v>
      </c>
      <c r="T62" s="5" t="s">
        <v>33</v>
      </c>
      <c r="U62" s="113"/>
    </row>
    <row r="63" spans="1:21" ht="12.75">
      <c r="A63" s="28" t="s">
        <v>112</v>
      </c>
      <c r="B63" s="62" t="s">
        <v>93</v>
      </c>
      <c r="C63" s="63"/>
      <c r="D63" s="63"/>
      <c r="E63" s="63"/>
      <c r="F63" s="63"/>
      <c r="G63" s="63"/>
      <c r="H63" s="63"/>
      <c r="I63" s="64"/>
      <c r="J63" s="11">
        <v>7</v>
      </c>
      <c r="K63" s="11">
        <v>2</v>
      </c>
      <c r="L63" s="11">
        <v>1</v>
      </c>
      <c r="M63" s="11">
        <v>0</v>
      </c>
      <c r="N63" s="11">
        <v>1</v>
      </c>
      <c r="O63" s="16">
        <f>K63+L63+M63+N63</f>
        <v>4</v>
      </c>
      <c r="P63" s="17">
        <f>Q63-O63</f>
        <v>9</v>
      </c>
      <c r="Q63" s="17">
        <f>ROUND(PRODUCT(J63,25)/14,0)</f>
        <v>13</v>
      </c>
      <c r="R63" s="22" t="s">
        <v>32</v>
      </c>
      <c r="S63" s="11"/>
      <c r="T63" s="23"/>
      <c r="U63" s="11" t="s">
        <v>37</v>
      </c>
    </row>
    <row r="64" spans="1:21" ht="12.75">
      <c r="A64" s="28" t="s">
        <v>113</v>
      </c>
      <c r="B64" s="62" t="s">
        <v>94</v>
      </c>
      <c r="C64" s="63"/>
      <c r="D64" s="63"/>
      <c r="E64" s="63"/>
      <c r="F64" s="63"/>
      <c r="G64" s="63"/>
      <c r="H64" s="63"/>
      <c r="I64" s="64"/>
      <c r="J64" s="11">
        <v>8</v>
      </c>
      <c r="K64" s="11">
        <v>2</v>
      </c>
      <c r="L64" s="11">
        <v>1</v>
      </c>
      <c r="M64" s="11">
        <v>0</v>
      </c>
      <c r="N64" s="11">
        <v>1</v>
      </c>
      <c r="O64" s="16">
        <f>K64+L64+M64+N64</f>
        <v>4</v>
      </c>
      <c r="P64" s="17">
        <f>Q64-O64</f>
        <v>10</v>
      </c>
      <c r="Q64" s="17">
        <f>ROUND(PRODUCT(J64,25)/14,0)</f>
        <v>14</v>
      </c>
      <c r="R64" s="22" t="s">
        <v>32</v>
      </c>
      <c r="S64" s="11"/>
      <c r="T64" s="23"/>
      <c r="U64" s="11" t="s">
        <v>37</v>
      </c>
    </row>
    <row r="65" spans="1:21" ht="12.75">
      <c r="A65" s="28" t="s">
        <v>114</v>
      </c>
      <c r="B65" s="62" t="s">
        <v>95</v>
      </c>
      <c r="C65" s="63"/>
      <c r="D65" s="63"/>
      <c r="E65" s="63"/>
      <c r="F65" s="63"/>
      <c r="G65" s="63"/>
      <c r="H65" s="63"/>
      <c r="I65" s="64"/>
      <c r="J65" s="11">
        <v>8</v>
      </c>
      <c r="K65" s="11">
        <v>2</v>
      </c>
      <c r="L65" s="11">
        <v>1</v>
      </c>
      <c r="M65" s="11">
        <v>0</v>
      </c>
      <c r="N65" s="11">
        <v>1</v>
      </c>
      <c r="O65" s="16">
        <f>K65+L65+M65+N65</f>
        <v>4</v>
      </c>
      <c r="P65" s="17">
        <f>Q65-O65</f>
        <v>10</v>
      </c>
      <c r="Q65" s="17">
        <f>ROUND(PRODUCT(J65,25)/14,0)</f>
        <v>14</v>
      </c>
      <c r="R65" s="22" t="s">
        <v>32</v>
      </c>
      <c r="S65" s="11"/>
      <c r="T65" s="23"/>
      <c r="U65" s="11" t="s">
        <v>37</v>
      </c>
    </row>
    <row r="66" spans="1:21" ht="12.75">
      <c r="A66" s="28" t="s">
        <v>132</v>
      </c>
      <c r="B66" s="62" t="s">
        <v>73</v>
      </c>
      <c r="C66" s="63"/>
      <c r="D66" s="63"/>
      <c r="E66" s="63"/>
      <c r="F66" s="63"/>
      <c r="G66" s="63"/>
      <c r="H66" s="63"/>
      <c r="I66" s="64"/>
      <c r="J66" s="11">
        <v>7</v>
      </c>
      <c r="K66" s="11">
        <v>2</v>
      </c>
      <c r="L66" s="11">
        <v>1</v>
      </c>
      <c r="M66" s="11">
        <v>0</v>
      </c>
      <c r="N66" s="11">
        <v>1</v>
      </c>
      <c r="O66" s="16">
        <f>K66+L66+M66+N66</f>
        <v>4</v>
      </c>
      <c r="P66" s="17">
        <f>Q66-O66</f>
        <v>9</v>
      </c>
      <c r="Q66" s="17">
        <f>ROUND(PRODUCT(J66,25)/14,0)</f>
        <v>13</v>
      </c>
      <c r="R66" s="22"/>
      <c r="S66" s="11" t="s">
        <v>28</v>
      </c>
      <c r="T66" s="23"/>
      <c r="U66" s="11" t="s">
        <v>39</v>
      </c>
    </row>
    <row r="67" spans="1:21" ht="12.75">
      <c r="A67" s="19" t="s">
        <v>25</v>
      </c>
      <c r="B67" s="65"/>
      <c r="C67" s="66"/>
      <c r="D67" s="66"/>
      <c r="E67" s="66"/>
      <c r="F67" s="66"/>
      <c r="G67" s="66"/>
      <c r="H67" s="66"/>
      <c r="I67" s="67"/>
      <c r="J67" s="19">
        <f aca="true" t="shared" si="2" ref="J67:Q67">SUM(J63:J66)</f>
        <v>30</v>
      </c>
      <c r="K67" s="19">
        <f t="shared" si="2"/>
        <v>8</v>
      </c>
      <c r="L67" s="19">
        <f t="shared" si="2"/>
        <v>4</v>
      </c>
      <c r="M67" s="19">
        <f t="shared" si="2"/>
        <v>0</v>
      </c>
      <c r="N67" s="19">
        <f t="shared" si="2"/>
        <v>4</v>
      </c>
      <c r="O67" s="19">
        <f t="shared" si="2"/>
        <v>16</v>
      </c>
      <c r="P67" s="19">
        <f t="shared" si="2"/>
        <v>38</v>
      </c>
      <c r="Q67" s="19">
        <f t="shared" si="2"/>
        <v>54</v>
      </c>
      <c r="R67" s="19">
        <f>COUNTIF(R63:R66,"E")</f>
        <v>3</v>
      </c>
      <c r="S67" s="19">
        <f>COUNTIF(S63:S66,"C")</f>
        <v>1</v>
      </c>
      <c r="T67" s="19">
        <f>COUNTIF(T63:T66,"VP")</f>
        <v>0</v>
      </c>
      <c r="U67" s="20"/>
    </row>
    <row r="68" ht="21.75" customHeight="1"/>
    <row r="69" spans="1:21" ht="18.75" customHeight="1">
      <c r="A69" s="115" t="s">
        <v>46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21" ht="24.75" customHeight="1">
      <c r="A70" s="68" t="s">
        <v>27</v>
      </c>
      <c r="B70" s="106" t="s">
        <v>26</v>
      </c>
      <c r="C70" s="107"/>
      <c r="D70" s="107"/>
      <c r="E70" s="107"/>
      <c r="F70" s="107"/>
      <c r="G70" s="107"/>
      <c r="H70" s="107"/>
      <c r="I70" s="108"/>
      <c r="J70" s="112" t="s">
        <v>41</v>
      </c>
      <c r="K70" s="116" t="s">
        <v>24</v>
      </c>
      <c r="L70" s="119"/>
      <c r="M70" s="119"/>
      <c r="N70" s="120"/>
      <c r="O70" s="116" t="s">
        <v>42</v>
      </c>
      <c r="P70" s="117"/>
      <c r="Q70" s="118"/>
      <c r="R70" s="116" t="s">
        <v>23</v>
      </c>
      <c r="S70" s="119"/>
      <c r="T70" s="120"/>
      <c r="U70" s="121" t="s">
        <v>22</v>
      </c>
    </row>
    <row r="71" spans="1:21" ht="12.75">
      <c r="A71" s="69"/>
      <c r="B71" s="109"/>
      <c r="C71" s="110"/>
      <c r="D71" s="110"/>
      <c r="E71" s="110"/>
      <c r="F71" s="110"/>
      <c r="G71" s="110"/>
      <c r="H71" s="110"/>
      <c r="I71" s="111"/>
      <c r="J71" s="113"/>
      <c r="K71" s="5" t="s">
        <v>28</v>
      </c>
      <c r="L71" s="5" t="s">
        <v>29</v>
      </c>
      <c r="M71" s="5" t="s">
        <v>30</v>
      </c>
      <c r="N71" s="5" t="s">
        <v>68</v>
      </c>
      <c r="O71" s="5" t="s">
        <v>34</v>
      </c>
      <c r="P71" s="5" t="s">
        <v>7</v>
      </c>
      <c r="Q71" s="5" t="s">
        <v>31</v>
      </c>
      <c r="R71" s="5" t="s">
        <v>32</v>
      </c>
      <c r="S71" s="5" t="s">
        <v>28</v>
      </c>
      <c r="T71" s="5" t="s">
        <v>33</v>
      </c>
      <c r="U71" s="113"/>
    </row>
    <row r="72" spans="1:21" ht="12.75">
      <c r="A72" s="28" t="s">
        <v>133</v>
      </c>
      <c r="B72" s="62" t="s">
        <v>75</v>
      </c>
      <c r="C72" s="63"/>
      <c r="D72" s="63"/>
      <c r="E72" s="63"/>
      <c r="F72" s="63"/>
      <c r="G72" s="63"/>
      <c r="H72" s="63"/>
      <c r="I72" s="64"/>
      <c r="J72" s="11">
        <v>8</v>
      </c>
      <c r="K72" s="11">
        <v>2</v>
      </c>
      <c r="L72" s="11">
        <v>1</v>
      </c>
      <c r="M72" s="11">
        <v>0</v>
      </c>
      <c r="N72" s="11">
        <v>1</v>
      </c>
      <c r="O72" s="16">
        <f>SUM(K72:N72)</f>
        <v>4</v>
      </c>
      <c r="P72" s="17">
        <f>Q72-O72</f>
        <v>13</v>
      </c>
      <c r="Q72" s="17">
        <f>ROUND(PRODUCT(J72,25)/12,0)</f>
        <v>17</v>
      </c>
      <c r="R72" s="22" t="s">
        <v>32</v>
      </c>
      <c r="S72" s="11"/>
      <c r="T72" s="23"/>
      <c r="U72" s="11" t="s">
        <v>39</v>
      </c>
    </row>
    <row r="73" spans="1:21" ht="12.75">
      <c r="A73" s="28" t="s">
        <v>134</v>
      </c>
      <c r="B73" s="62" t="s">
        <v>76</v>
      </c>
      <c r="C73" s="63"/>
      <c r="D73" s="63"/>
      <c r="E73" s="63"/>
      <c r="F73" s="63"/>
      <c r="G73" s="63"/>
      <c r="H73" s="63"/>
      <c r="I73" s="64"/>
      <c r="J73" s="11">
        <v>8</v>
      </c>
      <c r="K73" s="11">
        <v>2</v>
      </c>
      <c r="L73" s="11">
        <v>1</v>
      </c>
      <c r="M73" s="11">
        <v>0</v>
      </c>
      <c r="N73" s="11">
        <v>1</v>
      </c>
      <c r="O73" s="16">
        <f>SUM(K73:N73)</f>
        <v>4</v>
      </c>
      <c r="P73" s="17">
        <f>Q73-O73</f>
        <v>13</v>
      </c>
      <c r="Q73" s="17">
        <f>ROUND(PRODUCT(J73,25)/12,0)</f>
        <v>17</v>
      </c>
      <c r="R73" s="22" t="s">
        <v>32</v>
      </c>
      <c r="S73" s="11"/>
      <c r="T73" s="23"/>
      <c r="U73" s="11" t="s">
        <v>39</v>
      </c>
    </row>
    <row r="74" spans="1:21" ht="12.75">
      <c r="A74" s="28" t="s">
        <v>115</v>
      </c>
      <c r="B74" s="62" t="s">
        <v>96</v>
      </c>
      <c r="C74" s="63"/>
      <c r="D74" s="63"/>
      <c r="E74" s="63"/>
      <c r="F74" s="63"/>
      <c r="G74" s="63"/>
      <c r="H74" s="63"/>
      <c r="I74" s="64"/>
      <c r="J74" s="11">
        <v>6</v>
      </c>
      <c r="K74" s="11">
        <v>0</v>
      </c>
      <c r="L74" s="11">
        <v>0</v>
      </c>
      <c r="M74" s="11">
        <v>0</v>
      </c>
      <c r="N74" s="11">
        <v>4</v>
      </c>
      <c r="O74" s="16">
        <f>SUM(K74:N74)</f>
        <v>4</v>
      </c>
      <c r="P74" s="17">
        <f>Q74-O74</f>
        <v>9</v>
      </c>
      <c r="Q74" s="17">
        <f>ROUND(PRODUCT(J74,25)/12,0)</f>
        <v>13</v>
      </c>
      <c r="R74" s="22"/>
      <c r="S74" s="11" t="s">
        <v>28</v>
      </c>
      <c r="T74" s="23"/>
      <c r="U74" s="11" t="s">
        <v>40</v>
      </c>
    </row>
    <row r="75" spans="1:21" ht="12.75">
      <c r="A75" s="28" t="s">
        <v>116</v>
      </c>
      <c r="B75" s="62" t="s">
        <v>74</v>
      </c>
      <c r="C75" s="63"/>
      <c r="D75" s="63"/>
      <c r="E75" s="63"/>
      <c r="F75" s="63"/>
      <c r="G75" s="63"/>
      <c r="H75" s="63"/>
      <c r="I75" s="64"/>
      <c r="J75" s="11">
        <v>8</v>
      </c>
      <c r="K75" s="11">
        <v>0</v>
      </c>
      <c r="L75" s="11">
        <v>0</v>
      </c>
      <c r="M75" s="11">
        <v>0</v>
      </c>
      <c r="N75" s="11">
        <v>4</v>
      </c>
      <c r="O75" s="16">
        <f>SUM(K75:N75)</f>
        <v>4</v>
      </c>
      <c r="P75" s="17">
        <f>Q75-O75</f>
        <v>13</v>
      </c>
      <c r="Q75" s="17">
        <f>ROUND(PRODUCT(J75,25)/12,0)</f>
        <v>17</v>
      </c>
      <c r="R75" s="22"/>
      <c r="S75" s="11" t="s">
        <v>28</v>
      </c>
      <c r="T75" s="23"/>
      <c r="U75" s="11" t="s">
        <v>39</v>
      </c>
    </row>
    <row r="76" spans="1:21" ht="12.75">
      <c r="A76" s="19" t="s">
        <v>25</v>
      </c>
      <c r="B76" s="65"/>
      <c r="C76" s="66"/>
      <c r="D76" s="66"/>
      <c r="E76" s="66"/>
      <c r="F76" s="66"/>
      <c r="G76" s="66"/>
      <c r="H76" s="66"/>
      <c r="I76" s="67"/>
      <c r="J76" s="19">
        <f aca="true" t="shared" si="3" ref="J76:Q76">SUM(J72:J75)</f>
        <v>30</v>
      </c>
      <c r="K76" s="19">
        <f t="shared" si="3"/>
        <v>4</v>
      </c>
      <c r="L76" s="19">
        <f t="shared" si="3"/>
        <v>2</v>
      </c>
      <c r="M76" s="19">
        <f t="shared" si="3"/>
        <v>0</v>
      </c>
      <c r="N76" s="19">
        <f t="shared" si="3"/>
        <v>10</v>
      </c>
      <c r="O76" s="19">
        <f t="shared" si="3"/>
        <v>16</v>
      </c>
      <c r="P76" s="19">
        <f t="shared" si="3"/>
        <v>48</v>
      </c>
      <c r="Q76" s="19">
        <f t="shared" si="3"/>
        <v>64</v>
      </c>
      <c r="R76" s="19">
        <f>COUNTIF(R72:R75,"E")</f>
        <v>2</v>
      </c>
      <c r="S76" s="19">
        <f>COUNTIF(S72:S75,"C")</f>
        <v>2</v>
      </c>
      <c r="T76" s="19">
        <f>COUNTIF(T72:T75,"VP")</f>
        <v>0</v>
      </c>
      <c r="U76" s="20"/>
    </row>
    <row r="77" ht="9" customHeight="1"/>
    <row r="78" spans="2:20" ht="12.75">
      <c r="B78" s="2"/>
      <c r="C78" s="2"/>
      <c r="D78" s="2"/>
      <c r="E78" s="2"/>
      <c r="F78" s="2"/>
      <c r="G78" s="2"/>
      <c r="N78" s="8"/>
      <c r="O78" s="8"/>
      <c r="P78" s="8"/>
      <c r="Q78" s="8"/>
      <c r="R78" s="8"/>
      <c r="S78" s="8"/>
      <c r="T78" s="8"/>
    </row>
    <row r="81" spans="1:21" ht="19.5" customHeight="1">
      <c r="A81" s="133" t="s">
        <v>47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</row>
    <row r="82" spans="1:21" ht="27.75" customHeight="1">
      <c r="A82" s="68" t="s">
        <v>27</v>
      </c>
      <c r="B82" s="106" t="s">
        <v>26</v>
      </c>
      <c r="C82" s="107"/>
      <c r="D82" s="107"/>
      <c r="E82" s="107"/>
      <c r="F82" s="107"/>
      <c r="G82" s="107"/>
      <c r="H82" s="107"/>
      <c r="I82" s="108"/>
      <c r="J82" s="112" t="s">
        <v>41</v>
      </c>
      <c r="K82" s="98" t="s">
        <v>24</v>
      </c>
      <c r="L82" s="98"/>
      <c r="M82" s="98"/>
      <c r="N82" s="98"/>
      <c r="O82" s="98" t="s">
        <v>42</v>
      </c>
      <c r="P82" s="114"/>
      <c r="Q82" s="114"/>
      <c r="R82" s="98" t="s">
        <v>23</v>
      </c>
      <c r="S82" s="98"/>
      <c r="T82" s="98"/>
      <c r="U82" s="98" t="s">
        <v>22</v>
      </c>
    </row>
    <row r="83" spans="1:21" ht="12.75" customHeight="1">
      <c r="A83" s="69"/>
      <c r="B83" s="109"/>
      <c r="C83" s="110"/>
      <c r="D83" s="110"/>
      <c r="E83" s="110"/>
      <c r="F83" s="110"/>
      <c r="G83" s="110"/>
      <c r="H83" s="110"/>
      <c r="I83" s="111"/>
      <c r="J83" s="113"/>
      <c r="K83" s="5" t="s">
        <v>28</v>
      </c>
      <c r="L83" s="5" t="s">
        <v>29</v>
      </c>
      <c r="M83" s="5" t="s">
        <v>30</v>
      </c>
      <c r="N83" s="5" t="s">
        <v>68</v>
      </c>
      <c r="O83" s="5" t="s">
        <v>34</v>
      </c>
      <c r="P83" s="5" t="s">
        <v>7</v>
      </c>
      <c r="Q83" s="5" t="s">
        <v>31</v>
      </c>
      <c r="R83" s="5" t="s">
        <v>32</v>
      </c>
      <c r="S83" s="5" t="s">
        <v>28</v>
      </c>
      <c r="T83" s="5" t="s">
        <v>33</v>
      </c>
      <c r="U83" s="98"/>
    </row>
    <row r="84" spans="1:21" ht="12.75">
      <c r="A84" s="99" t="s">
        <v>127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1"/>
    </row>
    <row r="85" spans="1:21" ht="12.75">
      <c r="A85" s="29" t="s">
        <v>117</v>
      </c>
      <c r="B85" s="92" t="s">
        <v>97</v>
      </c>
      <c r="C85" s="93"/>
      <c r="D85" s="93"/>
      <c r="E85" s="93"/>
      <c r="F85" s="93"/>
      <c r="G85" s="93"/>
      <c r="H85" s="93"/>
      <c r="I85" s="94"/>
      <c r="J85" s="24">
        <v>7</v>
      </c>
      <c r="K85" s="24">
        <v>2</v>
      </c>
      <c r="L85" s="24">
        <v>1</v>
      </c>
      <c r="M85" s="24">
        <v>0</v>
      </c>
      <c r="N85" s="24">
        <v>1</v>
      </c>
      <c r="O85" s="17">
        <f>K85+L85+M85+N85</f>
        <v>4</v>
      </c>
      <c r="P85" s="17">
        <f>Q85-O85</f>
        <v>9</v>
      </c>
      <c r="Q85" s="17">
        <f>ROUND(PRODUCT(J85,25)/14,0)</f>
        <v>13</v>
      </c>
      <c r="R85" s="24"/>
      <c r="S85" s="24" t="s">
        <v>28</v>
      </c>
      <c r="T85" s="25"/>
      <c r="U85" s="11" t="s">
        <v>39</v>
      </c>
    </row>
    <row r="86" spans="1:21" ht="12.75">
      <c r="A86" s="29" t="s">
        <v>118</v>
      </c>
      <c r="B86" s="46" t="s">
        <v>99</v>
      </c>
      <c r="C86" s="47"/>
      <c r="D86" s="47"/>
      <c r="E86" s="47"/>
      <c r="F86" s="47"/>
      <c r="G86" s="47"/>
      <c r="H86" s="47"/>
      <c r="I86" s="48"/>
      <c r="J86" s="24">
        <v>7</v>
      </c>
      <c r="K86" s="24">
        <v>2</v>
      </c>
      <c r="L86" s="24">
        <v>1</v>
      </c>
      <c r="M86" s="24">
        <v>0</v>
      </c>
      <c r="N86" s="24">
        <v>1</v>
      </c>
      <c r="O86" s="17">
        <f>K86+L86+M86+N86</f>
        <v>4</v>
      </c>
      <c r="P86" s="17">
        <f>Q86-O86</f>
        <v>9</v>
      </c>
      <c r="Q86" s="17">
        <v>13</v>
      </c>
      <c r="R86" s="24"/>
      <c r="S86" s="24" t="s">
        <v>28</v>
      </c>
      <c r="T86" s="25"/>
      <c r="U86" s="11" t="s">
        <v>39</v>
      </c>
    </row>
    <row r="87" spans="1:21" ht="12.75">
      <c r="A87" s="29" t="s">
        <v>119</v>
      </c>
      <c r="B87" s="92" t="s">
        <v>98</v>
      </c>
      <c r="C87" s="93"/>
      <c r="D87" s="93"/>
      <c r="E87" s="93"/>
      <c r="F87" s="93"/>
      <c r="G87" s="93"/>
      <c r="H87" s="93"/>
      <c r="I87" s="94"/>
      <c r="J87" s="24">
        <v>7</v>
      </c>
      <c r="K87" s="24">
        <v>2</v>
      </c>
      <c r="L87" s="24">
        <v>1</v>
      </c>
      <c r="M87" s="24">
        <v>0</v>
      </c>
      <c r="N87" s="24">
        <v>1</v>
      </c>
      <c r="O87" s="17">
        <f>K87+L87+M87+N87</f>
        <v>4</v>
      </c>
      <c r="P87" s="17">
        <f>Q87-O87</f>
        <v>9</v>
      </c>
      <c r="Q87" s="17">
        <f>ROUND(PRODUCT(J87,25)/14,0)</f>
        <v>13</v>
      </c>
      <c r="R87" s="24"/>
      <c r="S87" s="24" t="s">
        <v>28</v>
      </c>
      <c r="T87" s="25"/>
      <c r="U87" s="11" t="s">
        <v>39</v>
      </c>
    </row>
    <row r="88" spans="1:21" ht="12.75">
      <c r="A88" s="102" t="s">
        <v>77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4"/>
    </row>
    <row r="89" spans="1:21" ht="12.75">
      <c r="A89" s="29" t="s">
        <v>166</v>
      </c>
      <c r="B89" s="92" t="s">
        <v>138</v>
      </c>
      <c r="C89" s="93"/>
      <c r="D89" s="93"/>
      <c r="E89" s="93"/>
      <c r="F89" s="93"/>
      <c r="G89" s="93"/>
      <c r="H89" s="93"/>
      <c r="I89" s="94"/>
      <c r="J89" s="24">
        <v>8</v>
      </c>
      <c r="K89" s="24">
        <v>2</v>
      </c>
      <c r="L89" s="24">
        <v>1</v>
      </c>
      <c r="M89" s="24">
        <v>0</v>
      </c>
      <c r="N89" s="24">
        <v>1</v>
      </c>
      <c r="O89" s="17">
        <f>SUM(K89:N89)</f>
        <v>4</v>
      </c>
      <c r="P89" s="17">
        <f>Q89-O89</f>
        <v>13</v>
      </c>
      <c r="Q89" s="17">
        <f>ROUND(PRODUCT(J89,25)/12,0)</f>
        <v>17</v>
      </c>
      <c r="R89" s="24" t="s">
        <v>32</v>
      </c>
      <c r="S89" s="24"/>
      <c r="T89" s="25"/>
      <c r="U89" s="11" t="s">
        <v>39</v>
      </c>
    </row>
    <row r="90" spans="1:21" ht="12.75">
      <c r="A90" s="29" t="s">
        <v>120</v>
      </c>
      <c r="B90" s="46" t="s">
        <v>100</v>
      </c>
      <c r="C90" s="47"/>
      <c r="D90" s="47"/>
      <c r="E90" s="47"/>
      <c r="F90" s="47"/>
      <c r="G90" s="47"/>
      <c r="H90" s="47"/>
      <c r="I90" s="48"/>
      <c r="J90" s="24">
        <v>8</v>
      </c>
      <c r="K90" s="24">
        <v>2</v>
      </c>
      <c r="L90" s="24">
        <v>1</v>
      </c>
      <c r="M90" s="24">
        <v>0</v>
      </c>
      <c r="N90" s="24">
        <v>1</v>
      </c>
      <c r="O90" s="17">
        <f>SUM(K90:N90)</f>
        <v>4</v>
      </c>
      <c r="P90" s="17">
        <f>Q90-O90</f>
        <v>13</v>
      </c>
      <c r="Q90" s="17">
        <f>ROUND(PRODUCT(J90,25)/12,0)</f>
        <v>17</v>
      </c>
      <c r="R90" s="24" t="s">
        <v>32</v>
      </c>
      <c r="S90" s="24"/>
      <c r="T90" s="25"/>
      <c r="U90" s="11" t="s">
        <v>39</v>
      </c>
    </row>
    <row r="91" spans="1:21" ht="12.75">
      <c r="A91" s="102" t="s">
        <v>78</v>
      </c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4"/>
    </row>
    <row r="92" spans="1:21" ht="12.75">
      <c r="A92" s="29" t="s">
        <v>121</v>
      </c>
      <c r="B92" s="92" t="s">
        <v>101</v>
      </c>
      <c r="C92" s="93"/>
      <c r="D92" s="93"/>
      <c r="E92" s="93"/>
      <c r="F92" s="93"/>
      <c r="G92" s="93"/>
      <c r="H92" s="93"/>
      <c r="I92" s="94"/>
      <c r="J92" s="24">
        <v>8</v>
      </c>
      <c r="K92" s="24">
        <v>2</v>
      </c>
      <c r="L92" s="24">
        <v>1</v>
      </c>
      <c r="M92" s="24">
        <v>0</v>
      </c>
      <c r="N92" s="24">
        <v>1</v>
      </c>
      <c r="O92" s="17">
        <f>SUM(K92:N92)</f>
        <v>4</v>
      </c>
      <c r="P92" s="17">
        <f>Q92-O92</f>
        <v>13</v>
      </c>
      <c r="Q92" s="17">
        <f>ROUND(PRODUCT(J92,25)/12,0)</f>
        <v>17</v>
      </c>
      <c r="R92" s="24" t="s">
        <v>32</v>
      </c>
      <c r="S92" s="24"/>
      <c r="T92" s="25"/>
      <c r="U92" s="11" t="s">
        <v>39</v>
      </c>
    </row>
    <row r="93" spans="1:21" ht="12.75">
      <c r="A93" s="29" t="s">
        <v>122</v>
      </c>
      <c r="B93" s="46" t="s">
        <v>102</v>
      </c>
      <c r="C93" s="47"/>
      <c r="D93" s="47"/>
      <c r="E93" s="47"/>
      <c r="F93" s="47"/>
      <c r="G93" s="47"/>
      <c r="H93" s="47"/>
      <c r="I93" s="48"/>
      <c r="J93" s="24">
        <v>8</v>
      </c>
      <c r="K93" s="24">
        <v>2</v>
      </c>
      <c r="L93" s="24">
        <v>1</v>
      </c>
      <c r="M93" s="24">
        <v>0</v>
      </c>
      <c r="N93" s="24">
        <v>1</v>
      </c>
      <c r="O93" s="17">
        <f>SUM(K93:N93)</f>
        <v>4</v>
      </c>
      <c r="P93" s="17">
        <f>Q93-O93</f>
        <v>13</v>
      </c>
      <c r="Q93" s="17">
        <f>ROUND(PRODUCT(J93,25)/12,0)</f>
        <v>17</v>
      </c>
      <c r="R93" s="24" t="s">
        <v>32</v>
      </c>
      <c r="S93" s="24"/>
      <c r="T93" s="25"/>
      <c r="U93" s="11" t="s">
        <v>39</v>
      </c>
    </row>
    <row r="94" spans="1:21" ht="12.75">
      <c r="A94" s="29" t="s">
        <v>123</v>
      </c>
      <c r="B94" s="92" t="s">
        <v>103</v>
      </c>
      <c r="C94" s="93"/>
      <c r="D94" s="93"/>
      <c r="E94" s="93"/>
      <c r="F94" s="93"/>
      <c r="G94" s="93"/>
      <c r="H94" s="93"/>
      <c r="I94" s="94"/>
      <c r="J94" s="24">
        <v>8</v>
      </c>
      <c r="K94" s="24">
        <v>2</v>
      </c>
      <c r="L94" s="24">
        <v>1</v>
      </c>
      <c r="M94" s="24">
        <v>0</v>
      </c>
      <c r="N94" s="24">
        <v>1</v>
      </c>
      <c r="O94" s="17">
        <f>SUM(K94:N94)</f>
        <v>4</v>
      </c>
      <c r="P94" s="17">
        <f>Q94-O94</f>
        <v>13</v>
      </c>
      <c r="Q94" s="17">
        <f>ROUND(PRODUCT(J94,25)/12,0)</f>
        <v>17</v>
      </c>
      <c r="R94" s="24" t="s">
        <v>32</v>
      </c>
      <c r="S94" s="24"/>
      <c r="T94" s="25"/>
      <c r="U94" s="11" t="s">
        <v>39</v>
      </c>
    </row>
    <row r="95" spans="1:21" ht="12.75">
      <c r="A95" s="29"/>
      <c r="B95" s="92"/>
      <c r="C95" s="93"/>
      <c r="D95" s="93"/>
      <c r="E95" s="93"/>
      <c r="F95" s="93"/>
      <c r="G95" s="93"/>
      <c r="H95" s="93"/>
      <c r="I95" s="94"/>
      <c r="J95" s="24"/>
      <c r="K95" s="24"/>
      <c r="L95" s="24"/>
      <c r="M95" s="24"/>
      <c r="N95" s="24"/>
      <c r="O95" s="17"/>
      <c r="P95" s="17"/>
      <c r="Q95" s="17"/>
      <c r="R95" s="24"/>
      <c r="S95" s="24"/>
      <c r="T95" s="25"/>
      <c r="U95" s="11"/>
    </row>
    <row r="96" spans="1:21" ht="24.75" customHeight="1">
      <c r="A96" s="88" t="s">
        <v>49</v>
      </c>
      <c r="B96" s="89"/>
      <c r="C96" s="89"/>
      <c r="D96" s="89"/>
      <c r="E96" s="89"/>
      <c r="F96" s="89"/>
      <c r="G96" s="89"/>
      <c r="H96" s="89"/>
      <c r="I96" s="90"/>
      <c r="J96" s="21">
        <f aca="true" t="shared" si="4" ref="J96:Q96">SUM(J85,J89,J92,J95)</f>
        <v>23</v>
      </c>
      <c r="K96" s="21">
        <f t="shared" si="4"/>
        <v>6</v>
      </c>
      <c r="L96" s="21">
        <f t="shared" si="4"/>
        <v>3</v>
      </c>
      <c r="M96" s="21">
        <f t="shared" si="4"/>
        <v>0</v>
      </c>
      <c r="N96" s="21">
        <f t="shared" si="4"/>
        <v>3</v>
      </c>
      <c r="O96" s="21">
        <f t="shared" si="4"/>
        <v>12</v>
      </c>
      <c r="P96" s="21">
        <f t="shared" si="4"/>
        <v>35</v>
      </c>
      <c r="Q96" s="21">
        <f t="shared" si="4"/>
        <v>47</v>
      </c>
      <c r="R96" s="21">
        <f>COUNTIF(R85,"E")+COUNTIF(R89,"E")+COUNTIF(R92,"E")+COUNTIF(R95,"E")</f>
        <v>2</v>
      </c>
      <c r="S96" s="21">
        <f>COUNTIF(S85,"C")+COUNTIF(S89,"C")+COUNTIF(S92,"C")+COUNTIF(S95,"C")</f>
        <v>1</v>
      </c>
      <c r="T96" s="21">
        <f>COUNTIF(T85,"VP")+COUNTIF(T89,"VP")+COUNTIF(T92,"VP")+COUNTIF(T95,"VP")</f>
        <v>0</v>
      </c>
      <c r="U96" s="39">
        <f>3/16</f>
        <v>0.1875</v>
      </c>
    </row>
    <row r="97" spans="1:21" ht="13.5" customHeight="1">
      <c r="A97" s="70" t="s">
        <v>50</v>
      </c>
      <c r="B97" s="71"/>
      <c r="C97" s="71"/>
      <c r="D97" s="71"/>
      <c r="E97" s="71"/>
      <c r="F97" s="71"/>
      <c r="G97" s="71"/>
      <c r="H97" s="71"/>
      <c r="I97" s="71"/>
      <c r="J97" s="72"/>
      <c r="K97" s="21">
        <f aca="true" t="shared" si="5" ref="K97:Q97">K85*14+SUM(K89,K92)*12</f>
        <v>76</v>
      </c>
      <c r="L97" s="21">
        <f t="shared" si="5"/>
        <v>38</v>
      </c>
      <c r="M97" s="21">
        <f t="shared" si="5"/>
        <v>0</v>
      </c>
      <c r="N97" s="21">
        <f t="shared" si="5"/>
        <v>38</v>
      </c>
      <c r="O97" s="21">
        <f t="shared" si="5"/>
        <v>152</v>
      </c>
      <c r="P97" s="21">
        <f t="shared" si="5"/>
        <v>438</v>
      </c>
      <c r="Q97" s="21">
        <f t="shared" si="5"/>
        <v>590</v>
      </c>
      <c r="R97" s="76"/>
      <c r="S97" s="77"/>
      <c r="T97" s="77"/>
      <c r="U97" s="78"/>
    </row>
    <row r="98" spans="1:21" ht="12.75">
      <c r="A98" s="73"/>
      <c r="B98" s="74"/>
      <c r="C98" s="74"/>
      <c r="D98" s="74"/>
      <c r="E98" s="74"/>
      <c r="F98" s="74"/>
      <c r="G98" s="74"/>
      <c r="H98" s="74"/>
      <c r="I98" s="74"/>
      <c r="J98" s="75"/>
      <c r="K98" s="85">
        <f>SUM(K97:N97)</f>
        <v>152</v>
      </c>
      <c r="L98" s="86"/>
      <c r="M98" s="86"/>
      <c r="N98" s="87"/>
      <c r="O98" s="82">
        <f>Q97</f>
        <v>590</v>
      </c>
      <c r="P98" s="83"/>
      <c r="Q98" s="84"/>
      <c r="R98" s="79"/>
      <c r="S98" s="80"/>
      <c r="T98" s="80"/>
      <c r="U98" s="81"/>
    </row>
    <row r="99" spans="1:2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3"/>
      <c r="O99" s="14"/>
      <c r="P99" s="14"/>
      <c r="Q99" s="14"/>
      <c r="R99" s="15"/>
      <c r="S99" s="15"/>
      <c r="T99" s="15"/>
      <c r="U99" s="15"/>
    </row>
    <row r="100" spans="2:20" ht="12.75">
      <c r="B100" s="2"/>
      <c r="C100" s="2"/>
      <c r="D100" s="2"/>
      <c r="E100" s="2"/>
      <c r="F100" s="2"/>
      <c r="G100" s="2"/>
      <c r="N100" s="8"/>
      <c r="O100" s="8"/>
      <c r="P100" s="8"/>
      <c r="Q100" s="8"/>
      <c r="R100" s="8"/>
      <c r="S100" s="8"/>
      <c r="T100" s="8"/>
    </row>
    <row r="101" spans="2:20" ht="12.75">
      <c r="B101" s="2"/>
      <c r="C101" s="2"/>
      <c r="D101" s="2"/>
      <c r="E101" s="2"/>
      <c r="F101" s="2"/>
      <c r="G101" s="2"/>
      <c r="N101" s="8"/>
      <c r="O101" s="8"/>
      <c r="P101" s="8"/>
      <c r="Q101" s="8"/>
      <c r="R101" s="8"/>
      <c r="S101" s="8"/>
      <c r="T101" s="8"/>
    </row>
    <row r="102" spans="2:20" ht="12.75">
      <c r="B102" s="2"/>
      <c r="C102" s="2"/>
      <c r="D102" s="2"/>
      <c r="E102" s="2"/>
      <c r="F102" s="2"/>
      <c r="G102" s="2"/>
      <c r="N102" s="8"/>
      <c r="O102" s="8"/>
      <c r="P102" s="8"/>
      <c r="Q102" s="8"/>
      <c r="R102" s="8"/>
      <c r="S102" s="8"/>
      <c r="T102" s="8"/>
    </row>
    <row r="103" spans="1:21" ht="24" customHeight="1">
      <c r="A103" s="110" t="s">
        <v>51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</row>
    <row r="104" spans="1:21" ht="16.5" customHeight="1">
      <c r="A104" s="65" t="s">
        <v>53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7"/>
    </row>
    <row r="105" spans="1:21" ht="34.5" customHeight="1">
      <c r="A105" s="91" t="s">
        <v>27</v>
      </c>
      <c r="B105" s="91" t="s">
        <v>26</v>
      </c>
      <c r="C105" s="91"/>
      <c r="D105" s="91"/>
      <c r="E105" s="91"/>
      <c r="F105" s="91"/>
      <c r="G105" s="91"/>
      <c r="H105" s="91"/>
      <c r="I105" s="91"/>
      <c r="J105" s="105" t="s">
        <v>41</v>
      </c>
      <c r="K105" s="105" t="s">
        <v>24</v>
      </c>
      <c r="L105" s="105"/>
      <c r="M105" s="105"/>
      <c r="N105" s="105"/>
      <c r="O105" s="105" t="s">
        <v>42</v>
      </c>
      <c r="P105" s="105"/>
      <c r="Q105" s="105"/>
      <c r="R105" s="105" t="s">
        <v>23</v>
      </c>
      <c r="S105" s="105"/>
      <c r="T105" s="105"/>
      <c r="U105" s="105" t="s">
        <v>22</v>
      </c>
    </row>
    <row r="106" spans="1:21" ht="12.75">
      <c r="A106" s="91"/>
      <c r="B106" s="91"/>
      <c r="C106" s="91"/>
      <c r="D106" s="91"/>
      <c r="E106" s="91"/>
      <c r="F106" s="91"/>
      <c r="G106" s="91"/>
      <c r="H106" s="91"/>
      <c r="I106" s="91"/>
      <c r="J106" s="105"/>
      <c r="K106" s="27" t="s">
        <v>28</v>
      </c>
      <c r="L106" s="27" t="s">
        <v>29</v>
      </c>
      <c r="M106" s="27" t="s">
        <v>30</v>
      </c>
      <c r="N106" s="27" t="s">
        <v>68</v>
      </c>
      <c r="O106" s="27" t="s">
        <v>34</v>
      </c>
      <c r="P106" s="27" t="s">
        <v>7</v>
      </c>
      <c r="Q106" s="27" t="s">
        <v>31</v>
      </c>
      <c r="R106" s="27" t="s">
        <v>32</v>
      </c>
      <c r="S106" s="27" t="s">
        <v>28</v>
      </c>
      <c r="T106" s="27" t="s">
        <v>33</v>
      </c>
      <c r="U106" s="105"/>
    </row>
    <row r="107" spans="1:21" ht="17.25" customHeight="1">
      <c r="A107" s="65" t="s">
        <v>65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7"/>
    </row>
    <row r="108" spans="1:21" ht="12.75">
      <c r="A108" s="28" t="s">
        <v>111</v>
      </c>
      <c r="B108" s="62" t="s">
        <v>92</v>
      </c>
      <c r="C108" s="63"/>
      <c r="D108" s="63"/>
      <c r="E108" s="63"/>
      <c r="F108" s="63"/>
      <c r="G108" s="63"/>
      <c r="H108" s="63"/>
      <c r="I108" s="64"/>
      <c r="J108" s="11">
        <v>8</v>
      </c>
      <c r="K108" s="11">
        <v>2</v>
      </c>
      <c r="L108" s="11">
        <v>1</v>
      </c>
      <c r="M108" s="11">
        <v>0</v>
      </c>
      <c r="N108" s="11">
        <v>1</v>
      </c>
      <c r="O108" s="16">
        <f>K108+L108+M108+N108</f>
        <v>4</v>
      </c>
      <c r="P108" s="17">
        <f>Q108-O108</f>
        <v>10</v>
      </c>
      <c r="Q108" s="17">
        <f>ROUND(PRODUCT(J108,25)/14,0)</f>
        <v>14</v>
      </c>
      <c r="R108" s="22" t="s">
        <v>32</v>
      </c>
      <c r="S108" s="11"/>
      <c r="T108" s="23"/>
      <c r="U108" s="11" t="s">
        <v>37</v>
      </c>
    </row>
    <row r="109" spans="1:21" ht="12.75">
      <c r="A109" s="28" t="s">
        <v>105</v>
      </c>
      <c r="B109" s="62" t="s">
        <v>85</v>
      </c>
      <c r="C109" s="63"/>
      <c r="D109" s="63"/>
      <c r="E109" s="63"/>
      <c r="F109" s="63"/>
      <c r="G109" s="63"/>
      <c r="H109" s="63"/>
      <c r="I109" s="64"/>
      <c r="J109" s="11">
        <v>8</v>
      </c>
      <c r="K109" s="11">
        <v>2</v>
      </c>
      <c r="L109" s="11">
        <v>1</v>
      </c>
      <c r="M109" s="11">
        <v>0</v>
      </c>
      <c r="N109" s="11">
        <v>1</v>
      </c>
      <c r="O109" s="16">
        <f aca="true" t="shared" si="6" ref="O109:O117">K109+L109+M109+N109</f>
        <v>4</v>
      </c>
      <c r="P109" s="17">
        <f aca="true" t="shared" si="7" ref="P109:P117">Q109-O109</f>
        <v>10</v>
      </c>
      <c r="Q109" s="17">
        <f aca="true" t="shared" si="8" ref="Q109:Q117">ROUND(PRODUCT(J109,25)/14,0)</f>
        <v>14</v>
      </c>
      <c r="R109" s="22" t="s">
        <v>32</v>
      </c>
      <c r="S109" s="11"/>
      <c r="T109" s="23"/>
      <c r="U109" s="11" t="s">
        <v>37</v>
      </c>
    </row>
    <row r="110" spans="1:21" ht="12.75">
      <c r="A110" s="28" t="s">
        <v>106</v>
      </c>
      <c r="B110" s="62" t="s">
        <v>87</v>
      </c>
      <c r="C110" s="63"/>
      <c r="D110" s="63"/>
      <c r="E110" s="63"/>
      <c r="F110" s="63"/>
      <c r="G110" s="63"/>
      <c r="H110" s="63"/>
      <c r="I110" s="64"/>
      <c r="J110" s="11">
        <v>8</v>
      </c>
      <c r="K110" s="11">
        <v>2</v>
      </c>
      <c r="L110" s="11">
        <v>1</v>
      </c>
      <c r="M110" s="11">
        <v>0</v>
      </c>
      <c r="N110" s="11">
        <v>1</v>
      </c>
      <c r="O110" s="16">
        <f t="shared" si="6"/>
        <v>4</v>
      </c>
      <c r="P110" s="17">
        <f t="shared" si="7"/>
        <v>10</v>
      </c>
      <c r="Q110" s="17">
        <f t="shared" si="8"/>
        <v>14</v>
      </c>
      <c r="R110" s="22" t="s">
        <v>32</v>
      </c>
      <c r="S110" s="11"/>
      <c r="T110" s="23"/>
      <c r="U110" s="11" t="s">
        <v>37</v>
      </c>
    </row>
    <row r="111" spans="1:21" ht="12.75">
      <c r="A111" s="28" t="s">
        <v>108</v>
      </c>
      <c r="B111" s="62" t="s">
        <v>89</v>
      </c>
      <c r="C111" s="63"/>
      <c r="D111" s="63"/>
      <c r="E111" s="63"/>
      <c r="F111" s="63"/>
      <c r="G111" s="63"/>
      <c r="H111" s="63"/>
      <c r="I111" s="64"/>
      <c r="J111" s="11">
        <v>8</v>
      </c>
      <c r="K111" s="11">
        <v>2</v>
      </c>
      <c r="L111" s="11">
        <v>1</v>
      </c>
      <c r="M111" s="11">
        <v>0</v>
      </c>
      <c r="N111" s="11">
        <v>1</v>
      </c>
      <c r="O111" s="16">
        <f t="shared" si="6"/>
        <v>4</v>
      </c>
      <c r="P111" s="17">
        <f t="shared" si="7"/>
        <v>10</v>
      </c>
      <c r="Q111" s="17">
        <f t="shared" si="8"/>
        <v>14</v>
      </c>
      <c r="R111" s="22" t="s">
        <v>32</v>
      </c>
      <c r="S111" s="11"/>
      <c r="T111" s="23"/>
      <c r="U111" s="11" t="s">
        <v>37</v>
      </c>
    </row>
    <row r="112" spans="1:21" ht="12.75">
      <c r="A112" s="28" t="s">
        <v>109</v>
      </c>
      <c r="B112" s="62" t="s">
        <v>90</v>
      </c>
      <c r="C112" s="63"/>
      <c r="D112" s="63"/>
      <c r="E112" s="63"/>
      <c r="F112" s="63"/>
      <c r="G112" s="63"/>
      <c r="H112" s="63"/>
      <c r="I112" s="64"/>
      <c r="J112" s="11">
        <v>8</v>
      </c>
      <c r="K112" s="11">
        <v>2</v>
      </c>
      <c r="L112" s="11">
        <v>1</v>
      </c>
      <c r="M112" s="11">
        <v>0</v>
      </c>
      <c r="N112" s="11">
        <v>1</v>
      </c>
      <c r="O112" s="16">
        <f t="shared" si="6"/>
        <v>4</v>
      </c>
      <c r="P112" s="17">
        <f t="shared" si="7"/>
        <v>10</v>
      </c>
      <c r="Q112" s="17">
        <f t="shared" si="8"/>
        <v>14</v>
      </c>
      <c r="R112" s="22" t="s">
        <v>32</v>
      </c>
      <c r="S112" s="11"/>
      <c r="T112" s="23"/>
      <c r="U112" s="11" t="s">
        <v>37</v>
      </c>
    </row>
    <row r="113" spans="1:21" ht="12.75">
      <c r="A113" s="28" t="s">
        <v>110</v>
      </c>
      <c r="B113" s="62" t="s">
        <v>91</v>
      </c>
      <c r="C113" s="63"/>
      <c r="D113" s="63"/>
      <c r="E113" s="63"/>
      <c r="F113" s="63"/>
      <c r="G113" s="63"/>
      <c r="H113" s="63"/>
      <c r="I113" s="64"/>
      <c r="J113" s="11">
        <v>7</v>
      </c>
      <c r="K113" s="11">
        <v>2</v>
      </c>
      <c r="L113" s="11">
        <v>1</v>
      </c>
      <c r="M113" s="11">
        <v>0</v>
      </c>
      <c r="N113" s="11">
        <v>1</v>
      </c>
      <c r="O113" s="16">
        <f t="shared" si="6"/>
        <v>4</v>
      </c>
      <c r="P113" s="17">
        <f t="shared" si="7"/>
        <v>9</v>
      </c>
      <c r="Q113" s="17">
        <f t="shared" si="8"/>
        <v>13</v>
      </c>
      <c r="R113" s="22" t="s">
        <v>32</v>
      </c>
      <c r="S113" s="11"/>
      <c r="T113" s="23"/>
      <c r="U113" s="11" t="s">
        <v>37</v>
      </c>
    </row>
    <row r="114" spans="1:21" ht="12.75">
      <c r="A114" s="28" t="s">
        <v>104</v>
      </c>
      <c r="B114" s="62" t="s">
        <v>86</v>
      </c>
      <c r="C114" s="63"/>
      <c r="D114" s="63"/>
      <c r="E114" s="63"/>
      <c r="F114" s="63"/>
      <c r="G114" s="63"/>
      <c r="H114" s="63"/>
      <c r="I114" s="64"/>
      <c r="J114" s="11">
        <v>7</v>
      </c>
      <c r="K114" s="11">
        <v>2</v>
      </c>
      <c r="L114" s="11">
        <v>1</v>
      </c>
      <c r="M114" s="11">
        <v>0</v>
      </c>
      <c r="N114" s="11">
        <v>1</v>
      </c>
      <c r="O114" s="16">
        <f>K114+L114+M114+N114</f>
        <v>4</v>
      </c>
      <c r="P114" s="17">
        <f>Q114-O114</f>
        <v>9</v>
      </c>
      <c r="Q114" s="17">
        <f>ROUND(PRODUCT(J114,25)/14,0)</f>
        <v>13</v>
      </c>
      <c r="R114" s="22"/>
      <c r="S114" s="11"/>
      <c r="T114" s="23" t="s">
        <v>33</v>
      </c>
      <c r="U114" s="11" t="s">
        <v>37</v>
      </c>
    </row>
    <row r="115" spans="1:21" ht="12.75">
      <c r="A115" s="28" t="s">
        <v>112</v>
      </c>
      <c r="B115" s="62" t="s">
        <v>93</v>
      </c>
      <c r="C115" s="63"/>
      <c r="D115" s="63"/>
      <c r="E115" s="63"/>
      <c r="F115" s="63"/>
      <c r="G115" s="63"/>
      <c r="H115" s="63"/>
      <c r="I115" s="64"/>
      <c r="J115" s="11">
        <v>7</v>
      </c>
      <c r="K115" s="11">
        <v>2</v>
      </c>
      <c r="L115" s="11">
        <v>1</v>
      </c>
      <c r="M115" s="11">
        <v>0</v>
      </c>
      <c r="N115" s="11">
        <v>1</v>
      </c>
      <c r="O115" s="16">
        <f t="shared" si="6"/>
        <v>4</v>
      </c>
      <c r="P115" s="17">
        <f t="shared" si="7"/>
        <v>9</v>
      </c>
      <c r="Q115" s="17">
        <f t="shared" si="8"/>
        <v>13</v>
      </c>
      <c r="R115" s="22" t="s">
        <v>32</v>
      </c>
      <c r="S115" s="11"/>
      <c r="T115" s="23"/>
      <c r="U115" s="11" t="s">
        <v>37</v>
      </c>
    </row>
    <row r="116" spans="1:21" ht="12.75">
      <c r="A116" s="28" t="s">
        <v>113</v>
      </c>
      <c r="B116" s="62" t="s">
        <v>94</v>
      </c>
      <c r="C116" s="63"/>
      <c r="D116" s="63"/>
      <c r="E116" s="63"/>
      <c r="F116" s="63"/>
      <c r="G116" s="63"/>
      <c r="H116" s="63"/>
      <c r="I116" s="64"/>
      <c r="J116" s="11">
        <v>8</v>
      </c>
      <c r="K116" s="11">
        <v>2</v>
      </c>
      <c r="L116" s="11">
        <v>1</v>
      </c>
      <c r="M116" s="11">
        <v>0</v>
      </c>
      <c r="N116" s="11">
        <v>1</v>
      </c>
      <c r="O116" s="16">
        <f t="shared" si="6"/>
        <v>4</v>
      </c>
      <c r="P116" s="17">
        <f t="shared" si="7"/>
        <v>10</v>
      </c>
      <c r="Q116" s="17">
        <f t="shared" si="8"/>
        <v>14</v>
      </c>
      <c r="R116" s="22" t="s">
        <v>32</v>
      </c>
      <c r="S116" s="11"/>
      <c r="T116" s="23"/>
      <c r="U116" s="11" t="s">
        <v>37</v>
      </c>
    </row>
    <row r="117" spans="1:21" ht="12.75">
      <c r="A117" s="28" t="s">
        <v>114</v>
      </c>
      <c r="B117" s="62" t="s">
        <v>95</v>
      </c>
      <c r="C117" s="63"/>
      <c r="D117" s="63"/>
      <c r="E117" s="63"/>
      <c r="F117" s="63"/>
      <c r="G117" s="63"/>
      <c r="H117" s="63"/>
      <c r="I117" s="64"/>
      <c r="J117" s="11">
        <v>8</v>
      </c>
      <c r="K117" s="11">
        <v>2</v>
      </c>
      <c r="L117" s="11">
        <v>1</v>
      </c>
      <c r="M117" s="11">
        <v>0</v>
      </c>
      <c r="N117" s="11">
        <v>1</v>
      </c>
      <c r="O117" s="16">
        <f t="shared" si="6"/>
        <v>4</v>
      </c>
      <c r="P117" s="17">
        <f t="shared" si="7"/>
        <v>10</v>
      </c>
      <c r="Q117" s="17">
        <f t="shared" si="8"/>
        <v>14</v>
      </c>
      <c r="R117" s="22" t="s">
        <v>32</v>
      </c>
      <c r="S117" s="11"/>
      <c r="T117" s="23"/>
      <c r="U117" s="11" t="s">
        <v>37</v>
      </c>
    </row>
    <row r="118" spans="1:21" ht="12.75">
      <c r="A118" s="19" t="s">
        <v>25</v>
      </c>
      <c r="B118" s="95"/>
      <c r="C118" s="96"/>
      <c r="D118" s="96"/>
      <c r="E118" s="96"/>
      <c r="F118" s="96"/>
      <c r="G118" s="96"/>
      <c r="H118" s="96"/>
      <c r="I118" s="97"/>
      <c r="J118" s="21">
        <f>IF(ISNA(SUM(J108:J117)),"",SUM(J108:J117))</f>
        <v>77</v>
      </c>
      <c r="K118" s="21">
        <f aca="true" t="shared" si="9" ref="K118:Q118">SUM(K108:K117)</f>
        <v>20</v>
      </c>
      <c r="L118" s="21">
        <f t="shared" si="9"/>
        <v>10</v>
      </c>
      <c r="M118" s="21">
        <f t="shared" si="9"/>
        <v>0</v>
      </c>
      <c r="N118" s="21">
        <f t="shared" si="9"/>
        <v>10</v>
      </c>
      <c r="O118" s="21">
        <f t="shared" si="9"/>
        <v>40</v>
      </c>
      <c r="P118" s="21">
        <f t="shared" si="9"/>
        <v>97</v>
      </c>
      <c r="Q118" s="21">
        <f t="shared" si="9"/>
        <v>137</v>
      </c>
      <c r="R118" s="19">
        <f>COUNTIF(R108:R117,"E")</f>
        <v>9</v>
      </c>
      <c r="S118" s="19">
        <f>COUNTIF(S108:S117,"C")</f>
        <v>0</v>
      </c>
      <c r="T118" s="19">
        <f>COUNTIF(T108:T117,"VP")</f>
        <v>1</v>
      </c>
      <c r="U118" s="18"/>
    </row>
    <row r="119" spans="1:21" ht="12.75">
      <c r="A119" s="41"/>
      <c r="B119" s="40"/>
      <c r="C119" s="40"/>
      <c r="D119" s="40"/>
      <c r="E119" s="40"/>
      <c r="F119" s="40"/>
      <c r="G119" s="40"/>
      <c r="H119" s="40"/>
      <c r="I119" s="40"/>
      <c r="J119" s="42"/>
      <c r="K119" s="42"/>
      <c r="L119" s="42"/>
      <c r="M119" s="42"/>
      <c r="N119" s="42"/>
      <c r="O119" s="42"/>
      <c r="P119" s="42"/>
      <c r="Q119" s="42"/>
      <c r="R119" s="43"/>
      <c r="S119" s="43"/>
      <c r="T119" s="43"/>
      <c r="U119" s="44"/>
    </row>
    <row r="120" spans="1:21" ht="17.25" customHeight="1">
      <c r="A120" s="65" t="s">
        <v>66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7"/>
    </row>
    <row r="121" spans="1:21" ht="12.75">
      <c r="A121" s="30"/>
      <c r="B121" s="62"/>
      <c r="C121" s="63"/>
      <c r="D121" s="63"/>
      <c r="E121" s="63"/>
      <c r="F121" s="63"/>
      <c r="G121" s="63"/>
      <c r="H121" s="63"/>
      <c r="I121" s="64"/>
      <c r="J121" s="17"/>
      <c r="K121" s="17"/>
      <c r="L121" s="17"/>
      <c r="M121" s="17"/>
      <c r="N121" s="17"/>
      <c r="O121" s="17"/>
      <c r="P121" s="17"/>
      <c r="Q121" s="17"/>
      <c r="R121" s="26"/>
      <c r="S121" s="26"/>
      <c r="T121" s="26"/>
      <c r="U121" s="18"/>
    </row>
    <row r="122" spans="1:21" ht="12.75">
      <c r="A122" s="19" t="s">
        <v>25</v>
      </c>
      <c r="B122" s="91"/>
      <c r="C122" s="91"/>
      <c r="D122" s="91"/>
      <c r="E122" s="91"/>
      <c r="F122" s="91"/>
      <c r="G122" s="91"/>
      <c r="H122" s="91"/>
      <c r="I122" s="91"/>
      <c r="J122" s="21">
        <f aca="true" t="shared" si="10" ref="J122:Q122">SUM(J121:J121)</f>
        <v>0</v>
      </c>
      <c r="K122" s="21">
        <f t="shared" si="10"/>
        <v>0</v>
      </c>
      <c r="L122" s="21">
        <f t="shared" si="10"/>
        <v>0</v>
      </c>
      <c r="M122" s="21">
        <f t="shared" si="10"/>
        <v>0</v>
      </c>
      <c r="N122" s="21">
        <f t="shared" si="10"/>
        <v>0</v>
      </c>
      <c r="O122" s="21">
        <f t="shared" si="10"/>
        <v>0</v>
      </c>
      <c r="P122" s="21">
        <f t="shared" si="10"/>
        <v>0</v>
      </c>
      <c r="Q122" s="21">
        <f t="shared" si="10"/>
        <v>0</v>
      </c>
      <c r="R122" s="19">
        <f>COUNTIF(R121:R121,"E")</f>
        <v>0</v>
      </c>
      <c r="S122" s="19">
        <f>COUNTIF(S121:S121,"C")</f>
        <v>0</v>
      </c>
      <c r="T122" s="19">
        <f>COUNTIF(T121:T121,"VP")</f>
        <v>0</v>
      </c>
      <c r="U122" s="20"/>
    </row>
    <row r="123" spans="1:21" ht="27" customHeight="1">
      <c r="A123" s="88" t="s">
        <v>49</v>
      </c>
      <c r="B123" s="89"/>
      <c r="C123" s="89"/>
      <c r="D123" s="89"/>
      <c r="E123" s="89"/>
      <c r="F123" s="89"/>
      <c r="G123" s="89"/>
      <c r="H123" s="89"/>
      <c r="I123" s="90"/>
      <c r="J123" s="21">
        <f aca="true" t="shared" si="11" ref="J123:T123">SUM(J118,J122)</f>
        <v>77</v>
      </c>
      <c r="K123" s="21">
        <f t="shared" si="11"/>
        <v>20</v>
      </c>
      <c r="L123" s="21">
        <f t="shared" si="11"/>
        <v>10</v>
      </c>
      <c r="M123" s="21">
        <f t="shared" si="11"/>
        <v>0</v>
      </c>
      <c r="N123" s="21">
        <f t="shared" si="11"/>
        <v>10</v>
      </c>
      <c r="O123" s="21">
        <f t="shared" si="11"/>
        <v>40</v>
      </c>
      <c r="P123" s="21">
        <f t="shared" si="11"/>
        <v>97</v>
      </c>
      <c r="Q123" s="21">
        <f t="shared" si="11"/>
        <v>137</v>
      </c>
      <c r="R123" s="21">
        <f t="shared" si="11"/>
        <v>9</v>
      </c>
      <c r="S123" s="21">
        <f t="shared" si="11"/>
        <v>0</v>
      </c>
      <c r="T123" s="21">
        <f t="shared" si="11"/>
        <v>1</v>
      </c>
      <c r="U123" s="39">
        <f>10/16</f>
        <v>0.625</v>
      </c>
    </row>
    <row r="124" spans="1:21" ht="12.75">
      <c r="A124" s="70" t="s">
        <v>50</v>
      </c>
      <c r="B124" s="71"/>
      <c r="C124" s="71"/>
      <c r="D124" s="71"/>
      <c r="E124" s="71"/>
      <c r="F124" s="71"/>
      <c r="G124" s="71"/>
      <c r="H124" s="71"/>
      <c r="I124" s="71"/>
      <c r="J124" s="72"/>
      <c r="K124" s="21">
        <f aca="true" t="shared" si="12" ref="K124:Q124">K118*14+K122*12</f>
        <v>280</v>
      </c>
      <c r="L124" s="21">
        <f t="shared" si="12"/>
        <v>140</v>
      </c>
      <c r="M124" s="21">
        <f t="shared" si="12"/>
        <v>0</v>
      </c>
      <c r="N124" s="21">
        <f t="shared" si="12"/>
        <v>140</v>
      </c>
      <c r="O124" s="21">
        <f t="shared" si="12"/>
        <v>560</v>
      </c>
      <c r="P124" s="21">
        <f t="shared" si="12"/>
        <v>1358</v>
      </c>
      <c r="Q124" s="21">
        <f t="shared" si="12"/>
        <v>1918</v>
      </c>
      <c r="R124" s="76"/>
      <c r="S124" s="77"/>
      <c r="T124" s="77"/>
      <c r="U124" s="78"/>
    </row>
    <row r="125" spans="1:21" ht="12.75">
      <c r="A125" s="73"/>
      <c r="B125" s="74"/>
      <c r="C125" s="74"/>
      <c r="D125" s="74"/>
      <c r="E125" s="74"/>
      <c r="F125" s="74"/>
      <c r="G125" s="74"/>
      <c r="H125" s="74"/>
      <c r="I125" s="74"/>
      <c r="J125" s="75"/>
      <c r="K125" s="85">
        <f>SUM(K124:N124)</f>
        <v>560</v>
      </c>
      <c r="L125" s="86"/>
      <c r="M125" s="86"/>
      <c r="N125" s="87"/>
      <c r="O125" s="82">
        <f>Q124</f>
        <v>1918</v>
      </c>
      <c r="P125" s="83"/>
      <c r="Q125" s="84"/>
      <c r="R125" s="79"/>
      <c r="S125" s="80"/>
      <c r="T125" s="80"/>
      <c r="U125" s="81"/>
    </row>
    <row r="126" spans="1:21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50"/>
      <c r="L126" s="50"/>
      <c r="M126" s="50"/>
      <c r="N126" s="50"/>
      <c r="O126" s="51"/>
      <c r="P126" s="51"/>
      <c r="Q126" s="51"/>
      <c r="R126" s="52"/>
      <c r="S126" s="52"/>
      <c r="T126" s="52"/>
      <c r="U126" s="52"/>
    </row>
    <row r="127" spans="1:21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50"/>
      <c r="L127" s="50"/>
      <c r="M127" s="50"/>
      <c r="N127" s="50"/>
      <c r="O127" s="51"/>
      <c r="P127" s="51"/>
      <c r="Q127" s="51"/>
      <c r="R127" s="52"/>
      <c r="S127" s="52"/>
      <c r="T127" s="52"/>
      <c r="U127" s="52"/>
    </row>
    <row r="128" spans="1:21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50"/>
      <c r="L128" s="50"/>
      <c r="M128" s="50"/>
      <c r="N128" s="50"/>
      <c r="O128" s="51"/>
      <c r="P128" s="51"/>
      <c r="Q128" s="51"/>
      <c r="R128" s="52"/>
      <c r="S128" s="52"/>
      <c r="T128" s="52"/>
      <c r="U128" s="52"/>
    </row>
    <row r="129" spans="1:21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50"/>
      <c r="L129" s="50"/>
      <c r="M129" s="50"/>
      <c r="N129" s="50"/>
      <c r="O129" s="51"/>
      <c r="P129" s="51"/>
      <c r="Q129" s="51"/>
      <c r="R129" s="52"/>
      <c r="S129" s="52"/>
      <c r="T129" s="52"/>
      <c r="U129" s="52"/>
    </row>
    <row r="130" spans="1:21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50"/>
      <c r="L130" s="50"/>
      <c r="M130" s="50"/>
      <c r="N130" s="50"/>
      <c r="O130" s="51"/>
      <c r="P130" s="51"/>
      <c r="Q130" s="51"/>
      <c r="R130" s="52"/>
      <c r="S130" s="52"/>
      <c r="T130" s="52"/>
      <c r="U130" s="52"/>
    </row>
    <row r="131" spans="1:21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50"/>
      <c r="L131" s="50"/>
      <c r="M131" s="50"/>
      <c r="N131" s="50"/>
      <c r="O131" s="51"/>
      <c r="P131" s="51"/>
      <c r="Q131" s="51"/>
      <c r="R131" s="52"/>
      <c r="S131" s="52"/>
      <c r="T131" s="52"/>
      <c r="U131" s="52"/>
    </row>
    <row r="132" spans="1:21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50"/>
      <c r="L132" s="50"/>
      <c r="M132" s="50"/>
      <c r="N132" s="50"/>
      <c r="O132" s="51"/>
      <c r="P132" s="51"/>
      <c r="Q132" s="51"/>
      <c r="R132" s="52"/>
      <c r="S132" s="52"/>
      <c r="T132" s="52"/>
      <c r="U132" s="52"/>
    </row>
    <row r="133" spans="1:21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50"/>
      <c r="L133" s="50"/>
      <c r="M133" s="50"/>
      <c r="N133" s="50"/>
      <c r="O133" s="51"/>
      <c r="P133" s="51"/>
      <c r="Q133" s="51"/>
      <c r="R133" s="52"/>
      <c r="S133" s="52"/>
      <c r="T133" s="52"/>
      <c r="U133" s="52"/>
    </row>
    <row r="134" spans="1:21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50"/>
      <c r="L134" s="50"/>
      <c r="M134" s="50"/>
      <c r="N134" s="50"/>
      <c r="O134" s="51"/>
      <c r="P134" s="51"/>
      <c r="Q134" s="51"/>
      <c r="R134" s="52"/>
      <c r="S134" s="52"/>
      <c r="T134" s="52"/>
      <c r="U134" s="52"/>
    </row>
    <row r="135" spans="1:21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50"/>
      <c r="L135" s="50"/>
      <c r="M135" s="50"/>
      <c r="N135" s="50"/>
      <c r="O135" s="51"/>
      <c r="P135" s="51"/>
      <c r="Q135" s="51"/>
      <c r="R135" s="52"/>
      <c r="S135" s="52"/>
      <c r="T135" s="52"/>
      <c r="U135" s="52"/>
    </row>
    <row r="136" spans="1:21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0"/>
      <c r="M136" s="50"/>
      <c r="N136" s="50"/>
      <c r="O136" s="51"/>
      <c r="P136" s="51"/>
      <c r="Q136" s="51"/>
      <c r="R136" s="52"/>
      <c r="S136" s="52"/>
      <c r="T136" s="52"/>
      <c r="U136" s="52"/>
    </row>
    <row r="138" spans="1:21" ht="23.25" customHeight="1">
      <c r="A138" s="91" t="s">
        <v>80</v>
      </c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26.25" customHeight="1">
      <c r="A139" s="91" t="s">
        <v>27</v>
      </c>
      <c r="B139" s="91" t="s">
        <v>26</v>
      </c>
      <c r="C139" s="91"/>
      <c r="D139" s="91"/>
      <c r="E139" s="91"/>
      <c r="F139" s="91"/>
      <c r="G139" s="91"/>
      <c r="H139" s="91"/>
      <c r="I139" s="91"/>
      <c r="J139" s="105" t="s">
        <v>41</v>
      </c>
      <c r="K139" s="105" t="s">
        <v>24</v>
      </c>
      <c r="L139" s="105"/>
      <c r="M139" s="105"/>
      <c r="N139" s="105"/>
      <c r="O139" s="105" t="s">
        <v>42</v>
      </c>
      <c r="P139" s="105"/>
      <c r="Q139" s="105"/>
      <c r="R139" s="105" t="s">
        <v>23</v>
      </c>
      <c r="S139" s="105"/>
      <c r="T139" s="105"/>
      <c r="U139" s="105" t="s">
        <v>22</v>
      </c>
    </row>
    <row r="140" spans="1:21" ht="12.75">
      <c r="A140" s="91"/>
      <c r="B140" s="91"/>
      <c r="C140" s="91"/>
      <c r="D140" s="91"/>
      <c r="E140" s="91"/>
      <c r="F140" s="91"/>
      <c r="G140" s="91"/>
      <c r="H140" s="91"/>
      <c r="I140" s="91"/>
      <c r="J140" s="105"/>
      <c r="K140" s="27" t="s">
        <v>28</v>
      </c>
      <c r="L140" s="27" t="s">
        <v>29</v>
      </c>
      <c r="M140" s="27" t="s">
        <v>30</v>
      </c>
      <c r="N140" s="27" t="s">
        <v>68</v>
      </c>
      <c r="O140" s="27" t="s">
        <v>34</v>
      </c>
      <c r="P140" s="27" t="s">
        <v>7</v>
      </c>
      <c r="Q140" s="27" t="s">
        <v>31</v>
      </c>
      <c r="R140" s="27" t="s">
        <v>32</v>
      </c>
      <c r="S140" s="27" t="s">
        <v>28</v>
      </c>
      <c r="T140" s="27" t="s">
        <v>33</v>
      </c>
      <c r="U140" s="105"/>
    </row>
    <row r="141" spans="1:21" ht="18.75" customHeight="1">
      <c r="A141" s="65" t="s">
        <v>65</v>
      </c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7"/>
    </row>
    <row r="142" spans="1:21" ht="12.75">
      <c r="A142" s="28" t="s">
        <v>132</v>
      </c>
      <c r="B142" s="62" t="s">
        <v>73</v>
      </c>
      <c r="C142" s="63"/>
      <c r="D142" s="63"/>
      <c r="E142" s="63"/>
      <c r="F142" s="63"/>
      <c r="G142" s="63"/>
      <c r="H142" s="63"/>
      <c r="I142" s="64"/>
      <c r="J142" s="11">
        <v>7</v>
      </c>
      <c r="K142" s="11">
        <v>2</v>
      </c>
      <c r="L142" s="11">
        <v>1</v>
      </c>
      <c r="M142" s="11">
        <v>0</v>
      </c>
      <c r="N142" s="11">
        <v>1</v>
      </c>
      <c r="O142" s="16">
        <f>K142+L142+M142+N142</f>
        <v>4</v>
      </c>
      <c r="P142" s="17">
        <f>Q142-O142</f>
        <v>9</v>
      </c>
      <c r="Q142" s="17">
        <f>ROUND(PRODUCT(J142,25)/14,0)</f>
        <v>13</v>
      </c>
      <c r="R142" s="22"/>
      <c r="S142" s="11" t="s">
        <v>28</v>
      </c>
      <c r="T142" s="23"/>
      <c r="U142" s="11" t="s">
        <v>39</v>
      </c>
    </row>
    <row r="143" spans="1:21" ht="12.75">
      <c r="A143" s="19" t="s">
        <v>25</v>
      </c>
      <c r="B143" s="95"/>
      <c r="C143" s="96"/>
      <c r="D143" s="96"/>
      <c r="E143" s="96"/>
      <c r="F143" s="96"/>
      <c r="G143" s="96"/>
      <c r="H143" s="96"/>
      <c r="I143" s="97"/>
      <c r="J143" s="21">
        <f aca="true" t="shared" si="13" ref="J143:Q143">SUM(J142:J142)</f>
        <v>7</v>
      </c>
      <c r="K143" s="21">
        <f t="shared" si="13"/>
        <v>2</v>
      </c>
      <c r="L143" s="21">
        <f t="shared" si="13"/>
        <v>1</v>
      </c>
      <c r="M143" s="21">
        <f t="shared" si="13"/>
        <v>0</v>
      </c>
      <c r="N143" s="21">
        <f t="shared" si="13"/>
        <v>1</v>
      </c>
      <c r="O143" s="21">
        <f t="shared" si="13"/>
        <v>4</v>
      </c>
      <c r="P143" s="21">
        <f t="shared" si="13"/>
        <v>9</v>
      </c>
      <c r="Q143" s="21">
        <f t="shared" si="13"/>
        <v>13</v>
      </c>
      <c r="R143" s="19">
        <f>COUNTIF(R142:R142,"E")</f>
        <v>0</v>
      </c>
      <c r="S143" s="19">
        <f>COUNTIF(S142:S142,"C")</f>
        <v>1</v>
      </c>
      <c r="T143" s="19">
        <f>COUNTIF(T142:T142,"VP")</f>
        <v>0</v>
      </c>
      <c r="U143" s="16"/>
    </row>
    <row r="144" spans="1:21" ht="18" customHeight="1">
      <c r="A144" s="65" t="s">
        <v>67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7"/>
    </row>
    <row r="145" spans="1:21" ht="12.75">
      <c r="A145" s="28" t="s">
        <v>133</v>
      </c>
      <c r="B145" s="62" t="s">
        <v>75</v>
      </c>
      <c r="C145" s="63"/>
      <c r="D145" s="63"/>
      <c r="E145" s="63"/>
      <c r="F145" s="63"/>
      <c r="G145" s="63"/>
      <c r="H145" s="63"/>
      <c r="I145" s="64"/>
      <c r="J145" s="11">
        <v>8</v>
      </c>
      <c r="K145" s="11">
        <v>2</v>
      </c>
      <c r="L145" s="11">
        <v>1</v>
      </c>
      <c r="M145" s="11">
        <v>0</v>
      </c>
      <c r="N145" s="11">
        <v>1</v>
      </c>
      <c r="O145" s="17">
        <f>SUM(K145:N145)</f>
        <v>4</v>
      </c>
      <c r="P145" s="17">
        <f>Q145-O145</f>
        <v>13</v>
      </c>
      <c r="Q145" s="17">
        <f>ROUND(PRODUCT(J145,25)/12,0)</f>
        <v>17</v>
      </c>
      <c r="R145" s="22" t="s">
        <v>32</v>
      </c>
      <c r="S145" s="11"/>
      <c r="T145" s="23"/>
      <c r="U145" s="11" t="s">
        <v>39</v>
      </c>
    </row>
    <row r="146" spans="1:21" ht="12.75">
      <c r="A146" s="28" t="s">
        <v>134</v>
      </c>
      <c r="B146" s="62" t="s">
        <v>76</v>
      </c>
      <c r="C146" s="63"/>
      <c r="D146" s="63"/>
      <c r="E146" s="63"/>
      <c r="F146" s="63"/>
      <c r="G146" s="63"/>
      <c r="H146" s="63"/>
      <c r="I146" s="64"/>
      <c r="J146" s="11">
        <v>8</v>
      </c>
      <c r="K146" s="11">
        <v>2</v>
      </c>
      <c r="L146" s="11">
        <v>1</v>
      </c>
      <c r="M146" s="11">
        <v>0</v>
      </c>
      <c r="N146" s="11">
        <v>1</v>
      </c>
      <c r="O146" s="17">
        <f>SUM(K146:N146)</f>
        <v>4</v>
      </c>
      <c r="P146" s="17">
        <f>Q146-O146</f>
        <v>13</v>
      </c>
      <c r="Q146" s="17">
        <f>ROUND(PRODUCT(J146,25)/12,0)</f>
        <v>17</v>
      </c>
      <c r="R146" s="22" t="s">
        <v>32</v>
      </c>
      <c r="S146" s="11"/>
      <c r="T146" s="23"/>
      <c r="U146" s="11" t="s">
        <v>39</v>
      </c>
    </row>
    <row r="147" spans="1:21" ht="12.75">
      <c r="A147" s="28" t="s">
        <v>116</v>
      </c>
      <c r="B147" s="62" t="s">
        <v>74</v>
      </c>
      <c r="C147" s="63"/>
      <c r="D147" s="63"/>
      <c r="E147" s="63"/>
      <c r="F147" s="63"/>
      <c r="G147" s="63"/>
      <c r="H147" s="63"/>
      <c r="I147" s="64"/>
      <c r="J147" s="11">
        <v>8</v>
      </c>
      <c r="K147" s="11">
        <v>0</v>
      </c>
      <c r="L147" s="11">
        <v>0</v>
      </c>
      <c r="M147" s="11">
        <v>0</v>
      </c>
      <c r="N147" s="11">
        <v>4</v>
      </c>
      <c r="O147" s="17">
        <f>SUM(K147:N147)</f>
        <v>4</v>
      </c>
      <c r="P147" s="17">
        <f>Q147-O147</f>
        <v>13</v>
      </c>
      <c r="Q147" s="17">
        <f>ROUND(PRODUCT(J147,25)/12,0)</f>
        <v>17</v>
      </c>
      <c r="R147" s="22"/>
      <c r="S147" s="11" t="s">
        <v>28</v>
      </c>
      <c r="T147" s="23"/>
      <c r="U147" s="11" t="s">
        <v>39</v>
      </c>
    </row>
    <row r="148" spans="1:21" ht="12.75">
      <c r="A148" s="19" t="s">
        <v>25</v>
      </c>
      <c r="B148" s="91"/>
      <c r="C148" s="91"/>
      <c r="D148" s="91"/>
      <c r="E148" s="91"/>
      <c r="F148" s="91"/>
      <c r="G148" s="91"/>
      <c r="H148" s="91"/>
      <c r="I148" s="91"/>
      <c r="J148" s="21">
        <f aca="true" t="shared" si="14" ref="J148:Q148">SUM(J145:J147)</f>
        <v>24</v>
      </c>
      <c r="K148" s="21">
        <f t="shared" si="14"/>
        <v>4</v>
      </c>
      <c r="L148" s="21">
        <f t="shared" si="14"/>
        <v>2</v>
      </c>
      <c r="M148" s="21">
        <f t="shared" si="14"/>
        <v>0</v>
      </c>
      <c r="N148" s="21">
        <f t="shared" si="14"/>
        <v>6</v>
      </c>
      <c r="O148" s="21">
        <f t="shared" si="14"/>
        <v>12</v>
      </c>
      <c r="P148" s="21">
        <f t="shared" si="14"/>
        <v>39</v>
      </c>
      <c r="Q148" s="21">
        <f t="shared" si="14"/>
        <v>51</v>
      </c>
      <c r="R148" s="19">
        <f>COUNTIF(R145:R147,"E")</f>
        <v>2</v>
      </c>
      <c r="S148" s="19">
        <f>COUNTIF(S145:S147,"C")</f>
        <v>1</v>
      </c>
      <c r="T148" s="19">
        <f>COUNTIF(T145:T147,"VP")</f>
        <v>0</v>
      </c>
      <c r="U148" s="20"/>
    </row>
    <row r="149" spans="1:21" ht="25.5" customHeight="1">
      <c r="A149" s="88" t="s">
        <v>49</v>
      </c>
      <c r="B149" s="89"/>
      <c r="C149" s="89"/>
      <c r="D149" s="89"/>
      <c r="E149" s="89"/>
      <c r="F149" s="89"/>
      <c r="G149" s="89"/>
      <c r="H149" s="89"/>
      <c r="I149" s="90"/>
      <c r="J149" s="21">
        <f aca="true" t="shared" si="15" ref="J149:T149">SUM(J143,J148)</f>
        <v>31</v>
      </c>
      <c r="K149" s="21">
        <f>SUM(K143,K148)</f>
        <v>6</v>
      </c>
      <c r="L149" s="21">
        <f t="shared" si="15"/>
        <v>3</v>
      </c>
      <c r="M149" s="21">
        <f t="shared" si="15"/>
        <v>0</v>
      </c>
      <c r="N149" s="21">
        <f t="shared" si="15"/>
        <v>7</v>
      </c>
      <c r="O149" s="21">
        <f t="shared" si="15"/>
        <v>16</v>
      </c>
      <c r="P149" s="21">
        <f t="shared" si="15"/>
        <v>48</v>
      </c>
      <c r="Q149" s="21">
        <f t="shared" si="15"/>
        <v>64</v>
      </c>
      <c r="R149" s="21">
        <f t="shared" si="15"/>
        <v>2</v>
      </c>
      <c r="S149" s="21">
        <f t="shared" si="15"/>
        <v>2</v>
      </c>
      <c r="T149" s="21">
        <f t="shared" si="15"/>
        <v>0</v>
      </c>
      <c r="U149" s="39">
        <f>4/16</f>
        <v>0.25</v>
      </c>
    </row>
    <row r="150" spans="1:21" ht="13.5" customHeight="1">
      <c r="A150" s="70" t="s">
        <v>50</v>
      </c>
      <c r="B150" s="71"/>
      <c r="C150" s="71"/>
      <c r="D150" s="71"/>
      <c r="E150" s="71"/>
      <c r="F150" s="71"/>
      <c r="G150" s="71"/>
      <c r="H150" s="71"/>
      <c r="I150" s="71"/>
      <c r="J150" s="72"/>
      <c r="K150" s="21">
        <f>K143*14+K148*12</f>
        <v>76</v>
      </c>
      <c r="L150" s="21">
        <f aca="true" t="shared" si="16" ref="L150:Q150">L143*14+L148*12</f>
        <v>38</v>
      </c>
      <c r="M150" s="21">
        <f t="shared" si="16"/>
        <v>0</v>
      </c>
      <c r="N150" s="21">
        <f t="shared" si="16"/>
        <v>86</v>
      </c>
      <c r="O150" s="21">
        <f t="shared" si="16"/>
        <v>200</v>
      </c>
      <c r="P150" s="21">
        <f t="shared" si="16"/>
        <v>594</v>
      </c>
      <c r="Q150" s="21">
        <f t="shared" si="16"/>
        <v>794</v>
      </c>
      <c r="R150" s="76"/>
      <c r="S150" s="77"/>
      <c r="T150" s="77"/>
      <c r="U150" s="78"/>
    </row>
    <row r="151" spans="1:21" ht="16.5" customHeight="1">
      <c r="A151" s="73"/>
      <c r="B151" s="74"/>
      <c r="C151" s="74"/>
      <c r="D151" s="74"/>
      <c r="E151" s="74"/>
      <c r="F151" s="74"/>
      <c r="G151" s="74"/>
      <c r="H151" s="74"/>
      <c r="I151" s="74"/>
      <c r="J151" s="75"/>
      <c r="K151" s="85">
        <f>SUM(K150:N150)</f>
        <v>200</v>
      </c>
      <c r="L151" s="86"/>
      <c r="M151" s="86"/>
      <c r="N151" s="87"/>
      <c r="O151" s="82">
        <f>SUM(O150:P150)</f>
        <v>794</v>
      </c>
      <c r="P151" s="83"/>
      <c r="Q151" s="84"/>
      <c r="R151" s="79"/>
      <c r="S151" s="80"/>
      <c r="T151" s="80"/>
      <c r="U151" s="81"/>
    </row>
    <row r="152" ht="8.25" customHeight="1"/>
    <row r="153" spans="1:21" ht="22.5" customHeight="1">
      <c r="A153" s="91" t="s">
        <v>79</v>
      </c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25.5" customHeight="1">
      <c r="A154" s="91" t="s">
        <v>27</v>
      </c>
      <c r="B154" s="91" t="s">
        <v>26</v>
      </c>
      <c r="C154" s="91"/>
      <c r="D154" s="91"/>
      <c r="E154" s="91"/>
      <c r="F154" s="91"/>
      <c r="G154" s="91"/>
      <c r="H154" s="91"/>
      <c r="I154" s="91"/>
      <c r="J154" s="105" t="s">
        <v>41</v>
      </c>
      <c r="K154" s="105" t="s">
        <v>24</v>
      </c>
      <c r="L154" s="105"/>
      <c r="M154" s="105"/>
      <c r="N154" s="105"/>
      <c r="O154" s="105" t="s">
        <v>42</v>
      </c>
      <c r="P154" s="105"/>
      <c r="Q154" s="105"/>
      <c r="R154" s="105" t="s">
        <v>23</v>
      </c>
      <c r="S154" s="105"/>
      <c r="T154" s="105"/>
      <c r="U154" s="105" t="s">
        <v>22</v>
      </c>
    </row>
    <row r="155" spans="1:21" ht="18" customHeight="1">
      <c r="A155" s="91"/>
      <c r="B155" s="91"/>
      <c r="C155" s="91"/>
      <c r="D155" s="91"/>
      <c r="E155" s="91"/>
      <c r="F155" s="91"/>
      <c r="G155" s="91"/>
      <c r="H155" s="91"/>
      <c r="I155" s="91"/>
      <c r="J155" s="105"/>
      <c r="K155" s="27" t="s">
        <v>28</v>
      </c>
      <c r="L155" s="27" t="s">
        <v>29</v>
      </c>
      <c r="M155" s="27" t="s">
        <v>30</v>
      </c>
      <c r="N155" s="27" t="s">
        <v>68</v>
      </c>
      <c r="O155" s="27" t="s">
        <v>34</v>
      </c>
      <c r="P155" s="27" t="s">
        <v>7</v>
      </c>
      <c r="Q155" s="27" t="s">
        <v>31</v>
      </c>
      <c r="R155" s="27" t="s">
        <v>32</v>
      </c>
      <c r="S155" s="27" t="s">
        <v>28</v>
      </c>
      <c r="T155" s="27" t="s">
        <v>33</v>
      </c>
      <c r="U155" s="105"/>
    </row>
    <row r="156" spans="1:21" ht="19.5" customHeight="1">
      <c r="A156" s="65" t="s">
        <v>65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7"/>
    </row>
    <row r="157" spans="1:21" ht="12.75">
      <c r="A157" s="28" t="s">
        <v>107</v>
      </c>
      <c r="B157" s="62" t="s">
        <v>88</v>
      </c>
      <c r="C157" s="63"/>
      <c r="D157" s="63"/>
      <c r="E157" s="63"/>
      <c r="F157" s="63"/>
      <c r="G157" s="63"/>
      <c r="H157" s="63"/>
      <c r="I157" s="64"/>
      <c r="J157" s="11">
        <v>6</v>
      </c>
      <c r="K157" s="11">
        <v>2</v>
      </c>
      <c r="L157" s="11">
        <v>0</v>
      </c>
      <c r="M157" s="11">
        <v>0</v>
      </c>
      <c r="N157" s="11">
        <v>2</v>
      </c>
      <c r="O157" s="16">
        <f>K157+L157+M157+N157</f>
        <v>4</v>
      </c>
      <c r="P157" s="17">
        <f>Q157-O157</f>
        <v>7</v>
      </c>
      <c r="Q157" s="17">
        <f>ROUND(PRODUCT(J157,25)/14,0)</f>
        <v>11</v>
      </c>
      <c r="R157" s="22"/>
      <c r="S157" s="11" t="s">
        <v>28</v>
      </c>
      <c r="T157" s="23"/>
      <c r="U157" s="11" t="s">
        <v>40</v>
      </c>
    </row>
    <row r="158" spans="1:21" ht="12.75">
      <c r="A158" s="19" t="s">
        <v>25</v>
      </c>
      <c r="B158" s="95"/>
      <c r="C158" s="96"/>
      <c r="D158" s="96"/>
      <c r="E158" s="96"/>
      <c r="F158" s="96"/>
      <c r="G158" s="96"/>
      <c r="H158" s="96"/>
      <c r="I158" s="97"/>
      <c r="J158" s="21">
        <f aca="true" t="shared" si="17" ref="J158:Q158">SUM(J157:J157)</f>
        <v>6</v>
      </c>
      <c r="K158" s="21">
        <f t="shared" si="17"/>
        <v>2</v>
      </c>
      <c r="L158" s="21">
        <f t="shared" si="17"/>
        <v>0</v>
      </c>
      <c r="M158" s="21">
        <f t="shared" si="17"/>
        <v>0</v>
      </c>
      <c r="N158" s="21">
        <f t="shared" si="17"/>
        <v>2</v>
      </c>
      <c r="O158" s="21">
        <f t="shared" si="17"/>
        <v>4</v>
      </c>
      <c r="P158" s="21">
        <f t="shared" si="17"/>
        <v>7</v>
      </c>
      <c r="Q158" s="21">
        <f t="shared" si="17"/>
        <v>11</v>
      </c>
      <c r="R158" s="19">
        <f>COUNTIF(R157:R157,"E")</f>
        <v>0</v>
      </c>
      <c r="S158" s="19">
        <f>COUNTIF(S157:S157,"C")</f>
        <v>1</v>
      </c>
      <c r="T158" s="19">
        <f>COUNTIF(T157:T157,"VP")</f>
        <v>0</v>
      </c>
      <c r="U158" s="16"/>
    </row>
    <row r="159" spans="1:21" ht="19.5" customHeight="1">
      <c r="A159" s="65" t="s">
        <v>67</v>
      </c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7"/>
    </row>
    <row r="160" spans="1:21" ht="12.75">
      <c r="A160" s="28" t="s">
        <v>115</v>
      </c>
      <c r="B160" s="62" t="s">
        <v>96</v>
      </c>
      <c r="C160" s="63"/>
      <c r="D160" s="63"/>
      <c r="E160" s="63"/>
      <c r="F160" s="63"/>
      <c r="G160" s="63"/>
      <c r="H160" s="63"/>
      <c r="I160" s="64"/>
      <c r="J160" s="11">
        <v>6</v>
      </c>
      <c r="K160" s="11">
        <v>0</v>
      </c>
      <c r="L160" s="11">
        <v>0</v>
      </c>
      <c r="M160" s="11">
        <v>0</v>
      </c>
      <c r="N160" s="11">
        <v>4</v>
      </c>
      <c r="O160" s="16">
        <f>K160+L160+M160+N160</f>
        <v>4</v>
      </c>
      <c r="P160" s="17">
        <f>Q160-O160</f>
        <v>9</v>
      </c>
      <c r="Q160" s="17">
        <f>ROUND(PRODUCT(J160,25)/12,0)</f>
        <v>13</v>
      </c>
      <c r="R160" s="22"/>
      <c r="S160" s="11" t="s">
        <v>28</v>
      </c>
      <c r="T160" s="23"/>
      <c r="U160" s="11" t="s">
        <v>40</v>
      </c>
    </row>
    <row r="161" spans="1:21" ht="12.75">
      <c r="A161" s="19" t="s">
        <v>25</v>
      </c>
      <c r="B161" s="91"/>
      <c r="C161" s="91"/>
      <c r="D161" s="91"/>
      <c r="E161" s="91"/>
      <c r="F161" s="91"/>
      <c r="G161" s="91"/>
      <c r="H161" s="91"/>
      <c r="I161" s="91"/>
      <c r="J161" s="21">
        <f aca="true" t="shared" si="18" ref="J161:Q161">SUM(J160:J160)</f>
        <v>6</v>
      </c>
      <c r="K161" s="21">
        <f t="shared" si="18"/>
        <v>0</v>
      </c>
      <c r="L161" s="21">
        <f t="shared" si="18"/>
        <v>0</v>
      </c>
      <c r="M161" s="21">
        <f t="shared" si="18"/>
        <v>0</v>
      </c>
      <c r="N161" s="21">
        <f t="shared" si="18"/>
        <v>4</v>
      </c>
      <c r="O161" s="21">
        <f t="shared" si="18"/>
        <v>4</v>
      </c>
      <c r="P161" s="21">
        <f t="shared" si="18"/>
        <v>9</v>
      </c>
      <c r="Q161" s="21">
        <f t="shared" si="18"/>
        <v>13</v>
      </c>
      <c r="R161" s="19">
        <f>COUNTIF(R160:R160,"E")</f>
        <v>0</v>
      </c>
      <c r="S161" s="19">
        <f>COUNTIF(S160:S160,"C")</f>
        <v>1</v>
      </c>
      <c r="T161" s="19">
        <f>COUNTIF(T160:T160,"VP")</f>
        <v>0</v>
      </c>
      <c r="U161" s="20"/>
    </row>
    <row r="162" spans="1:21" ht="27.75" customHeight="1">
      <c r="A162" s="88" t="s">
        <v>49</v>
      </c>
      <c r="B162" s="89"/>
      <c r="C162" s="89"/>
      <c r="D162" s="89"/>
      <c r="E162" s="89"/>
      <c r="F162" s="89"/>
      <c r="G162" s="89"/>
      <c r="H162" s="89"/>
      <c r="I162" s="90"/>
      <c r="J162" s="21">
        <f aca="true" t="shared" si="19" ref="J162:T162">SUM(J158,J161)</f>
        <v>12</v>
      </c>
      <c r="K162" s="21">
        <f t="shared" si="19"/>
        <v>2</v>
      </c>
      <c r="L162" s="21">
        <f t="shared" si="19"/>
        <v>0</v>
      </c>
      <c r="M162" s="21">
        <f t="shared" si="19"/>
        <v>0</v>
      </c>
      <c r="N162" s="21">
        <f t="shared" si="19"/>
        <v>6</v>
      </c>
      <c r="O162" s="21">
        <f t="shared" si="19"/>
        <v>8</v>
      </c>
      <c r="P162" s="21">
        <f t="shared" si="19"/>
        <v>16</v>
      </c>
      <c r="Q162" s="21">
        <f t="shared" si="19"/>
        <v>24</v>
      </c>
      <c r="R162" s="21">
        <f t="shared" si="19"/>
        <v>0</v>
      </c>
      <c r="S162" s="21">
        <f t="shared" si="19"/>
        <v>2</v>
      </c>
      <c r="T162" s="21">
        <f t="shared" si="19"/>
        <v>0</v>
      </c>
      <c r="U162" s="39">
        <f>2/16</f>
        <v>0.125</v>
      </c>
    </row>
    <row r="163" spans="1:21" ht="17.25" customHeight="1">
      <c r="A163" s="70" t="s">
        <v>50</v>
      </c>
      <c r="B163" s="71"/>
      <c r="C163" s="71"/>
      <c r="D163" s="71"/>
      <c r="E163" s="71"/>
      <c r="F163" s="71"/>
      <c r="G163" s="71"/>
      <c r="H163" s="71"/>
      <c r="I163" s="71"/>
      <c r="J163" s="72"/>
      <c r="K163" s="21">
        <f>K158*14+K161*12</f>
        <v>28</v>
      </c>
      <c r="L163" s="21">
        <f aca="true" t="shared" si="20" ref="L163:Q163">L158*14+L161*12</f>
        <v>0</v>
      </c>
      <c r="M163" s="21">
        <f t="shared" si="20"/>
        <v>0</v>
      </c>
      <c r="N163" s="21">
        <f t="shared" si="20"/>
        <v>76</v>
      </c>
      <c r="O163" s="21">
        <f t="shared" si="20"/>
        <v>104</v>
      </c>
      <c r="P163" s="21">
        <f t="shared" si="20"/>
        <v>206</v>
      </c>
      <c r="Q163" s="21">
        <f t="shared" si="20"/>
        <v>310</v>
      </c>
      <c r="R163" s="76"/>
      <c r="S163" s="77"/>
      <c r="T163" s="77"/>
      <c r="U163" s="78"/>
    </row>
    <row r="164" spans="1:21" ht="12.75">
      <c r="A164" s="73"/>
      <c r="B164" s="74"/>
      <c r="C164" s="74"/>
      <c r="D164" s="74"/>
      <c r="E164" s="74"/>
      <c r="F164" s="74"/>
      <c r="G164" s="74"/>
      <c r="H164" s="74"/>
      <c r="I164" s="74"/>
      <c r="J164" s="75"/>
      <c r="K164" s="85">
        <f>SUM(K163:N163)</f>
        <v>104</v>
      </c>
      <c r="L164" s="86"/>
      <c r="M164" s="86"/>
      <c r="N164" s="87"/>
      <c r="O164" s="82">
        <f>SUM(O163:P163)</f>
        <v>310</v>
      </c>
      <c r="P164" s="83"/>
      <c r="Q164" s="84"/>
      <c r="R164" s="79"/>
      <c r="S164" s="80"/>
      <c r="T164" s="80"/>
      <c r="U164" s="81"/>
    </row>
    <row r="165" spans="1:21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50"/>
      <c r="L165" s="50"/>
      <c r="M165" s="50"/>
      <c r="N165" s="50"/>
      <c r="O165" s="51"/>
      <c r="P165" s="51"/>
      <c r="Q165" s="51"/>
      <c r="R165" s="52"/>
      <c r="S165" s="52"/>
      <c r="T165" s="52"/>
      <c r="U165" s="52"/>
    </row>
    <row r="166" spans="1:21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50"/>
      <c r="L166" s="50"/>
      <c r="M166" s="50"/>
      <c r="N166" s="50"/>
      <c r="O166" s="51"/>
      <c r="P166" s="51"/>
      <c r="Q166" s="51"/>
      <c r="R166" s="52"/>
      <c r="S166" s="52"/>
      <c r="T166" s="52"/>
      <c r="U166" s="52"/>
    </row>
    <row r="167" spans="1:21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50"/>
      <c r="L167" s="50"/>
      <c r="M167" s="50"/>
      <c r="N167" s="50"/>
      <c r="O167" s="51"/>
      <c r="P167" s="51"/>
      <c r="Q167" s="51"/>
      <c r="R167" s="52"/>
      <c r="S167" s="52"/>
      <c r="T167" s="52"/>
      <c r="U167" s="52"/>
    </row>
    <row r="168" ht="8.25" customHeight="1"/>
    <row r="169" spans="1:3" ht="15">
      <c r="A169" s="170" t="s">
        <v>62</v>
      </c>
      <c r="B169" s="170"/>
      <c r="C169" s="171"/>
    </row>
    <row r="170" spans="1:21" ht="12.75">
      <c r="A170" s="174" t="s">
        <v>27</v>
      </c>
      <c r="B170" s="161" t="s">
        <v>54</v>
      </c>
      <c r="C170" s="176"/>
      <c r="D170" s="176"/>
      <c r="E170" s="176"/>
      <c r="F170" s="176"/>
      <c r="G170" s="162"/>
      <c r="H170" s="161" t="s">
        <v>57</v>
      </c>
      <c r="I170" s="162"/>
      <c r="J170" s="151" t="s">
        <v>58</v>
      </c>
      <c r="K170" s="153"/>
      <c r="L170" s="153"/>
      <c r="M170" s="153"/>
      <c r="N170" s="153"/>
      <c r="O170" s="153"/>
      <c r="P170" s="152"/>
      <c r="Q170" s="161" t="s">
        <v>48</v>
      </c>
      <c r="R170" s="162"/>
      <c r="S170" s="151" t="s">
        <v>59</v>
      </c>
      <c r="T170" s="153"/>
      <c r="U170" s="152"/>
    </row>
    <row r="171" spans="1:21" ht="12.75">
      <c r="A171" s="175"/>
      <c r="B171" s="163"/>
      <c r="C171" s="177"/>
      <c r="D171" s="177"/>
      <c r="E171" s="177"/>
      <c r="F171" s="177"/>
      <c r="G171" s="164"/>
      <c r="H171" s="163"/>
      <c r="I171" s="164"/>
      <c r="J171" s="151" t="s">
        <v>34</v>
      </c>
      <c r="K171" s="152"/>
      <c r="L171" s="151" t="s">
        <v>7</v>
      </c>
      <c r="M171" s="153"/>
      <c r="N171" s="152"/>
      <c r="O171" s="151" t="s">
        <v>31</v>
      </c>
      <c r="P171" s="152"/>
      <c r="Q171" s="163"/>
      <c r="R171" s="164"/>
      <c r="S171" s="35" t="s">
        <v>60</v>
      </c>
      <c r="T171" s="151" t="s">
        <v>61</v>
      </c>
      <c r="U171" s="152"/>
    </row>
    <row r="172" spans="1:21" ht="12.75">
      <c r="A172" s="35">
        <v>1</v>
      </c>
      <c r="B172" s="151" t="s">
        <v>55</v>
      </c>
      <c r="C172" s="153"/>
      <c r="D172" s="153"/>
      <c r="E172" s="153"/>
      <c r="F172" s="153"/>
      <c r="G172" s="152"/>
      <c r="H172" s="156">
        <f>J172</f>
        <v>52</v>
      </c>
      <c r="I172" s="156"/>
      <c r="J172" s="178">
        <f>O47+O56+O67+O76-J173</f>
        <v>52</v>
      </c>
      <c r="K172" s="179"/>
      <c r="L172" s="178">
        <f>P47+P56+P67+P76-L173</f>
        <v>126</v>
      </c>
      <c r="M172" s="180"/>
      <c r="N172" s="179"/>
      <c r="O172" s="172">
        <f>SUM(J172:N172)</f>
        <v>178</v>
      </c>
      <c r="P172" s="173"/>
      <c r="Q172" s="154">
        <f>H172/H174</f>
        <v>0.8125</v>
      </c>
      <c r="R172" s="155"/>
      <c r="S172" s="36">
        <f>J47+J56-S173</f>
        <v>60</v>
      </c>
      <c r="T172" s="159">
        <f>J67+J76-T173</f>
        <v>37</v>
      </c>
      <c r="U172" s="160"/>
    </row>
    <row r="173" spans="1:21" ht="12.75">
      <c r="A173" s="35">
        <v>2</v>
      </c>
      <c r="B173" s="151" t="s">
        <v>56</v>
      </c>
      <c r="C173" s="153"/>
      <c r="D173" s="153"/>
      <c r="E173" s="153"/>
      <c r="F173" s="153"/>
      <c r="G173" s="152"/>
      <c r="H173" s="156">
        <f>J173</f>
        <v>12</v>
      </c>
      <c r="I173" s="156"/>
      <c r="J173" s="157">
        <v>12</v>
      </c>
      <c r="K173" s="158"/>
      <c r="L173" s="157">
        <v>35</v>
      </c>
      <c r="M173" s="169"/>
      <c r="N173" s="158"/>
      <c r="O173" s="172">
        <f>SUM(J173:N173)</f>
        <v>47</v>
      </c>
      <c r="P173" s="173"/>
      <c r="Q173" s="154">
        <f>H173/H174</f>
        <v>0.1875</v>
      </c>
      <c r="R173" s="155"/>
      <c r="S173" s="11">
        <v>0</v>
      </c>
      <c r="T173" s="157">
        <v>23</v>
      </c>
      <c r="U173" s="158"/>
    </row>
    <row r="174" spans="1:21" ht="12.75">
      <c r="A174" s="151" t="s">
        <v>25</v>
      </c>
      <c r="B174" s="153"/>
      <c r="C174" s="153"/>
      <c r="D174" s="153"/>
      <c r="E174" s="153"/>
      <c r="F174" s="153"/>
      <c r="G174" s="152"/>
      <c r="H174" s="105">
        <f>SUM(H172:I173)</f>
        <v>64</v>
      </c>
      <c r="I174" s="105"/>
      <c r="J174" s="105">
        <f>SUM(J172:K173)</f>
        <v>64</v>
      </c>
      <c r="K174" s="105"/>
      <c r="L174" s="65">
        <f>SUM(L172:N173)</f>
        <v>161</v>
      </c>
      <c r="M174" s="66"/>
      <c r="N174" s="67"/>
      <c r="O174" s="65">
        <f>SUM(O172:P173)</f>
        <v>225</v>
      </c>
      <c r="P174" s="67"/>
      <c r="Q174" s="165">
        <f>SUM(Q172:R173)</f>
        <v>1</v>
      </c>
      <c r="R174" s="166"/>
      <c r="S174" s="37">
        <f>SUM(S172:S173)</f>
        <v>60</v>
      </c>
      <c r="T174" s="167">
        <f>SUM(T172:U173)</f>
        <v>60</v>
      </c>
      <c r="U174" s="168"/>
    </row>
    <row r="176" spans="1:20" ht="12.75">
      <c r="A176" s="135" t="s">
        <v>139</v>
      </c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</row>
    <row r="177" spans="1:20" ht="12.75">
      <c r="A177" s="115" t="s">
        <v>140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1:20" ht="12.75">
      <c r="A178" s="115" t="s">
        <v>27</v>
      </c>
      <c r="B178" s="115" t="s">
        <v>26</v>
      </c>
      <c r="C178" s="115"/>
      <c r="D178" s="115"/>
      <c r="E178" s="115"/>
      <c r="F178" s="115"/>
      <c r="G178" s="115"/>
      <c r="H178" s="115"/>
      <c r="I178" s="115"/>
      <c r="J178" s="98" t="s">
        <v>41</v>
      </c>
      <c r="K178" s="98" t="s">
        <v>24</v>
      </c>
      <c r="L178" s="98"/>
      <c r="M178" s="98"/>
      <c r="N178" s="98" t="s">
        <v>42</v>
      </c>
      <c r="O178" s="114"/>
      <c r="P178" s="114"/>
      <c r="Q178" s="98" t="s">
        <v>23</v>
      </c>
      <c r="R178" s="98"/>
      <c r="S178" s="98"/>
      <c r="T178" s="98" t="s">
        <v>22</v>
      </c>
    </row>
    <row r="179" spans="1:20" ht="12.75">
      <c r="A179" s="115"/>
      <c r="B179" s="115"/>
      <c r="C179" s="115"/>
      <c r="D179" s="115"/>
      <c r="E179" s="115"/>
      <c r="F179" s="115"/>
      <c r="G179" s="115"/>
      <c r="H179" s="115"/>
      <c r="I179" s="115"/>
      <c r="J179" s="98"/>
      <c r="K179" s="5" t="s">
        <v>28</v>
      </c>
      <c r="L179" s="5" t="s">
        <v>29</v>
      </c>
      <c r="M179" s="5" t="s">
        <v>30</v>
      </c>
      <c r="N179" s="5" t="s">
        <v>34</v>
      </c>
      <c r="O179" s="5" t="s">
        <v>7</v>
      </c>
      <c r="P179" s="5" t="s">
        <v>31</v>
      </c>
      <c r="Q179" s="5" t="s">
        <v>32</v>
      </c>
      <c r="R179" s="5" t="s">
        <v>28</v>
      </c>
      <c r="S179" s="5" t="s">
        <v>33</v>
      </c>
      <c r="T179" s="98"/>
    </row>
    <row r="180" spans="1:20" ht="12.75">
      <c r="A180" s="181" t="s">
        <v>141</v>
      </c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</row>
    <row r="181" spans="1:20" ht="12.75">
      <c r="A181" s="53" t="s">
        <v>142</v>
      </c>
      <c r="B181" s="182" t="s">
        <v>143</v>
      </c>
      <c r="C181" s="182"/>
      <c r="D181" s="182"/>
      <c r="E181" s="182"/>
      <c r="F181" s="182"/>
      <c r="G181" s="182"/>
      <c r="H181" s="182"/>
      <c r="I181" s="182"/>
      <c r="J181" s="54">
        <v>5</v>
      </c>
      <c r="K181" s="54">
        <v>2</v>
      </c>
      <c r="L181" s="54">
        <v>1</v>
      </c>
      <c r="M181" s="54">
        <v>0</v>
      </c>
      <c r="N181" s="55">
        <f>K181+L181+M181</f>
        <v>3</v>
      </c>
      <c r="O181" s="55">
        <f>P181-N181</f>
        <v>6</v>
      </c>
      <c r="P181" s="55">
        <f>ROUND(PRODUCT(J181,25)/14,0)</f>
        <v>9</v>
      </c>
      <c r="Q181" s="54" t="s">
        <v>32</v>
      </c>
      <c r="R181" s="54"/>
      <c r="S181" s="56"/>
      <c r="T181" s="56" t="s">
        <v>37</v>
      </c>
    </row>
    <row r="182" spans="1:20" ht="12.75">
      <c r="A182" s="53" t="s">
        <v>144</v>
      </c>
      <c r="B182" s="182" t="s">
        <v>145</v>
      </c>
      <c r="C182" s="182"/>
      <c r="D182" s="182"/>
      <c r="E182" s="182"/>
      <c r="F182" s="182"/>
      <c r="G182" s="182"/>
      <c r="H182" s="182"/>
      <c r="I182" s="182"/>
      <c r="J182" s="54">
        <v>5</v>
      </c>
      <c r="K182" s="54">
        <v>2</v>
      </c>
      <c r="L182" s="54">
        <v>1</v>
      </c>
      <c r="M182" s="54">
        <v>0</v>
      </c>
      <c r="N182" s="55">
        <f>K182+L182+M182</f>
        <v>3</v>
      </c>
      <c r="O182" s="55">
        <f>P182-N182</f>
        <v>6</v>
      </c>
      <c r="P182" s="55">
        <f>ROUND(PRODUCT(J182,25)/14,0)</f>
        <v>9</v>
      </c>
      <c r="Q182" s="54" t="s">
        <v>32</v>
      </c>
      <c r="R182" s="54"/>
      <c r="S182" s="56"/>
      <c r="T182" s="56" t="s">
        <v>37</v>
      </c>
    </row>
    <row r="183" spans="1:20" ht="12.75">
      <c r="A183" s="183" t="s">
        <v>146</v>
      </c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5"/>
    </row>
    <row r="184" spans="1:20" ht="12.75">
      <c r="A184" s="53" t="s">
        <v>147</v>
      </c>
      <c r="B184" s="186" t="s">
        <v>148</v>
      </c>
      <c r="C184" s="187"/>
      <c r="D184" s="187"/>
      <c r="E184" s="187"/>
      <c r="F184" s="187"/>
      <c r="G184" s="187"/>
      <c r="H184" s="187"/>
      <c r="I184" s="188"/>
      <c r="J184" s="54">
        <v>5</v>
      </c>
      <c r="K184" s="54">
        <v>2</v>
      </c>
      <c r="L184" s="54">
        <v>1</v>
      </c>
      <c r="M184" s="54">
        <v>0</v>
      </c>
      <c r="N184" s="55">
        <f>K184+L184+M184</f>
        <v>3</v>
      </c>
      <c r="O184" s="55">
        <f>P184-N184</f>
        <v>6</v>
      </c>
      <c r="P184" s="55">
        <f>ROUND(PRODUCT(J184,25)/14,0)</f>
        <v>9</v>
      </c>
      <c r="Q184" s="54" t="s">
        <v>32</v>
      </c>
      <c r="R184" s="54"/>
      <c r="S184" s="56"/>
      <c r="T184" s="56" t="s">
        <v>149</v>
      </c>
    </row>
    <row r="185" spans="1:20" ht="12.75">
      <c r="A185" s="53" t="s">
        <v>150</v>
      </c>
      <c r="B185" s="189" t="s">
        <v>151</v>
      </c>
      <c r="C185" s="93"/>
      <c r="D185" s="93"/>
      <c r="E185" s="93"/>
      <c r="F185" s="93"/>
      <c r="G185" s="93"/>
      <c r="H185" s="93"/>
      <c r="I185" s="94"/>
      <c r="J185" s="54">
        <v>5</v>
      </c>
      <c r="K185" s="54">
        <v>1</v>
      </c>
      <c r="L185" s="54">
        <v>2</v>
      </c>
      <c r="M185" s="54">
        <v>0</v>
      </c>
      <c r="N185" s="55">
        <f>K185+L185+M185</f>
        <v>3</v>
      </c>
      <c r="O185" s="55">
        <f>P185-N185</f>
        <v>6</v>
      </c>
      <c r="P185" s="55">
        <f>ROUND(PRODUCT(J185,25)/14,0)</f>
        <v>9</v>
      </c>
      <c r="Q185" s="54" t="s">
        <v>32</v>
      </c>
      <c r="R185" s="54"/>
      <c r="S185" s="56"/>
      <c r="T185" s="56" t="s">
        <v>152</v>
      </c>
    </row>
    <row r="186" spans="1:20" ht="12.75">
      <c r="A186" s="183" t="s">
        <v>153</v>
      </c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5"/>
    </row>
    <row r="187" spans="1:20" ht="12.75">
      <c r="A187" s="53" t="s">
        <v>154</v>
      </c>
      <c r="B187" s="186" t="s">
        <v>155</v>
      </c>
      <c r="C187" s="187"/>
      <c r="D187" s="187"/>
      <c r="E187" s="187"/>
      <c r="F187" s="187"/>
      <c r="G187" s="187"/>
      <c r="H187" s="187"/>
      <c r="I187" s="188"/>
      <c r="J187" s="54">
        <v>5</v>
      </c>
      <c r="K187" s="54">
        <v>0</v>
      </c>
      <c r="L187" s="54">
        <v>0</v>
      </c>
      <c r="M187" s="54">
        <v>3</v>
      </c>
      <c r="N187" s="55">
        <f>K187+L187+M187</f>
        <v>3</v>
      </c>
      <c r="O187" s="55">
        <f>P187-N187</f>
        <v>6</v>
      </c>
      <c r="P187" s="55">
        <f>ROUND(PRODUCT(J187,25)/14,0)</f>
        <v>9</v>
      </c>
      <c r="Q187" s="54"/>
      <c r="R187" s="54" t="s">
        <v>28</v>
      </c>
      <c r="S187" s="56"/>
      <c r="T187" s="56" t="s">
        <v>149</v>
      </c>
    </row>
    <row r="188" spans="1:20" ht="12.75">
      <c r="A188" s="53" t="s">
        <v>156</v>
      </c>
      <c r="B188" s="190" t="s">
        <v>157</v>
      </c>
      <c r="C188" s="191"/>
      <c r="D188" s="191"/>
      <c r="E188" s="191"/>
      <c r="F188" s="191"/>
      <c r="G188" s="191"/>
      <c r="H188" s="191"/>
      <c r="I188" s="192"/>
      <c r="J188" s="54">
        <v>5</v>
      </c>
      <c r="K188" s="54">
        <v>1</v>
      </c>
      <c r="L188" s="54">
        <v>2</v>
      </c>
      <c r="M188" s="54">
        <v>0</v>
      </c>
      <c r="N188" s="55">
        <f>K188+L188+M188</f>
        <v>3</v>
      </c>
      <c r="O188" s="55">
        <f>P188-N188</f>
        <v>6</v>
      </c>
      <c r="P188" s="55">
        <f>ROUND(PRODUCT(J188,25)/14,0)</f>
        <v>9</v>
      </c>
      <c r="Q188" s="54" t="s">
        <v>32</v>
      </c>
      <c r="R188" s="54"/>
      <c r="S188" s="56"/>
      <c r="T188" s="56" t="s">
        <v>152</v>
      </c>
    </row>
    <row r="189" spans="1:20" ht="12.75">
      <c r="A189" s="102" t="s">
        <v>158</v>
      </c>
      <c r="B189" s="193"/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4"/>
    </row>
    <row r="190" spans="1:20" ht="12.75">
      <c r="A190" s="53"/>
      <c r="B190" s="186" t="s">
        <v>159</v>
      </c>
      <c r="C190" s="187"/>
      <c r="D190" s="187"/>
      <c r="E190" s="187"/>
      <c r="F190" s="187"/>
      <c r="G190" s="187"/>
      <c r="H190" s="187"/>
      <c r="I190" s="188"/>
      <c r="J190" s="54">
        <v>5</v>
      </c>
      <c r="K190" s="54"/>
      <c r="L190" s="54"/>
      <c r="M190" s="54"/>
      <c r="N190" s="55"/>
      <c r="O190" s="55"/>
      <c r="P190" s="55"/>
      <c r="Q190" s="54"/>
      <c r="R190" s="54"/>
      <c r="S190" s="56"/>
      <c r="T190" s="57"/>
    </row>
    <row r="191" spans="1:20" ht="12.75">
      <c r="A191" s="195" t="s">
        <v>160</v>
      </c>
      <c r="B191" s="196"/>
      <c r="C191" s="196"/>
      <c r="D191" s="196"/>
      <c r="E191" s="196"/>
      <c r="F191" s="196"/>
      <c r="G191" s="196"/>
      <c r="H191" s="196"/>
      <c r="I191" s="197"/>
      <c r="J191" s="58">
        <f>SUM(J181:J182,J184:J185,J187:J188,J190)</f>
        <v>35</v>
      </c>
      <c r="K191" s="58">
        <f aca="true" t="shared" si="21" ref="K191:P191">SUM(K181:K182,K184:K185,K187:K188,K190)</f>
        <v>8</v>
      </c>
      <c r="L191" s="58">
        <f t="shared" si="21"/>
        <v>7</v>
      </c>
      <c r="M191" s="58">
        <f t="shared" si="21"/>
        <v>3</v>
      </c>
      <c r="N191" s="58">
        <f t="shared" si="21"/>
        <v>18</v>
      </c>
      <c r="O191" s="58">
        <f t="shared" si="21"/>
        <v>36</v>
      </c>
      <c r="P191" s="58">
        <f t="shared" si="21"/>
        <v>54</v>
      </c>
      <c r="Q191" s="59">
        <f>COUNTIF(Q181:Q182,"E")+COUNTIF(Q184:Q185,"E")+COUNTIF(Q187:Q188,"E")+COUNTIF(Q190,"E")</f>
        <v>5</v>
      </c>
      <c r="R191" s="59">
        <f>COUNTIF(R181:R182,"C")+COUNTIF(R184:R185,"C")+COUNTIF(R187:R188,"C")+COUNTIF(R190,"C")</f>
        <v>1</v>
      </c>
      <c r="S191" s="59">
        <f>COUNTIF(S181:S182,"VP")+COUNTIF(S184:S185,"VP")+COUNTIF(S187:S188,"VP")+COUNTIF(S190,"VP")</f>
        <v>0</v>
      </c>
      <c r="T191" s="60"/>
    </row>
    <row r="192" spans="1:20" ht="12.75">
      <c r="A192" s="199" t="s">
        <v>50</v>
      </c>
      <c r="B192" s="200"/>
      <c r="C192" s="200"/>
      <c r="D192" s="200"/>
      <c r="E192" s="200"/>
      <c r="F192" s="200"/>
      <c r="G192" s="200"/>
      <c r="H192" s="200"/>
      <c r="I192" s="200"/>
      <c r="J192" s="201"/>
      <c r="K192" s="58">
        <f aca="true" t="shared" si="22" ref="K192:P192">SUM(K181:K182,K184:K185,K187:K188)*14</f>
        <v>112</v>
      </c>
      <c r="L192" s="58">
        <f t="shared" si="22"/>
        <v>98</v>
      </c>
      <c r="M192" s="58">
        <f t="shared" si="22"/>
        <v>42</v>
      </c>
      <c r="N192" s="58">
        <f t="shared" si="22"/>
        <v>252</v>
      </c>
      <c r="O192" s="58">
        <f t="shared" si="22"/>
        <v>504</v>
      </c>
      <c r="P192" s="58">
        <f t="shared" si="22"/>
        <v>756</v>
      </c>
      <c r="Q192" s="205"/>
      <c r="R192" s="206"/>
      <c r="S192" s="206"/>
      <c r="T192" s="207"/>
    </row>
    <row r="193" spans="1:20" ht="12.75">
      <c r="A193" s="202"/>
      <c r="B193" s="203"/>
      <c r="C193" s="203"/>
      <c r="D193" s="203"/>
      <c r="E193" s="203"/>
      <c r="F193" s="203"/>
      <c r="G193" s="203"/>
      <c r="H193" s="203"/>
      <c r="I193" s="203"/>
      <c r="J193" s="204"/>
      <c r="K193" s="211">
        <f>SUM(K192:M192)</f>
        <v>252</v>
      </c>
      <c r="L193" s="212"/>
      <c r="M193" s="213"/>
      <c r="N193" s="211">
        <f>SUM(N192:O192)</f>
        <v>756</v>
      </c>
      <c r="O193" s="212"/>
      <c r="P193" s="213"/>
      <c r="Q193" s="208"/>
      <c r="R193" s="209"/>
      <c r="S193" s="209"/>
      <c r="T193" s="210"/>
    </row>
    <row r="196" spans="1:20" ht="12.75">
      <c r="A196" s="198" t="s">
        <v>161</v>
      </c>
      <c r="B196" s="198"/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</row>
    <row r="197" spans="1:20" ht="12.75">
      <c r="A197" s="198" t="s">
        <v>162</v>
      </c>
      <c r="B197" s="198"/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</row>
    <row r="198" spans="1:20" ht="12.75">
      <c r="A198" s="198" t="s">
        <v>163</v>
      </c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</row>
  </sheetData>
  <sheetProtection formatCells="0" formatRows="0" insertRows="0"/>
  <mergeCells count="254">
    <mergeCell ref="A198:T198"/>
    <mergeCell ref="A192:J193"/>
    <mergeCell ref="Q192:T193"/>
    <mergeCell ref="K193:M193"/>
    <mergeCell ref="N193:P193"/>
    <mergeCell ref="A196:T196"/>
    <mergeCell ref="A197:T197"/>
    <mergeCell ref="A186:T186"/>
    <mergeCell ref="B187:I187"/>
    <mergeCell ref="B188:I188"/>
    <mergeCell ref="A189:T189"/>
    <mergeCell ref="B190:I190"/>
    <mergeCell ref="A191:I191"/>
    <mergeCell ref="A180:T180"/>
    <mergeCell ref="B181:I181"/>
    <mergeCell ref="B182:I182"/>
    <mergeCell ref="A183:T183"/>
    <mergeCell ref="B184:I184"/>
    <mergeCell ref="B185:I185"/>
    <mergeCell ref="A176:T176"/>
    <mergeCell ref="A177:T177"/>
    <mergeCell ref="A178:A179"/>
    <mergeCell ref="B178:I179"/>
    <mergeCell ref="J178:J179"/>
    <mergeCell ref="K178:M178"/>
    <mergeCell ref="N178:P178"/>
    <mergeCell ref="Q178:S178"/>
    <mergeCell ref="T178:T179"/>
    <mergeCell ref="J172:K172"/>
    <mergeCell ref="O173:P173"/>
    <mergeCell ref="B115:I115"/>
    <mergeCell ref="B116:I116"/>
    <mergeCell ref="B117:I117"/>
    <mergeCell ref="L172:N172"/>
    <mergeCell ref="B146:I146"/>
    <mergeCell ref="B147:I147"/>
    <mergeCell ref="B148:I148"/>
    <mergeCell ref="B158:I158"/>
    <mergeCell ref="T173:U173"/>
    <mergeCell ref="J174:K174"/>
    <mergeCell ref="J170:P170"/>
    <mergeCell ref="A169:C169"/>
    <mergeCell ref="B172:G172"/>
    <mergeCell ref="H172:I172"/>
    <mergeCell ref="O172:P172"/>
    <mergeCell ref="A170:A171"/>
    <mergeCell ref="B170:G171"/>
    <mergeCell ref="H170:I171"/>
    <mergeCell ref="T171:U171"/>
    <mergeCell ref="Q172:R172"/>
    <mergeCell ref="T172:U172"/>
    <mergeCell ref="Q170:R171"/>
    <mergeCell ref="S170:U170"/>
    <mergeCell ref="L174:N174"/>
    <mergeCell ref="O174:P174"/>
    <mergeCell ref="Q174:R174"/>
    <mergeCell ref="T174:U174"/>
    <mergeCell ref="L173:N173"/>
    <mergeCell ref="A163:J164"/>
    <mergeCell ref="O164:Q164"/>
    <mergeCell ref="J171:K171"/>
    <mergeCell ref="A174:G174"/>
    <mergeCell ref="H174:I174"/>
    <mergeCell ref="Q173:R173"/>
    <mergeCell ref="L171:N171"/>
    <mergeCell ref="B173:G173"/>
    <mergeCell ref="H173:I173"/>
    <mergeCell ref="J173:K173"/>
    <mergeCell ref="O171:P171"/>
    <mergeCell ref="A162:I162"/>
    <mergeCell ref="A153:U153"/>
    <mergeCell ref="O154:Q154"/>
    <mergeCell ref="R154:T154"/>
    <mergeCell ref="A154:A155"/>
    <mergeCell ref="B154:I155"/>
    <mergeCell ref="B157:I157"/>
    <mergeCell ref="R163:U164"/>
    <mergeCell ref="K164:N164"/>
    <mergeCell ref="A159:U159"/>
    <mergeCell ref="B161:I161"/>
    <mergeCell ref="B160:I160"/>
    <mergeCell ref="K151:N151"/>
    <mergeCell ref="O151:Q151"/>
    <mergeCell ref="J154:J155"/>
    <mergeCell ref="K154:N154"/>
    <mergeCell ref="A156:U156"/>
    <mergeCell ref="U154:U155"/>
    <mergeCell ref="A150:J151"/>
    <mergeCell ref="R105:T105"/>
    <mergeCell ref="B142:I142"/>
    <mergeCell ref="B143:I143"/>
    <mergeCell ref="A141:U141"/>
    <mergeCell ref="B145:I145"/>
    <mergeCell ref="R150:U151"/>
    <mergeCell ref="A144:U144"/>
    <mergeCell ref="A149:I149"/>
    <mergeCell ref="A138:U138"/>
    <mergeCell ref="J139:J140"/>
    <mergeCell ref="K139:N139"/>
    <mergeCell ref="O139:Q139"/>
    <mergeCell ref="B139:I140"/>
    <mergeCell ref="R139:T139"/>
    <mergeCell ref="U139:U140"/>
    <mergeCell ref="A139:A140"/>
    <mergeCell ref="B105:I106"/>
    <mergeCell ref="J105:J106"/>
    <mergeCell ref="A103:U103"/>
    <mergeCell ref="U105:U106"/>
    <mergeCell ref="A105:A106"/>
    <mergeCell ref="R97:U98"/>
    <mergeCell ref="A104:U104"/>
    <mergeCell ref="A97:J98"/>
    <mergeCell ref="K98:N98"/>
    <mergeCell ref="O98:Q98"/>
    <mergeCell ref="A91:U91"/>
    <mergeCell ref="B89:I89"/>
    <mergeCell ref="O70:Q70"/>
    <mergeCell ref="R70:T70"/>
    <mergeCell ref="B50:I51"/>
    <mergeCell ref="B54:I54"/>
    <mergeCell ref="U70:U71"/>
    <mergeCell ref="A81:U81"/>
    <mergeCell ref="B75:I75"/>
    <mergeCell ref="B74:I74"/>
    <mergeCell ref="A2:K2"/>
    <mergeCell ref="A6:K6"/>
    <mergeCell ref="O5:Q5"/>
    <mergeCell ref="O6:Q6"/>
    <mergeCell ref="O3:Q3"/>
    <mergeCell ref="A8:K8"/>
    <mergeCell ref="A13:K13"/>
    <mergeCell ref="A10:K10"/>
    <mergeCell ref="A12:K12"/>
    <mergeCell ref="M4:N4"/>
    <mergeCell ref="M3:N3"/>
    <mergeCell ref="A7:K7"/>
    <mergeCell ref="R3:T3"/>
    <mergeCell ref="R4:T4"/>
    <mergeCell ref="R5:T5"/>
    <mergeCell ref="M6:N6"/>
    <mergeCell ref="R6:T6"/>
    <mergeCell ref="M5:N5"/>
    <mergeCell ref="A1:K1"/>
    <mergeCell ref="A3:K3"/>
    <mergeCell ref="K50:N50"/>
    <mergeCell ref="M22:T22"/>
    <mergeCell ref="M1:T1"/>
    <mergeCell ref="R50:T50"/>
    <mergeCell ref="M8:T11"/>
    <mergeCell ref="A14:K14"/>
    <mergeCell ref="O4:Q4"/>
    <mergeCell ref="A4:K5"/>
    <mergeCell ref="K70:N70"/>
    <mergeCell ref="A70:A71"/>
    <mergeCell ref="A9:K9"/>
    <mergeCell ref="B41:I42"/>
    <mergeCell ref="A38:U38"/>
    <mergeCell ref="U41:U42"/>
    <mergeCell ref="M13:T13"/>
    <mergeCell ref="A11:K11"/>
    <mergeCell ref="A20:K26"/>
    <mergeCell ref="A15:K15"/>
    <mergeCell ref="M15:T15"/>
    <mergeCell ref="A18:K18"/>
    <mergeCell ref="B47:I47"/>
    <mergeCell ref="O41:Q41"/>
    <mergeCell ref="K41:N41"/>
    <mergeCell ref="I29:K29"/>
    <mergeCell ref="M19:T19"/>
    <mergeCell ref="A28:G28"/>
    <mergeCell ref="D29:F29"/>
    <mergeCell ref="A17:K17"/>
    <mergeCell ref="B56:I56"/>
    <mergeCell ref="B45:I45"/>
    <mergeCell ref="G29:G30"/>
    <mergeCell ref="B52:I52"/>
    <mergeCell ref="B53:I53"/>
    <mergeCell ref="A16:K16"/>
    <mergeCell ref="A49:U49"/>
    <mergeCell ref="J41:J42"/>
    <mergeCell ref="A40:U40"/>
    <mergeCell ref="M28:T34"/>
    <mergeCell ref="M24:T26"/>
    <mergeCell ref="M17:T17"/>
    <mergeCell ref="M21:T21"/>
    <mergeCell ref="B29:C29"/>
    <mergeCell ref="R41:T41"/>
    <mergeCell ref="M20:T20"/>
    <mergeCell ref="U50:U51"/>
    <mergeCell ref="O50:Q50"/>
    <mergeCell ref="J50:J51"/>
    <mergeCell ref="B46:I46"/>
    <mergeCell ref="B44:I44"/>
    <mergeCell ref="H29:H30"/>
    <mergeCell ref="A50:A51"/>
    <mergeCell ref="A41:A42"/>
    <mergeCell ref="A60:U60"/>
    <mergeCell ref="O61:Q61"/>
    <mergeCell ref="R61:T61"/>
    <mergeCell ref="J61:J62"/>
    <mergeCell ref="K61:N61"/>
    <mergeCell ref="A61:A62"/>
    <mergeCell ref="U61:U62"/>
    <mergeCell ref="B61:I62"/>
    <mergeCell ref="B63:I63"/>
    <mergeCell ref="B73:I73"/>
    <mergeCell ref="B72:I72"/>
    <mergeCell ref="B67:I67"/>
    <mergeCell ref="B70:I71"/>
    <mergeCell ref="A69:U69"/>
    <mergeCell ref="B65:I65"/>
    <mergeCell ref="B66:I66"/>
    <mergeCell ref="B64:I64"/>
    <mergeCell ref="J70:J71"/>
    <mergeCell ref="B82:I83"/>
    <mergeCell ref="B76:I76"/>
    <mergeCell ref="R82:T82"/>
    <mergeCell ref="J82:J83"/>
    <mergeCell ref="B108:I108"/>
    <mergeCell ref="K105:N105"/>
    <mergeCell ref="O82:Q82"/>
    <mergeCell ref="B85:I85"/>
    <mergeCell ref="B87:I87"/>
    <mergeCell ref="B92:I92"/>
    <mergeCell ref="B118:I118"/>
    <mergeCell ref="A120:U120"/>
    <mergeCell ref="B114:I114"/>
    <mergeCell ref="U82:U83"/>
    <mergeCell ref="A84:U84"/>
    <mergeCell ref="A88:U88"/>
    <mergeCell ref="B95:I95"/>
    <mergeCell ref="O105:Q105"/>
    <mergeCell ref="K82:N82"/>
    <mergeCell ref="A96:I96"/>
    <mergeCell ref="B110:I110"/>
    <mergeCell ref="B111:I111"/>
    <mergeCell ref="A82:A83"/>
    <mergeCell ref="A124:J125"/>
    <mergeCell ref="R124:U125"/>
    <mergeCell ref="O125:Q125"/>
    <mergeCell ref="K125:N125"/>
    <mergeCell ref="A123:I123"/>
    <mergeCell ref="B122:I122"/>
    <mergeCell ref="B94:I94"/>
    <mergeCell ref="M14:U14"/>
    <mergeCell ref="M16:U16"/>
    <mergeCell ref="M18:U18"/>
    <mergeCell ref="B121:I121"/>
    <mergeCell ref="B113:I113"/>
    <mergeCell ref="B43:I43"/>
    <mergeCell ref="B55:I55"/>
    <mergeCell ref="B109:I109"/>
    <mergeCell ref="A107:U107"/>
    <mergeCell ref="B112:I112"/>
  </mergeCells>
  <dataValidations count="8">
    <dataValidation type="list" allowBlank="1" showInputMessage="1" showErrorMessage="1" sqref="U160 U145:U147 U157 U142 U121 U108:U117 U92:U95 U72:U75 U85:U87 U89:U90 U52:U55 U63:U66 U43:U46">
      <formula1>$P$39:$T$39</formula1>
    </dataValidation>
    <dataValidation type="list" allowBlank="1" showInputMessage="1" showErrorMessage="1" sqref="U158 U143 U118:U119">
      <formula1>$Q$39:$T$39</formula1>
    </dataValidation>
    <dataValidation type="list" allowBlank="1" showInputMessage="1" showErrorMessage="1" sqref="S160 S142 S157 S145:S147 S108:S117 S92:S95 S89:S90 S72:S75 S85:S87 S52:S55 S43:S46 S63:S66">
      <formula1>$S$42</formula1>
    </dataValidation>
    <dataValidation type="list" allowBlank="1" showInputMessage="1" showErrorMessage="1" sqref="R160 R142 R157 R145:R147 R108:R117 R92:R95 R89:R90 R72:R75 R85:R87 R52:R55 R43:R46 R63:R66">
      <formula1>$R$42</formula1>
    </dataValidation>
    <dataValidation type="list" allowBlank="1" showInputMessage="1" showErrorMessage="1" sqref="T160 T142 T157 T145:T147 T108:T117 T92:T95 T72:T75 T89:T90 T85:T87 T52:T55 T43:T46 T63:T66">
      <formula1>$T$42</formula1>
    </dataValidation>
    <dataValidation type="list" allowBlank="1" showInputMessage="1" showErrorMessage="1" sqref="R190 R181:R182 R187:R188 R184:R185">
      <formula1>$R$39</formula1>
    </dataValidation>
    <dataValidation type="list" allowBlank="1" showInputMessage="1" showErrorMessage="1" sqref="Q190 Q181:Q182 Q187:Q188 Q184:Q185">
      <formula1>$Q$39</formula1>
    </dataValidation>
    <dataValidation type="list" allowBlank="1" showInputMessage="1" showErrorMessage="1" sqref="S190 S181:S182 S187:S188 S184:S185">
      <formula1>$S$39</formula1>
    </dataValidation>
  </dataValidations>
  <printOptions/>
  <pageMargins left="0.25" right="0.25" top="0.75" bottom="0.75" header="0.3" footer="0.3"/>
  <pageSetup blackAndWhite="1" horizontalDpi="600" verticalDpi="600" orientation="landscape" paperSize="9" r:id="rId1"/>
  <headerFooter>
    <oddFooter>&amp;LRECTOR,
Acad.Prof.univ.dr. Ioan Aurel POP&amp;CPag. &amp;P/&amp;N&amp;RDECAN,
Prof.univ.dr. Adrian Olimpiu PETRUȘEL</oddFooter>
  </headerFooter>
  <ignoredErrors>
    <ignoredError sqref="R47" formula="1"/>
    <ignoredError sqref="K9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Ady</dc:creator>
  <cp:keywords/>
  <dc:description/>
  <cp:lastModifiedBy>APetrusel</cp:lastModifiedBy>
  <cp:lastPrinted>2016-05-09T09:15:54Z</cp:lastPrinted>
  <dcterms:created xsi:type="dcterms:W3CDTF">2013-06-27T08:19:59Z</dcterms:created>
  <dcterms:modified xsi:type="dcterms:W3CDTF">2016-05-17T07:50:11Z</dcterms:modified>
  <cp:category/>
  <cp:version/>
  <cp:contentType/>
  <cp:contentStatus/>
</cp:coreProperties>
</file>