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<sst xmlns="http://schemas.openxmlformats.org/spreadsheetml/2006/main" count="891" uniqueCount="320">
  <si>
    <t>Didactica specialităţii: Didactica informaticii (română)</t>
  </si>
  <si>
    <t xml:space="preserve">UNIVERSITATEA BABEŞ-BOLYAI CLUJ-NAPOCA
</t>
  </si>
  <si>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</si>
  <si>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</si>
  <si>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</si>
  <si>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</si>
  <si>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</si>
  <si>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</si>
  <si>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</si>
  <si>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</si>
  <si>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</si>
  <si>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</si>
  <si>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</si>
  <si>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</si>
  <si>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</si>
  <si>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</si>
  <si>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</si>
  <si>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</si>
  <si>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</si>
  <si>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</si>
  <si>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</si>
  <si>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</si>
  <si>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</si>
  <si>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</si>
  <si>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</si>
  <si>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</si>
  <si>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</si>
  <si>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</si>
  <si>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</si>
  <si>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</si>
  <si>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</si>
  <si>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</si>
  <si>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</si>
  <si>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</si>
  <si>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</si>
  <si>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</si>
  <si>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</si>
  <si>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</si>
  <si>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</si>
  <si>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</si>
  <si>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</si>
  <si>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</si>
  <si>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</si>
  <si>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</si>
  <si>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</si>
  <si>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</si>
  <si>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</si>
  <si>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</si>
  <si>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</si>
  <si>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</si>
  <si>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</si>
  <si>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</si>
  <si>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t>
  </si>
  <si>
    <t>TOTAL CREDITE / ORE PE SĂPTĂMÂNĂ / EVALUĂRI / PROCENT DIN TOTAL DISCIPLINE</t>
  </si>
  <si>
    <t xml:space="preserve">TOTAL ORE FIZICE / TOTAL ORE ALOCATE STUDIULUI </t>
  </si>
  <si>
    <t>DISCIPLINE FACULTATIVE</t>
  </si>
  <si>
    <t>An I, Semestrul 1</t>
  </si>
  <si>
    <t>An I, Semestrul 2</t>
  </si>
  <si>
    <t>An III, Semestrul 6</t>
  </si>
  <si>
    <t xml:space="preserve">Anexă la Planul de Învățământ specializarea / programul de studiu: </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</si>
  <si>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</si>
  <si>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</si>
  <si>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</si>
  <si>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</si>
  <si>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</si>
  <si>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</si>
  <si>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</si>
  <si>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</si>
  <si>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</si>
  <si>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</si>
  <si>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</si>
  <si>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</si>
  <si>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</si>
  <si>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</si>
  <si>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</si>
  <si>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FACULTATEA DE MATEMATICĂ ȘI INFORMATICĂ</t>
  </si>
  <si>
    <r>
      <t xml:space="preserve">Specializarea/Programul de studiu: </t>
    </r>
    <r>
      <rPr>
        <b/>
        <sz val="10"/>
        <color indexed="8"/>
        <rFont val="Times New Roman"/>
        <family val="1"/>
      </rPr>
      <t>Informatică</t>
    </r>
  </si>
  <si>
    <r>
      <t xml:space="preserve">Domeniul: </t>
    </r>
    <r>
      <rPr>
        <b/>
        <sz val="10"/>
        <color indexed="8"/>
        <rFont val="Times New Roman"/>
        <family val="1"/>
      </rPr>
      <t>INFORMATICĂ</t>
    </r>
  </si>
  <si>
    <r>
      <t xml:space="preserve">Titlul absolventului: </t>
    </r>
    <r>
      <rPr>
        <b/>
        <sz val="10"/>
        <color indexed="8"/>
        <rFont val="Times New Roman"/>
        <family val="1"/>
      </rPr>
      <t>Licențiat în Informatică</t>
    </r>
  </si>
  <si>
    <t>0</t>
  </si>
  <si>
    <r>
      <rPr>
        <b/>
        <sz val="10"/>
        <color indexed="8"/>
        <rFont val="Times New Roman"/>
        <family val="1"/>
      </rPr>
      <t>6</t>
    </r>
    <r>
      <rPr>
        <sz val="10"/>
        <color indexed="8"/>
        <rFont val="Times New Roman"/>
        <family val="1"/>
      </rPr>
      <t xml:space="preserve"> credite pentru o limbă străină (2 semestre)</t>
    </r>
  </si>
  <si>
    <t>ȘI</t>
  </si>
  <si>
    <t>L</t>
  </si>
  <si>
    <t>P</t>
  </si>
  <si>
    <t>Algebră</t>
  </si>
  <si>
    <t>YLU0011</t>
  </si>
  <si>
    <t>Analiză matematică</t>
  </si>
  <si>
    <t>Arhitectura sistemelor de calcul</t>
  </si>
  <si>
    <t>Fundamentele programării</t>
  </si>
  <si>
    <t>Logică computaţională</t>
  </si>
  <si>
    <t>Educaţie fizică (1)</t>
  </si>
  <si>
    <t>YLU0012</t>
  </si>
  <si>
    <t>Sisteme de operare</t>
  </si>
  <si>
    <t>Programare orientată obiect</t>
  </si>
  <si>
    <t>Structuri de date şi algoritmi</t>
  </si>
  <si>
    <t>Geometrie</t>
  </si>
  <si>
    <t>Sisteme dinamice</t>
  </si>
  <si>
    <t>Algoritmica grafelor</t>
  </si>
  <si>
    <t>Educaţie fizică (2)</t>
  </si>
  <si>
    <t>LLU0011</t>
  </si>
  <si>
    <t>Metode avansate de programare</t>
  </si>
  <si>
    <t>Reţele de calculatoare</t>
  </si>
  <si>
    <t>Baze de date</t>
  </si>
  <si>
    <t>Programare logică şi funcţională</t>
  </si>
  <si>
    <t>Probabilităţi şi statistică</t>
  </si>
  <si>
    <t>LLU0012</t>
  </si>
  <si>
    <t>Ingineria sistemelor soft</t>
  </si>
  <si>
    <t>Sisteme de gestiune a bazelor de date</t>
  </si>
  <si>
    <t>Inteligenţă artificială</t>
  </si>
  <si>
    <t>Programare Web</t>
  </si>
  <si>
    <t>Medii de proiectare şi programare</t>
  </si>
  <si>
    <t>MLX7102</t>
  </si>
  <si>
    <t>MLX7103</t>
  </si>
  <si>
    <t>Programare paralelă şi distribuită</t>
  </si>
  <si>
    <t>Limbaje formale şi tehnici de compilare</t>
  </si>
  <si>
    <t>Programare pentru dispozitive mobile</t>
  </si>
  <si>
    <t>Proiect colectiv</t>
  </si>
  <si>
    <t>Curs opțional 2</t>
  </si>
  <si>
    <t>Curs opțional 1</t>
  </si>
  <si>
    <t>MLX7104</t>
  </si>
  <si>
    <t>MLX7105</t>
  </si>
  <si>
    <t>Verificarea şi validarea sistemelor soft</t>
  </si>
  <si>
    <t>Calcul numeric</t>
  </si>
  <si>
    <t>Elaborarea lucrării de licenţă</t>
  </si>
  <si>
    <t>Curs opțional 5</t>
  </si>
  <si>
    <t>Curs opțional 4</t>
  </si>
  <si>
    <t>Curs opțional 3</t>
  </si>
  <si>
    <t>CURS OPȚIONAL 1 (An III, Semestrul 5)</t>
  </si>
  <si>
    <t>Pachetul cu discipline în limba română</t>
  </si>
  <si>
    <t>Pachetul cu discipline în limba engleză</t>
  </si>
  <si>
    <t>CURS OPȚIONAL 2 (An III, Semestrul 5)</t>
  </si>
  <si>
    <t>CURS OPȚIONAL 3 (An III, Semestrul 6)</t>
  </si>
  <si>
    <t>CURS OPȚIONAL 4 (An III, Semestrul 6)</t>
  </si>
  <si>
    <t>CURS OPȚIONAL 5 (An III, Semestrul 6)</t>
  </si>
  <si>
    <t>MLE0049</t>
  </si>
  <si>
    <t>Criptografie cu cheie publică</t>
  </si>
  <si>
    <t>MLR5044</t>
  </si>
  <si>
    <t>MLR5065</t>
  </si>
  <si>
    <t>Instrumente CASE</t>
  </si>
  <si>
    <t>Roboţi inteligenţi</t>
  </si>
  <si>
    <t>MLE5033</t>
  </si>
  <si>
    <t>MLE5061</t>
  </si>
  <si>
    <t>MLE5058</t>
  </si>
  <si>
    <t>Protocoale specializate în reţele de calculatoare</t>
  </si>
  <si>
    <t>Realitate virtuală</t>
  </si>
  <si>
    <t>MLR5060</t>
  </si>
  <si>
    <t>MLR5062</t>
  </si>
  <si>
    <t>Tehnici pentru regăsirea informaţiei</t>
  </si>
  <si>
    <t>MLE5072</t>
  </si>
  <si>
    <t>Administrare de sistem și de rețea</t>
  </si>
  <si>
    <t>MLR5042</t>
  </si>
  <si>
    <t>MLR5063</t>
  </si>
  <si>
    <t>MLR5064</t>
  </si>
  <si>
    <t>MLR5052</t>
  </si>
  <si>
    <t>MLR5045</t>
  </si>
  <si>
    <t>Tehnici de realizare a sistemelor inteligente</t>
  </si>
  <si>
    <t>Prelucrarea imaginilor</t>
  </si>
  <si>
    <t>Paradigme şi tehnici ale programării paralele</t>
  </si>
  <si>
    <t>Generarea automată a programelor din algoritmi</t>
  </si>
  <si>
    <t>Modelarea paralelismului şi concurenţei prin rețele Petri</t>
  </si>
  <si>
    <t>MLE5053</t>
  </si>
  <si>
    <t>MLE5056</t>
  </si>
  <si>
    <t>MLE5074</t>
  </si>
  <si>
    <t>Proiectare avansată de compilatoare</t>
  </si>
  <si>
    <t>Aspecte pragmatice în programare</t>
  </si>
  <si>
    <t>Business intelligence</t>
  </si>
  <si>
    <t>MLR2006</t>
  </si>
  <si>
    <t>MLR7007</t>
  </si>
  <si>
    <t>MLR2005</t>
  </si>
  <si>
    <t>MLR5079 </t>
  </si>
  <si>
    <t>MLE2006</t>
  </si>
  <si>
    <t>MLE7007</t>
  </si>
  <si>
    <t>MLE2005</t>
  </si>
  <si>
    <t>Istoria matematicii</t>
  </si>
  <si>
    <t>Istoria informaticii</t>
  </si>
  <si>
    <t>Metodologia documentării şi elaborării unei lucrări ştiinţifice</t>
  </si>
  <si>
    <t>Aspecte etice şi juridice în informatică</t>
  </si>
  <si>
    <t>MLR7005</t>
  </si>
  <si>
    <t>MLM7006</t>
  </si>
  <si>
    <t>MLR5076</t>
  </si>
  <si>
    <t>Comunicare şi dezvoltare profesională în informatică</t>
  </si>
  <si>
    <t>Informatica de baza (in limba maghiara)</t>
  </si>
  <si>
    <t>Programare în C</t>
  </si>
  <si>
    <t>MLE2008</t>
  </si>
  <si>
    <t>MLR2002</t>
  </si>
  <si>
    <t>Metode avansate de rezolvare a problemelor de matematică şi informatică</t>
  </si>
  <si>
    <t>MLR2003</t>
  </si>
  <si>
    <t>Redactarea documentelor matematice în LaTeX</t>
  </si>
  <si>
    <t>DISCIPLINE DE SPECIALITATE (DS)</t>
  </si>
  <si>
    <t>Obligatorie</t>
  </si>
  <si>
    <t>Opțională</t>
  </si>
  <si>
    <t>Facultativă</t>
  </si>
  <si>
    <t>DISCIPLINE COMPLEMENTARE (DC)</t>
  </si>
  <si>
    <t>MLE7001</t>
  </si>
  <si>
    <t>Practică</t>
  </si>
  <si>
    <t>Altă oblig.</t>
  </si>
  <si>
    <t>Limba engleză-formare și informare academică (curs pentru începători)</t>
  </si>
  <si>
    <t>LP</t>
  </si>
  <si>
    <t xml:space="preserve">20 de credite la examenul de licenţă </t>
  </si>
  <si>
    <t>ALTE DISCIPLINE OBLIGATORII DIN PROGRAMUL COMUN AL UNIVERSITĂTII</t>
  </si>
  <si>
    <t>Credite</t>
  </si>
  <si>
    <t>Forma de evaluare</t>
  </si>
  <si>
    <t>ECTS</t>
  </si>
  <si>
    <t>VP/P</t>
  </si>
  <si>
    <t>Anul II, Semestrul 4</t>
  </si>
  <si>
    <t>Anul II, Semestrul 3</t>
  </si>
  <si>
    <t>Limba engleza (1)</t>
  </si>
  <si>
    <t>Limba engleza (2)</t>
  </si>
  <si>
    <t>MLR0020</t>
  </si>
  <si>
    <t>MLR0002</t>
  </si>
  <si>
    <t>MLR5004</t>
  </si>
  <si>
    <t>MLR5005</t>
  </si>
  <si>
    <t>MLR5055</t>
  </si>
  <si>
    <t>MLR5007</t>
  </si>
  <si>
    <t>MLR5006</t>
  </si>
  <si>
    <t>MLR5022</t>
  </si>
  <si>
    <t>MLR0014</t>
  </si>
  <si>
    <t>MLR0010</t>
  </si>
  <si>
    <t>MLR5025</t>
  </si>
  <si>
    <t>MLR5008</t>
  </si>
  <si>
    <t>MLR5002</t>
  </si>
  <si>
    <t>MLR5027</t>
  </si>
  <si>
    <t>MLR5009</t>
  </si>
  <si>
    <t>MLR0031</t>
  </si>
  <si>
    <t>MLR5011</t>
  </si>
  <si>
    <t>MLR5028</t>
  </si>
  <si>
    <t>MLR5029</t>
  </si>
  <si>
    <t>MLR5015</t>
  </si>
  <si>
    <t>MLR5013</t>
  </si>
  <si>
    <t>MLR5077</t>
  </si>
  <si>
    <t>MLR5023</t>
  </si>
  <si>
    <t>MLR5078</t>
  </si>
  <si>
    <t>MLR5012</t>
  </si>
  <si>
    <r>
      <t xml:space="preserve">Limba de predare: </t>
    </r>
    <r>
      <rPr>
        <b/>
        <sz val="10"/>
        <rFont val="Times New Roman"/>
        <family val="1"/>
      </rPr>
      <t>română</t>
    </r>
  </si>
  <si>
    <t>MLR5014</t>
  </si>
  <si>
    <t>MLR0028</t>
  </si>
  <si>
    <t>MLR2001</t>
  </si>
  <si>
    <t>În contul a cel mult 2 discipline opţionale generale studentul are dreptul să aleagă 2 discipline de la alte specializări ale facultăţilor din Universitatea „Babeş-Bolyai”.</t>
  </si>
  <si>
    <r>
      <rPr>
        <b/>
        <sz val="10"/>
        <color indexed="8"/>
        <rFont val="Times New Roman"/>
        <family val="1"/>
      </rPr>
      <t xml:space="preserve">   26</t>
    </r>
    <r>
      <rPr>
        <sz val="10"/>
        <color indexed="8"/>
        <rFont val="Times New Roman"/>
        <family val="1"/>
      </rPr>
      <t xml:space="preserve"> credite la disciplinele opţionale;</t>
    </r>
  </si>
  <si>
    <r>
      <rPr>
        <b/>
        <sz val="10"/>
        <color indexed="8"/>
        <rFont val="Times New Roman"/>
        <family val="1"/>
      </rPr>
      <t xml:space="preserve">   154 </t>
    </r>
    <r>
      <rPr>
        <sz val="10"/>
        <color indexed="8"/>
        <rFont val="Times New Roman"/>
        <family val="1"/>
      </rPr>
      <t>de credite la disciplinele obligatorii</t>
    </r>
  </si>
  <si>
    <t>iarna</t>
  </si>
  <si>
    <t>Gestiunea proiectelor soft</t>
  </si>
  <si>
    <t>Design Patterns</t>
  </si>
  <si>
    <t>Procesarea datelor audio-video</t>
  </si>
  <si>
    <t>MLR8112</t>
  </si>
  <si>
    <t>MLE8113</t>
  </si>
  <si>
    <t>MLR8114</t>
  </si>
  <si>
    <t>MLE8115</t>
  </si>
  <si>
    <t>MLR8116</t>
  </si>
  <si>
    <t>MLR8117</t>
  </si>
  <si>
    <t>MLR8118</t>
  </si>
  <si>
    <t>MLE8119</t>
  </si>
  <si>
    <t>MLR5042, MLR5063, MLR5064, MLR5052, MLE5053, MLE5056, MLE5074, MLE8119</t>
  </si>
  <si>
    <t>MLX7106</t>
  </si>
  <si>
    <t>Limba engleză (1)</t>
  </si>
  <si>
    <t>Limba engleză (2)</t>
  </si>
  <si>
    <t>Grafică pe calculator</t>
  </si>
  <si>
    <t>Baze de date spațiale</t>
  </si>
  <si>
    <t>Metrici soft în programarea orientată obiect</t>
  </si>
  <si>
    <t>Mașini virtuale: proiectare și implementare</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</si>
  <si>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</si>
  <si>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An II, Semestrul 3</t>
  </si>
  <si>
    <t>An II, Semestrul 4</t>
  </si>
  <si>
    <t>An III, Semestrul 5</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</si>
  <si>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</si>
  <si>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</si>
  <si>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</si>
  <si>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</si>
  <si>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</si>
  <si>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</si>
  <si>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</si>
  <si>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</si>
  <si>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</si>
  <si>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</si>
  <si>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</si>
  <si>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</si>
  <si>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</si>
  <si>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</si>
  <si>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</si>
  <si>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</si>
  <si>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</si>
  <si>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</si>
  <si>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</si>
  <si>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</si>
  <si>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</si>
  <si>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</si>
  <si>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PLAN DE ÎNVĂŢĂMÂNT  valabil începând din anul universitar 
2016-2017</t>
  </si>
  <si>
    <t>MLR0005</t>
  </si>
  <si>
    <t>Tehnici de optimizare</t>
  </si>
  <si>
    <t>MLR0045</t>
  </si>
  <si>
    <t>Algebră computaţională</t>
  </si>
  <si>
    <t>Introducere in Big Data</t>
  </si>
  <si>
    <t xml:space="preserve">MLR8112, MLR5060, MLR0005, MLR0045, MLR2005, MLE8113, MLE0049, MLE5058, MLE2005
</t>
  </si>
  <si>
    <t>Securitate software</t>
  </si>
  <si>
    <t>MLR5048</t>
  </si>
  <si>
    <t>Interacţiunea om-calculator</t>
  </si>
  <si>
    <t>MLR5067</t>
  </si>
  <si>
    <t>Metode inteligente de rezolvare a problemelor reale</t>
  </si>
  <si>
    <t>MLR5044, MLR5065, MLR5048, MLR8114, MLR5067, MLE5033, MLE5061, MLE5056, MLE8115</t>
  </si>
  <si>
    <t>Dezvoltarea de jocuri</t>
  </si>
  <si>
    <t>MLR5039</t>
  </si>
  <si>
    <t>Fundamentele limbajelor de programare</t>
  </si>
  <si>
    <t>MLE5046</t>
  </si>
  <si>
    <t>Programare orientată pe aspecte</t>
  </si>
  <si>
    <t>MLR5062, MLR5045, MLR5039, MLR8116, MLR8117, MLR8118, MLE5046, MLE5072</t>
  </si>
  <si>
    <t>Aplicații ale geometriei în informatică</t>
  </si>
  <si>
    <t xml:space="preserve">Introducere în prelucrarea limbajului natural </t>
  </si>
  <si>
    <t>Instrumentație virtuală</t>
  </si>
  <si>
    <t>MLE5079 </t>
  </si>
  <si>
    <t>MLR2006, MLR7007, MLR5079, MLE2006, MLE7007, MLE5079</t>
  </si>
  <si>
    <t>MLR5091</t>
  </si>
  <si>
    <t>MLR0044</t>
  </si>
  <si>
    <r>
      <t xml:space="preserve">VI.  UNIVERSITĂŢI EUROPENE DE REFERINŢĂ:                                                                                                                                                                                                                                                                                           </t>
    </r>
    <r>
      <rPr>
        <sz val="10"/>
        <color indexed="8"/>
        <rFont val="Times New Roman"/>
        <family val="1"/>
      </rPr>
      <t>Planul de învăţământ urmează în proporţie de 60% planurile de învăţământ ale Univ. Milano, Univ. Groningen si Univ. Liverpool. Planul reflectă de asemenea recomandările 
Association of Computing Machinery şi IEEE Computer Society.</t>
    </r>
  </si>
  <si>
    <t>Sem.5:  Pentru cursul optional 1 se alege  o disciplină din pachetul:</t>
  </si>
  <si>
    <t>Sem.5:  Pentru cursul optional 2 se alege  o disciplină din pachetul:</t>
  </si>
  <si>
    <t>Sem.6:  Pentru cursul optional 3 se alege  o disciplină din pachetul:</t>
  </si>
  <si>
    <t>Sem.6:  Pentru cursul optional 4 se alege  o disciplină din pachetul:</t>
  </si>
  <si>
    <t>Sem.6:  Pentru cursul optional 5 se alege  o disciplină din pachetul:</t>
  </si>
  <si>
    <t>DISCIPLINE OPȚIONALE</t>
  </si>
  <si>
    <t>MLE8151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</si>
</sst>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58">
    <font>
      <sz val="11"/>
      <color theme="1"/>
      <name val="Calibri"/>
      <family val="2"/>
    </font>
    <font>
      <sz val="11"/>
      <color indexed="8"/>
      <name val="Calibri"/>
      <family val="2"/>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font>
    <font>
      <sz val="10"/>
      <name val="Times New Roman"/>
      <family val="1"/>
    </font>
    <font>
      <sz val="7"/>
      <color indexed="8"/>
      <name val="Arial"/>
      <family val="2"/>
    </font>
    <font>
      <sz val="7"/>
      <name val="Times New Roman"/>
      <family val="1"/>
    </font>
    <font>
      <i/>
      <sz val="10"/>
      <color indexed="8"/>
      <name val="Times New Roman"/>
      <family val="1"/>
    </font>
    <font>
      <i/>
      <sz val="11"/>
      <color indexed="8"/>
      <name val="Calibri"/>
      <family val="2"/>
    </font>
    <font>
      <sz val="8"/>
      <color indexed="8"/>
      <name val="Times New Roman"/>
      <family val="1"/>
    </font>
    <font>
      <sz val="11"/>
      <name val="Calibri"/>
      <family val="2"/>
    </font>
    <font>
      <i/>
      <sz val="10"/>
      <name val="Times New Roman"/>
      <family val="1"/>
    </font>
    <font>
      <i/>
      <sz val="11"/>
      <name val="Calibri"/>
      <family val="2"/>
    </font>
    <font>
      <b/>
      <sz val="10"/>
      <name val="Times New Roman"/>
      <family val="1"/>
    </font>
    <font>
      <sz val="8"/>
      <name val="Times New Roman"/>
      <family val="1"/>
    </font>
    <font>
      <b/>
      <sz val="12"/>
      <name val="Times New Roman"/>
      <family val="1"/>
    </font>
    <font>
      <sz val="9"/>
      <name val="Times New Roman"/>
      <family val="1"/>
    </font>
    <font>
      <i/>
      <sz val="9"/>
      <name val="Times New Roman"/>
      <family val="1"/>
    </font>
    <font>
      <sz val="9"/>
      <color indexed="8"/>
      <name val="Times New Roman"/>
      <family val="1"/>
    </font>
    <font>
      <u val="single"/>
      <sz val="8.25"/>
      <color indexed="12"/>
      <name val="Calibri"/>
      <family val="2"/>
    </font>
    <font>
      <u val="single"/>
      <sz val="8.25"/>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style="thin"/>
      <right style="thin"/>
      <top/>
      <bottom/>
    </border>
    <border>
      <left>
        <color indexed="63"/>
      </left>
      <right>
        <color indexed="63"/>
      </right>
      <top style="thin"/>
      <bottom>
        <color indexed="63"/>
      </bottom>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1" fillId="31" borderId="7" applyNumberFormat="0" applyFont="0" applyAlignment="0" applyProtection="0"/>
    <xf numFmtId="0" fontId="54" fillId="26"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34">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vertical="center" wrapText="1"/>
      <protection locked="0"/>
    </xf>
    <xf numFmtId="0" fontId="2"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protection locked="0"/>
    </xf>
    <xf numFmtId="0" fontId="2" fillId="0" borderId="11" xfId="0" applyFont="1" applyBorder="1" applyAlignment="1" applyProtection="1">
      <alignment horizontal="center" vertical="top" wrapText="1"/>
      <protection locked="0"/>
    </xf>
    <xf numFmtId="0" fontId="2" fillId="0" borderId="11" xfId="0" applyFont="1" applyBorder="1" applyAlignment="1" applyProtection="1">
      <alignment horizontal="center" wrapText="1"/>
      <protection locked="0"/>
    </xf>
    <xf numFmtId="0" fontId="3" fillId="0" borderId="11" xfId="0" applyFont="1" applyBorder="1" applyAlignment="1" applyProtection="1">
      <alignment/>
      <protection locked="0"/>
    </xf>
    <xf numFmtId="0" fontId="2" fillId="0" borderId="0" xfId="0" applyFont="1" applyAlignment="1" applyProtection="1">
      <alignment vertical="center"/>
      <protection locked="0"/>
    </xf>
    <xf numFmtId="0" fontId="6" fillId="0" borderId="0" xfId="0" applyFont="1" applyAlignment="1" applyProtection="1">
      <alignment/>
      <protection locked="0"/>
    </xf>
    <xf numFmtId="0" fontId="4" fillId="0" borderId="0" xfId="0" applyFont="1" applyAlignment="1" applyProtection="1">
      <alignment/>
      <protection locked="0"/>
    </xf>
    <xf numFmtId="0" fontId="2" fillId="32" borderId="11"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1" fontId="3" fillId="0" borderId="0"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protection locked="0"/>
    </xf>
    <xf numFmtId="2"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Alignment="1" applyProtection="1">
      <alignment/>
      <protection locked="0"/>
    </xf>
    <xf numFmtId="0" fontId="2" fillId="0" borderId="11" xfId="0" applyFont="1" applyBorder="1" applyAlignment="1" applyProtection="1">
      <alignment horizontal="center" vertical="center"/>
      <protection/>
    </xf>
    <xf numFmtId="1" fontId="2" fillId="0" borderId="11"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 fillId="0" borderId="11" xfId="0" applyFont="1" applyBorder="1" applyAlignment="1" applyProtection="1">
      <alignment/>
      <protection/>
    </xf>
    <xf numFmtId="1" fontId="3" fillId="0" borderId="11" xfId="0" applyNumberFormat="1" applyFont="1" applyBorder="1" applyAlignment="1" applyProtection="1">
      <alignment horizontal="center" vertical="center"/>
      <protection/>
    </xf>
    <xf numFmtId="2" fontId="2" fillId="32" borderId="11" xfId="0" applyNumberFormat="1" applyFont="1" applyFill="1" applyBorder="1" applyAlignment="1" applyProtection="1">
      <alignment horizontal="center" vertical="center"/>
      <protection locked="0"/>
    </xf>
    <xf numFmtId="0" fontId="2" fillId="32" borderId="11" xfId="0" applyFont="1" applyFill="1" applyBorder="1" applyAlignment="1" applyProtection="1">
      <alignment horizontal="center" vertical="center" wrapText="1"/>
      <protection locked="0"/>
    </xf>
    <xf numFmtId="1" fontId="2" fillId="32" borderId="11" xfId="0" applyNumberFormat="1" applyFont="1" applyFill="1" applyBorder="1" applyAlignment="1" applyProtection="1">
      <alignment horizontal="center" vertical="center"/>
      <protection locked="0"/>
    </xf>
    <xf numFmtId="1" fontId="2" fillId="32" borderId="11" xfId="0" applyNumberFormat="1" applyFont="1" applyFill="1" applyBorder="1" applyAlignment="1" applyProtection="1">
      <alignment horizontal="center" vertical="center" wrapText="1"/>
      <protection locked="0"/>
    </xf>
    <xf numFmtId="178" fontId="2" fillId="0" borderId="11"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2" fillId="32" borderId="11" xfId="0" applyFont="1" applyFill="1" applyBorder="1" applyAlignment="1" applyProtection="1">
      <alignment horizontal="left" vertical="center"/>
      <protection locked="0"/>
    </xf>
    <xf numFmtId="1" fontId="2" fillId="32" borderId="11" xfId="0" applyNumberFormat="1" applyFont="1" applyFill="1" applyBorder="1" applyAlignment="1" applyProtection="1">
      <alignment horizontal="left" vertical="center"/>
      <protection locked="0"/>
    </xf>
    <xf numFmtId="49" fontId="2" fillId="32" borderId="11" xfId="0" applyNumberFormat="1" applyFont="1" applyFill="1" applyBorder="1" applyAlignment="1" applyProtection="1">
      <alignment horizontal="center" vertical="center" wrapText="1"/>
      <protection locked="0"/>
    </xf>
    <xf numFmtId="0" fontId="2" fillId="32" borderId="11" xfId="0"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vertical="top" wrapText="1"/>
      <protection locked="0"/>
    </xf>
    <xf numFmtId="0" fontId="3" fillId="0" borderId="0" xfId="0" applyFont="1" applyAlignment="1" applyProtection="1">
      <alignment vertical="center"/>
      <protection locked="0"/>
    </xf>
    <xf numFmtId="0" fontId="3" fillId="0" borderId="0" xfId="0" applyFont="1" applyAlignment="1" applyProtection="1">
      <alignment horizontal="center"/>
      <protection locked="0"/>
    </xf>
    <xf numFmtId="0" fontId="3" fillId="0" borderId="11" xfId="0" applyFont="1" applyBorder="1" applyAlignment="1" applyProtection="1">
      <alignment horizontal="center"/>
      <protection locked="0"/>
    </xf>
    <xf numFmtId="0" fontId="8" fillId="0" borderId="11" xfId="0" applyFont="1" applyBorder="1" applyAlignment="1">
      <alignment vertical="top" wrapText="1"/>
    </xf>
    <xf numFmtId="0" fontId="8" fillId="0" borderId="11" xfId="0" applyFont="1" applyBorder="1" applyAlignment="1">
      <alignment horizontal="center" vertical="top" wrapText="1"/>
    </xf>
    <xf numFmtId="0" fontId="11" fillId="0" borderId="10" xfId="0" applyNumberFormat="1" applyFont="1" applyBorder="1" applyAlignment="1" applyProtection="1">
      <alignment horizontal="center" vertical="center"/>
      <protection locked="0"/>
    </xf>
    <xf numFmtId="0" fontId="8" fillId="32" borderId="11" xfId="0" applyFont="1" applyFill="1" applyBorder="1" applyAlignment="1">
      <alignment horizontal="left" vertical="top" wrapText="1"/>
    </xf>
    <xf numFmtId="0" fontId="11" fillId="0" borderId="14" xfId="0" applyNumberFormat="1" applyFont="1" applyBorder="1" applyAlignment="1" applyProtection="1">
      <alignment horizontal="center" vertical="center"/>
      <protection locked="0"/>
    </xf>
    <xf numFmtId="1" fontId="3" fillId="0" borderId="13" xfId="0" applyNumberFormat="1" applyFont="1" applyBorder="1" applyAlignment="1" applyProtection="1">
      <alignment horizontal="center" vertical="center"/>
      <protection/>
    </xf>
    <xf numFmtId="1" fontId="2" fillId="32" borderId="11" xfId="0" applyNumberFormat="1" applyFont="1" applyFill="1" applyBorder="1" applyAlignment="1" applyProtection="1">
      <alignment horizontal="center" vertical="center"/>
      <protection/>
    </xf>
    <xf numFmtId="0" fontId="8" fillId="32" borderId="11" xfId="0" applyFont="1" applyFill="1" applyBorder="1" applyAlignment="1">
      <alignment horizontal="center" vertical="top" wrapText="1"/>
    </xf>
    <xf numFmtId="0" fontId="13" fillId="0" borderId="0" xfId="0" applyFont="1" applyAlignment="1" applyProtection="1">
      <alignment/>
      <protection locked="0"/>
    </xf>
    <xf numFmtId="0" fontId="13" fillId="0" borderId="11" xfId="0" applyFont="1" applyFill="1" applyBorder="1" applyAlignment="1" applyProtection="1">
      <alignment horizontal="center" vertical="center"/>
      <protection/>
    </xf>
    <xf numFmtId="0" fontId="8" fillId="32" borderId="11" xfId="0" applyFont="1" applyFill="1" applyBorder="1" applyAlignment="1">
      <alignment horizontal="center" vertical="center" wrapText="1"/>
    </xf>
    <xf numFmtId="1" fontId="2" fillId="0" borderId="11" xfId="0" applyNumberFormat="1" applyFont="1" applyFill="1" applyBorder="1" applyAlignment="1" applyProtection="1">
      <alignment horizontal="center" vertical="center"/>
      <protection locked="0"/>
    </xf>
    <xf numFmtId="10" fontId="3" fillId="32" borderId="15" xfId="0" applyNumberFormat="1" applyFont="1" applyFill="1" applyBorder="1" applyAlignment="1" applyProtection="1">
      <alignment horizontal="center" vertical="center"/>
      <protection locked="0"/>
    </xf>
    <xf numFmtId="10" fontId="3" fillId="32" borderId="12" xfId="0" applyNumberFormat="1"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xf>
    <xf numFmtId="1" fontId="8" fillId="0" borderId="11" xfId="0" applyNumberFormat="1" applyFont="1" applyBorder="1" applyAlignment="1" applyProtection="1">
      <alignment horizontal="center" vertical="center"/>
      <protection/>
    </xf>
    <xf numFmtId="1" fontId="8" fillId="0" borderId="11" xfId="0" applyNumberFormat="1" applyFont="1" applyFill="1" applyBorder="1" applyAlignment="1" applyProtection="1">
      <alignment horizontal="center" vertical="center"/>
      <protection locked="0"/>
    </xf>
    <xf numFmtId="1" fontId="8" fillId="0" borderId="11" xfId="0" applyNumberFormat="1" applyFont="1" applyFill="1" applyBorder="1" applyAlignment="1" applyProtection="1">
      <alignment horizontal="center" vertical="center"/>
      <protection/>
    </xf>
    <xf numFmtId="1" fontId="8" fillId="32" borderId="11" xfId="0" applyNumberFormat="1" applyFont="1" applyFill="1" applyBorder="1" applyAlignment="1" applyProtection="1">
      <alignment horizontal="center" vertical="center"/>
      <protection locked="0"/>
    </xf>
    <xf numFmtId="1" fontId="8" fillId="32" borderId="11" xfId="0" applyNumberFormat="1" applyFont="1" applyFill="1" applyBorder="1" applyAlignment="1" applyProtection="1">
      <alignment horizontal="center" vertical="center" wrapText="1"/>
      <protection locked="0"/>
    </xf>
    <xf numFmtId="0" fontId="8" fillId="32" borderId="11" xfId="0" applyFont="1" applyFill="1" applyBorder="1" applyAlignment="1" applyProtection="1">
      <alignment horizontal="center" vertical="center"/>
      <protection locked="0"/>
    </xf>
    <xf numFmtId="1" fontId="8" fillId="32" borderId="11" xfId="0" applyNumberFormat="1" applyFont="1" applyFill="1" applyBorder="1" applyAlignment="1" applyProtection="1">
      <alignment horizontal="left" vertical="center"/>
      <protection locked="0"/>
    </xf>
    <xf numFmtId="0" fontId="15" fillId="0" borderId="14" xfId="0" applyNumberFormat="1" applyFont="1" applyBorder="1" applyAlignment="1" applyProtection="1">
      <alignment horizontal="center" vertical="center"/>
      <protection locked="0"/>
    </xf>
    <xf numFmtId="0" fontId="15" fillId="0" borderId="10" xfId="0" applyNumberFormat="1" applyFont="1" applyBorder="1" applyAlignment="1" applyProtection="1">
      <alignment horizontal="center" vertical="center"/>
      <protection locked="0"/>
    </xf>
    <xf numFmtId="1" fontId="17" fillId="0" borderId="13" xfId="0" applyNumberFormat="1" applyFont="1" applyBorder="1" applyAlignment="1" applyProtection="1">
      <alignment horizontal="center" vertical="center"/>
      <protection/>
    </xf>
    <xf numFmtId="10" fontId="17" fillId="32" borderId="15" xfId="0" applyNumberFormat="1" applyFont="1" applyFill="1" applyBorder="1" applyAlignment="1" applyProtection="1">
      <alignment horizontal="center" vertical="center"/>
      <protection locked="0"/>
    </xf>
    <xf numFmtId="1" fontId="17" fillId="0" borderId="11" xfId="0" applyNumberFormat="1" applyFont="1" applyBorder="1" applyAlignment="1" applyProtection="1">
      <alignment horizontal="center" vertical="center"/>
      <protection/>
    </xf>
    <xf numFmtId="178" fontId="8" fillId="0" borderId="11" xfId="0" applyNumberFormat="1" applyFont="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8" fillId="32" borderId="11" xfId="0" applyFont="1" applyFill="1" applyBorder="1" applyAlignment="1" applyProtection="1">
      <alignment horizontal="left" vertical="center"/>
      <protection locked="0"/>
    </xf>
    <xf numFmtId="0" fontId="17" fillId="0" borderId="11" xfId="0" applyFont="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11" xfId="0" applyFont="1" applyBorder="1" applyAlignment="1" applyProtection="1">
      <alignment/>
      <protection/>
    </xf>
    <xf numFmtId="10" fontId="17" fillId="32" borderId="12" xfId="0" applyNumberFormat="1" applyFont="1" applyFill="1" applyBorder="1" applyAlignment="1" applyProtection="1">
      <alignment horizontal="center" vertical="center"/>
      <protection locked="0"/>
    </xf>
    <xf numFmtId="0" fontId="0" fillId="0" borderId="0" xfId="0" applyAlignment="1">
      <alignment horizontal="left"/>
    </xf>
    <xf numFmtId="0" fontId="19" fillId="0" borderId="0" xfId="0" applyFont="1" applyAlignment="1">
      <alignment horizontal="left"/>
    </xf>
    <xf numFmtId="0" fontId="8" fillId="0" borderId="0" xfId="0" applyFont="1" applyBorder="1" applyAlignment="1">
      <alignment horizontal="left" vertical="top" wrapText="1"/>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17" fillId="0" borderId="11" xfId="0" applyFont="1" applyBorder="1" applyAlignment="1">
      <alignment horizontal="left" vertical="top" wrapText="1"/>
    </xf>
    <xf numFmtId="0" fontId="17" fillId="0" borderId="11" xfId="0" applyFont="1" applyBorder="1" applyAlignment="1">
      <alignment horizontal="center" vertical="top" wrapText="1"/>
    </xf>
    <xf numFmtId="0" fontId="17" fillId="0" borderId="11" xfId="0" applyFont="1" applyBorder="1" applyAlignment="1">
      <alignment vertical="top" wrapText="1"/>
    </xf>
    <xf numFmtId="0" fontId="3" fillId="0" borderId="16" xfId="0" applyFont="1" applyBorder="1" applyAlignment="1" applyProtection="1">
      <alignment horizontal="center" vertical="center"/>
      <protection/>
    </xf>
    <xf numFmtId="0" fontId="2" fillId="0" borderId="16" xfId="0" applyFont="1" applyBorder="1" applyAlignment="1" applyProtection="1">
      <alignment/>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10" fillId="0" borderId="0" xfId="0" applyFont="1" applyAlignment="1">
      <alignment horizontal="left" vertical="center" indent="1"/>
    </xf>
    <xf numFmtId="1" fontId="2" fillId="33" borderId="11" xfId="0" applyNumberFormat="1" applyFont="1" applyFill="1" applyBorder="1" applyAlignment="1" applyProtection="1">
      <alignment horizontal="center" vertical="center"/>
      <protection locked="0"/>
    </xf>
    <xf numFmtId="1" fontId="2" fillId="33" borderId="11" xfId="0" applyNumberFormat="1" applyFont="1" applyFill="1" applyBorder="1" applyAlignment="1" applyProtection="1">
      <alignment horizontal="center" vertical="center"/>
      <protection/>
    </xf>
    <xf numFmtId="1" fontId="2" fillId="33" borderId="11" xfId="0" applyNumberFormat="1" applyFont="1" applyFill="1"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0" xfId="0" applyFont="1" applyAlignment="1" applyProtection="1">
      <alignment horizontal="left" vertical="center"/>
      <protection locked="0"/>
    </xf>
    <xf numFmtId="1" fontId="3" fillId="33" borderId="11" xfId="0" applyNumberFormat="1"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locked="0"/>
    </xf>
    <xf numFmtId="0" fontId="20" fillId="32" borderId="11" xfId="0" applyFont="1" applyFill="1" applyBorder="1" applyAlignment="1">
      <alignment horizontal="left" vertical="top" wrapText="1"/>
    </xf>
    <xf numFmtId="1" fontId="2" fillId="0" borderId="0" xfId="0" applyNumberFormat="1" applyFont="1" applyAlignment="1" applyProtection="1">
      <alignment/>
      <protection locked="0"/>
    </xf>
    <xf numFmtId="0" fontId="20" fillId="32" borderId="11" xfId="0" applyFont="1" applyFill="1" applyBorder="1" applyAlignment="1">
      <alignment/>
    </xf>
    <xf numFmtId="0" fontId="21" fillId="0" borderId="10" xfId="0" applyNumberFormat="1" applyFont="1" applyBorder="1" applyAlignment="1" applyProtection="1">
      <alignment horizontal="center" vertical="center"/>
      <protection locked="0"/>
    </xf>
    <xf numFmtId="0" fontId="20" fillId="0" borderId="11" xfId="0" applyFont="1" applyBorder="1" applyAlignment="1" applyProtection="1">
      <alignment horizontal="left" vertical="center"/>
      <protection/>
    </xf>
    <xf numFmtId="1" fontId="20" fillId="32" borderId="11" xfId="0" applyNumberFormat="1" applyFont="1" applyFill="1" applyBorder="1" applyAlignment="1" applyProtection="1">
      <alignment horizontal="left" vertical="center"/>
      <protection locked="0"/>
    </xf>
    <xf numFmtId="1" fontId="20" fillId="33" borderId="11" xfId="0" applyNumberFormat="1" applyFont="1" applyFill="1" applyBorder="1" applyAlignment="1" applyProtection="1">
      <alignment horizontal="left" vertical="center"/>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protection locked="0"/>
    </xf>
    <xf numFmtId="0" fontId="0" fillId="0" borderId="0" xfId="0" applyAlignment="1">
      <alignment wrapText="1"/>
    </xf>
    <xf numFmtId="0" fontId="0" fillId="0" borderId="0" xfId="0" applyAlignment="1">
      <alignment/>
    </xf>
    <xf numFmtId="0" fontId="2" fillId="0" borderId="0" xfId="0" applyFont="1" applyAlignment="1" applyProtection="1">
      <alignment/>
      <protection locked="0"/>
    </xf>
    <xf numFmtId="1" fontId="8" fillId="32" borderId="11" xfId="0" applyNumberFormat="1" applyFont="1" applyFill="1" applyBorder="1" applyAlignment="1" applyProtection="1">
      <alignment horizontal="center" vertical="center"/>
      <protection/>
    </xf>
    <xf numFmtId="0" fontId="2" fillId="0" borderId="0" xfId="0" applyFont="1" applyAlignment="1" applyProtection="1">
      <alignment horizontal="left"/>
      <protection locked="0"/>
    </xf>
    <xf numFmtId="1" fontId="2" fillId="33" borderId="10" xfId="0" applyNumberFormat="1" applyFont="1" applyFill="1" applyBorder="1" applyAlignment="1" applyProtection="1">
      <alignment horizontal="left" vertical="center"/>
      <protection locked="0"/>
    </xf>
    <xf numFmtId="1" fontId="2" fillId="33" borderId="17" xfId="0" applyNumberFormat="1" applyFont="1" applyFill="1" applyBorder="1" applyAlignment="1" applyProtection="1">
      <alignment horizontal="left" vertical="center"/>
      <protection locked="0"/>
    </xf>
    <xf numFmtId="1" fontId="2" fillId="33" borderId="18" xfId="0" applyNumberFormat="1" applyFont="1" applyFill="1" applyBorder="1" applyAlignment="1" applyProtection="1">
      <alignment horizontal="left" vertical="center"/>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2" fillId="0" borderId="11" xfId="0" applyFont="1" applyBorder="1" applyAlignment="1" applyProtection="1">
      <alignment/>
      <protection locked="0"/>
    </xf>
    <xf numFmtId="1" fontId="3" fillId="0" borderId="10" xfId="0" applyNumberFormat="1" applyFont="1" applyBorder="1" applyAlignment="1" applyProtection="1">
      <alignment horizontal="center" vertical="center"/>
      <protection locked="0"/>
    </xf>
    <xf numFmtId="1" fontId="2" fillId="0" borderId="17" xfId="0" applyNumberFormat="1" applyFont="1" applyBorder="1" applyAlignment="1" applyProtection="1">
      <alignment horizontal="center" vertical="center"/>
      <protection locked="0"/>
    </xf>
    <xf numFmtId="1" fontId="2" fillId="0" borderId="18" xfId="0" applyNumberFormat="1" applyFont="1" applyBorder="1" applyAlignment="1" applyProtection="1">
      <alignment horizontal="center" vertical="center"/>
      <protection locked="0"/>
    </xf>
    <xf numFmtId="0" fontId="3" fillId="33" borderId="10" xfId="0" applyFont="1" applyFill="1" applyBorder="1" applyAlignment="1" applyProtection="1">
      <alignment horizontal="left" vertical="center" wrapText="1"/>
      <protection/>
    </xf>
    <xf numFmtId="0" fontId="3" fillId="33" borderId="17" xfId="0" applyFont="1" applyFill="1" applyBorder="1" applyAlignment="1" applyProtection="1">
      <alignment horizontal="left" vertical="center" wrapText="1"/>
      <protection/>
    </xf>
    <xf numFmtId="0" fontId="3" fillId="33" borderId="18" xfId="0" applyFont="1" applyFill="1" applyBorder="1" applyAlignment="1" applyProtection="1">
      <alignment horizontal="left" vertical="center" wrapText="1"/>
      <protection/>
    </xf>
    <xf numFmtId="0" fontId="3" fillId="33" borderId="20" xfId="0" applyFont="1" applyFill="1" applyBorder="1" applyAlignment="1" applyProtection="1">
      <alignment horizontal="left" vertical="center" wrapText="1"/>
      <protection/>
    </xf>
    <xf numFmtId="0" fontId="3" fillId="33" borderId="16" xfId="0" applyFont="1" applyFill="1" applyBorder="1" applyAlignment="1" applyProtection="1">
      <alignment horizontal="left" vertical="center" wrapText="1"/>
      <protection/>
    </xf>
    <xf numFmtId="0" fontId="3" fillId="33" borderId="21"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19" xfId="0" applyFont="1" applyFill="1" applyBorder="1" applyAlignment="1" applyProtection="1">
      <alignment horizontal="left" vertical="center" wrapText="1"/>
      <protection/>
    </xf>
    <xf numFmtId="0" fontId="3" fillId="33" borderId="22" xfId="0" applyFont="1" applyFill="1" applyBorder="1" applyAlignment="1" applyProtection="1">
      <alignment horizontal="left" vertical="center" wrapText="1"/>
      <protection/>
    </xf>
    <xf numFmtId="2" fontId="2" fillId="33" borderId="20" xfId="0" applyNumberFormat="1" applyFont="1" applyFill="1" applyBorder="1" applyAlignment="1" applyProtection="1">
      <alignment horizontal="center" vertical="center"/>
      <protection/>
    </xf>
    <xf numFmtId="2" fontId="2" fillId="33" borderId="16" xfId="0" applyNumberFormat="1" applyFont="1" applyFill="1" applyBorder="1" applyAlignment="1" applyProtection="1">
      <alignment horizontal="center" vertical="center"/>
      <protection/>
    </xf>
    <xf numFmtId="2" fontId="2" fillId="33" borderId="21" xfId="0" applyNumberFormat="1" applyFont="1" applyFill="1" applyBorder="1" applyAlignment="1" applyProtection="1">
      <alignment horizontal="center" vertical="center"/>
      <protection/>
    </xf>
    <xf numFmtId="2" fontId="2" fillId="33" borderId="14" xfId="0" applyNumberFormat="1" applyFont="1" applyFill="1" applyBorder="1" applyAlignment="1" applyProtection="1">
      <alignment horizontal="center" vertical="center"/>
      <protection/>
    </xf>
    <xf numFmtId="2" fontId="2" fillId="33" borderId="19" xfId="0" applyNumberFormat="1" applyFont="1" applyFill="1" applyBorder="1" applyAlignment="1" applyProtection="1">
      <alignment horizontal="center" vertical="center"/>
      <protection/>
    </xf>
    <xf numFmtId="2" fontId="2" fillId="33" borderId="22" xfId="0" applyNumberFormat="1" applyFont="1" applyFill="1" applyBorder="1" applyAlignment="1" applyProtection="1">
      <alignment horizontal="center" vertical="center"/>
      <protection/>
    </xf>
    <xf numFmtId="1" fontId="3" fillId="33" borderId="10" xfId="0" applyNumberFormat="1" applyFont="1" applyFill="1" applyBorder="1" applyAlignment="1" applyProtection="1">
      <alignment horizontal="center" vertical="center"/>
      <protection/>
    </xf>
    <xf numFmtId="1" fontId="3" fillId="33" borderId="17" xfId="0" applyNumberFormat="1" applyFont="1" applyFill="1" applyBorder="1" applyAlignment="1" applyProtection="1">
      <alignment horizontal="center" vertical="center"/>
      <protection/>
    </xf>
    <xf numFmtId="1" fontId="3" fillId="33" borderId="18" xfId="0" applyNumberFormat="1" applyFont="1" applyFill="1" applyBorder="1" applyAlignment="1" applyProtection="1">
      <alignment horizontal="center" vertical="center"/>
      <protection/>
    </xf>
    <xf numFmtId="1" fontId="3" fillId="33" borderId="10" xfId="0" applyNumberFormat="1" applyFont="1" applyFill="1" applyBorder="1" applyAlignment="1" applyProtection="1">
      <alignment horizontal="center" vertical="center"/>
      <protection locked="0"/>
    </xf>
    <xf numFmtId="1" fontId="3" fillId="33" borderId="17" xfId="0" applyNumberFormat="1" applyFont="1" applyFill="1" applyBorder="1" applyAlignment="1" applyProtection="1">
      <alignment horizontal="center" vertical="center"/>
      <protection locked="0"/>
    </xf>
    <xf numFmtId="1" fontId="3" fillId="33" borderId="18"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33" borderId="11" xfId="0" applyNumberFormat="1" applyFont="1" applyFill="1" applyBorder="1" applyAlignment="1" applyProtection="1">
      <alignment horizontal="center" vertical="center"/>
      <protection locked="0"/>
    </xf>
    <xf numFmtId="1" fontId="2" fillId="33" borderId="11" xfId="0" applyNumberFormat="1" applyFont="1" applyFill="1" applyBorder="1" applyAlignment="1" applyProtection="1">
      <alignment horizontal="left" vertical="center"/>
      <protection locked="0"/>
    </xf>
    <xf numFmtId="1" fontId="2" fillId="33" borderId="10" xfId="0" applyNumberFormat="1" applyFont="1" applyFill="1" applyBorder="1" applyAlignment="1" applyProtection="1">
      <alignment horizontal="left" vertical="center" wrapText="1"/>
      <protection locked="0"/>
    </xf>
    <xf numFmtId="1" fontId="2" fillId="32" borderId="10" xfId="0" applyNumberFormat="1" applyFont="1" applyFill="1" applyBorder="1" applyAlignment="1" applyProtection="1">
      <alignment horizontal="left" vertical="center" wrapText="1"/>
      <protection locked="0"/>
    </xf>
    <xf numFmtId="1" fontId="2" fillId="32" borderId="17" xfId="0" applyNumberFormat="1" applyFont="1" applyFill="1" applyBorder="1" applyAlignment="1" applyProtection="1">
      <alignment horizontal="left" vertical="center"/>
      <protection locked="0"/>
    </xf>
    <xf numFmtId="1" fontId="2" fillId="32" borderId="18" xfId="0" applyNumberFormat="1" applyFont="1" applyFill="1" applyBorder="1" applyAlignment="1" applyProtection="1">
      <alignment horizontal="left" vertical="center"/>
      <protection locked="0"/>
    </xf>
    <xf numFmtId="0" fontId="2" fillId="32" borderId="11" xfId="0" applyFont="1" applyFill="1" applyBorder="1" applyAlignment="1" applyProtection="1">
      <alignment horizontal="left" vertical="center"/>
      <protection locked="0"/>
    </xf>
    <xf numFmtId="0" fontId="8" fillId="32" borderId="11" xfId="0" applyFont="1" applyFill="1" applyBorder="1" applyAlignment="1" applyProtection="1">
      <alignment horizontal="left" vertical="center"/>
      <protection locked="0"/>
    </xf>
    <xf numFmtId="0" fontId="17" fillId="0" borderId="20" xfId="0" applyFont="1" applyBorder="1" applyAlignment="1" applyProtection="1">
      <alignment horizontal="left" vertical="center" wrapText="1"/>
      <protection/>
    </xf>
    <xf numFmtId="0" fontId="17" fillId="0" borderId="16" xfId="0" applyFont="1" applyBorder="1" applyAlignment="1" applyProtection="1">
      <alignment horizontal="left" vertical="center" wrapText="1"/>
      <protection/>
    </xf>
    <xf numFmtId="0" fontId="17" fillId="0" borderId="21" xfId="0" applyFont="1" applyBorder="1" applyAlignment="1" applyProtection="1">
      <alignment horizontal="left" vertical="center" wrapText="1"/>
      <protection/>
    </xf>
    <xf numFmtId="0" fontId="17" fillId="0" borderId="14" xfId="0" applyFont="1" applyBorder="1" applyAlignment="1" applyProtection="1">
      <alignment horizontal="left" vertical="center" wrapText="1"/>
      <protection/>
    </xf>
    <xf numFmtId="0" fontId="17" fillId="0" borderId="19" xfId="0" applyFont="1" applyBorder="1" applyAlignment="1" applyProtection="1">
      <alignment horizontal="left" vertical="center" wrapText="1"/>
      <protection/>
    </xf>
    <xf numFmtId="0" fontId="17" fillId="0" borderId="22" xfId="0" applyFont="1" applyBorder="1" applyAlignment="1" applyProtection="1">
      <alignment horizontal="left" vertical="center" wrapText="1"/>
      <protection/>
    </xf>
    <xf numFmtId="0" fontId="17" fillId="0" borderId="10" xfId="0" applyFont="1" applyBorder="1" applyAlignment="1" applyProtection="1">
      <alignment horizontal="left" vertical="center" wrapText="1"/>
      <protection/>
    </xf>
    <xf numFmtId="0" fontId="17" fillId="0" borderId="17" xfId="0" applyFont="1" applyBorder="1" applyAlignment="1" applyProtection="1">
      <alignment horizontal="left" vertical="center" wrapText="1"/>
      <protection/>
    </xf>
    <xf numFmtId="0" fontId="17" fillId="0" borderId="18" xfId="0" applyFont="1" applyBorder="1" applyAlignment="1" applyProtection="1">
      <alignment horizontal="left" vertical="center" wrapText="1"/>
      <protection/>
    </xf>
    <xf numFmtId="0" fontId="8" fillId="0" borderId="10" xfId="0" applyFont="1" applyBorder="1" applyAlignment="1" applyProtection="1">
      <alignment horizontal="left" vertical="top"/>
      <protection/>
    </xf>
    <xf numFmtId="0" fontId="8" fillId="0" borderId="17" xfId="0" applyFont="1" applyBorder="1" applyAlignment="1" applyProtection="1">
      <alignment horizontal="left" vertical="top"/>
      <protection/>
    </xf>
    <xf numFmtId="0" fontId="8" fillId="0" borderId="18" xfId="0" applyFont="1" applyBorder="1" applyAlignment="1" applyProtection="1">
      <alignment horizontal="left" vertical="top"/>
      <protection/>
    </xf>
    <xf numFmtId="0" fontId="17" fillId="0" borderId="10" xfId="0" applyFont="1" applyBorder="1" applyAlignment="1" applyProtection="1">
      <alignment horizontal="center" vertical="center"/>
      <protection/>
    </xf>
    <xf numFmtId="0" fontId="17" fillId="0" borderId="17" xfId="0" applyFont="1" applyBorder="1" applyAlignment="1" applyProtection="1">
      <alignment horizontal="center" vertical="center"/>
      <protection/>
    </xf>
    <xf numFmtId="0" fontId="17" fillId="0" borderId="18" xfId="0" applyFont="1" applyBorder="1" applyAlignment="1" applyProtection="1">
      <alignment horizontal="center" vertical="center"/>
      <protection/>
    </xf>
    <xf numFmtId="0" fontId="2" fillId="32" borderId="10" xfId="0" applyFont="1" applyFill="1" applyBorder="1" applyAlignment="1" applyProtection="1">
      <alignment horizontal="left" vertical="center" wrapText="1"/>
      <protection locked="0"/>
    </xf>
    <xf numFmtId="0" fontId="2" fillId="32" borderId="17" xfId="0" applyFont="1" applyFill="1" applyBorder="1" applyAlignment="1" applyProtection="1">
      <alignment horizontal="left" vertical="center" wrapText="1"/>
      <protection locked="0"/>
    </xf>
    <xf numFmtId="0" fontId="2" fillId="32" borderId="18" xfId="0" applyFont="1" applyFill="1" applyBorder="1" applyAlignment="1" applyProtection="1">
      <alignment horizontal="left" vertical="center" wrapText="1"/>
      <protection locked="0"/>
    </xf>
    <xf numFmtId="0" fontId="3" fillId="0" borderId="1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8" fillId="32" borderId="10" xfId="0" applyFont="1" applyFill="1" applyBorder="1" applyAlignment="1" applyProtection="1">
      <alignment horizontal="left" vertical="center"/>
      <protection locked="0"/>
    </xf>
    <xf numFmtId="0" fontId="8" fillId="32" borderId="17" xfId="0" applyFont="1" applyFill="1" applyBorder="1" applyAlignment="1" applyProtection="1">
      <alignment horizontal="left" vertical="center"/>
      <protection locked="0"/>
    </xf>
    <xf numFmtId="0" fontId="8" fillId="32" borderId="18" xfId="0" applyFont="1" applyFill="1" applyBorder="1" applyAlignment="1" applyProtection="1">
      <alignment horizontal="left" vertical="center"/>
      <protection locked="0"/>
    </xf>
    <xf numFmtId="0" fontId="3" fillId="0" borderId="11" xfId="0" applyFont="1" applyBorder="1" applyAlignment="1" applyProtection="1">
      <alignment horizontal="center" vertical="center" wrapText="1"/>
      <protection/>
    </xf>
    <xf numFmtId="1" fontId="2" fillId="32" borderId="11" xfId="0" applyNumberFormat="1" applyFont="1" applyFill="1" applyBorder="1" applyAlignment="1" applyProtection="1">
      <alignment horizontal="left" vertical="center"/>
      <protection locked="0"/>
    </xf>
    <xf numFmtId="0" fontId="3" fillId="0" borderId="20" xfId="0" applyFont="1" applyBorder="1" applyAlignment="1" applyProtection="1">
      <alignment horizontal="left" vertical="center" wrapText="1"/>
      <protection/>
    </xf>
    <xf numFmtId="0" fontId="3" fillId="0" borderId="16" xfId="0" applyFont="1" applyBorder="1" applyAlignment="1" applyProtection="1">
      <alignment horizontal="left" vertical="center" wrapText="1"/>
      <protection/>
    </xf>
    <xf numFmtId="0" fontId="3" fillId="0" borderId="21"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3" fillId="0" borderId="0" xfId="0" applyFont="1" applyAlignment="1" applyProtection="1">
      <alignment horizontal="center" vertical="center"/>
      <protection locked="0"/>
    </xf>
    <xf numFmtId="1" fontId="3" fillId="0" borderId="17" xfId="0" applyNumberFormat="1" applyFont="1" applyBorder="1" applyAlignment="1" applyProtection="1">
      <alignment horizontal="center" vertical="center"/>
      <protection locked="0"/>
    </xf>
    <xf numFmtId="1" fontId="3" fillId="0" borderId="18" xfId="0" applyNumberFormat="1" applyFont="1" applyBorder="1" applyAlignment="1" applyProtection="1">
      <alignment horizontal="center" vertical="center"/>
      <protection locked="0"/>
    </xf>
    <xf numFmtId="1" fontId="17" fillId="0" borderId="10" xfId="0" applyNumberFormat="1" applyFont="1" applyBorder="1" applyAlignment="1" applyProtection="1">
      <alignment horizontal="center"/>
      <protection/>
    </xf>
    <xf numFmtId="1" fontId="17" fillId="0" borderId="17" xfId="0" applyNumberFormat="1" applyFont="1" applyBorder="1" applyAlignment="1" applyProtection="1">
      <alignment horizontal="center"/>
      <protection/>
    </xf>
    <xf numFmtId="1" fontId="17" fillId="0" borderId="18" xfId="0" applyNumberFormat="1" applyFont="1" applyBorder="1" applyAlignment="1" applyProtection="1">
      <alignment horizontal="center"/>
      <protection/>
    </xf>
    <xf numFmtId="1" fontId="17" fillId="0" borderId="10" xfId="0" applyNumberFormat="1" applyFont="1" applyBorder="1" applyAlignment="1" applyProtection="1">
      <alignment horizontal="center" vertical="center"/>
      <protection/>
    </xf>
    <xf numFmtId="1" fontId="17" fillId="0" borderId="17" xfId="0" applyNumberFormat="1" applyFont="1" applyBorder="1" applyAlignment="1" applyProtection="1">
      <alignment horizontal="center" vertical="center"/>
      <protection/>
    </xf>
    <xf numFmtId="1" fontId="17" fillId="0" borderId="18" xfId="0" applyNumberFormat="1" applyFont="1" applyBorder="1" applyAlignment="1" applyProtection="1">
      <alignment horizontal="center" vertical="center"/>
      <protection/>
    </xf>
    <xf numFmtId="0" fontId="2" fillId="0" borderId="0" xfId="0" applyFont="1" applyAlignment="1" applyProtection="1">
      <alignment horizontal="center" vertical="center"/>
      <protection locked="0"/>
    </xf>
    <xf numFmtId="1" fontId="3" fillId="0" borderId="10" xfId="0" applyNumberFormat="1" applyFont="1" applyBorder="1" applyAlignment="1" applyProtection="1">
      <alignment horizontal="center" vertical="center"/>
      <protection/>
    </xf>
    <xf numFmtId="1" fontId="3" fillId="0" borderId="17" xfId="0" applyNumberFormat="1" applyFont="1" applyBorder="1" applyAlignment="1" applyProtection="1">
      <alignment horizontal="center" vertical="center"/>
      <protection/>
    </xf>
    <xf numFmtId="1" fontId="3" fillId="0" borderId="18" xfId="0" applyNumberFormat="1" applyFont="1" applyBorder="1" applyAlignment="1" applyProtection="1">
      <alignment horizontal="center" vertical="center"/>
      <protection/>
    </xf>
    <xf numFmtId="2" fontId="2" fillId="0" borderId="20" xfId="0" applyNumberFormat="1" applyFont="1" applyBorder="1" applyAlignment="1" applyProtection="1">
      <alignment horizontal="center" vertical="center"/>
      <protection/>
    </xf>
    <xf numFmtId="2" fontId="2" fillId="0" borderId="16" xfId="0" applyNumberFormat="1" applyFont="1" applyBorder="1" applyAlignment="1" applyProtection="1">
      <alignment horizontal="center" vertical="center"/>
      <protection/>
    </xf>
    <xf numFmtId="2" fontId="2" fillId="0" borderId="21" xfId="0" applyNumberFormat="1" applyFont="1" applyBorder="1" applyAlignment="1" applyProtection="1">
      <alignment horizontal="center" vertical="center"/>
      <protection/>
    </xf>
    <xf numFmtId="2" fontId="2" fillId="0" borderId="14" xfId="0" applyNumberFormat="1" applyFont="1" applyBorder="1" applyAlignment="1" applyProtection="1">
      <alignment horizontal="center" vertical="center"/>
      <protection/>
    </xf>
    <xf numFmtId="2" fontId="2" fillId="0" borderId="19" xfId="0" applyNumberFormat="1" applyFont="1" applyBorder="1" applyAlignment="1" applyProtection="1">
      <alignment horizontal="center" vertical="center"/>
      <protection/>
    </xf>
    <xf numFmtId="2" fontId="2" fillId="0" borderId="22"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1" fontId="2" fillId="32" borderId="11"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center" vertical="center"/>
      <protection locked="0"/>
    </xf>
    <xf numFmtId="2" fontId="8" fillId="0" borderId="20" xfId="0" applyNumberFormat="1" applyFont="1" applyBorder="1" applyAlignment="1" applyProtection="1">
      <alignment horizontal="center" vertical="center"/>
      <protection/>
    </xf>
    <xf numFmtId="2" fontId="8" fillId="0" borderId="16" xfId="0" applyNumberFormat="1" applyFont="1" applyBorder="1" applyAlignment="1" applyProtection="1">
      <alignment horizontal="center" vertical="center"/>
      <protection/>
    </xf>
    <xf numFmtId="2" fontId="8" fillId="0" borderId="21" xfId="0" applyNumberFormat="1" applyFont="1" applyBorder="1" applyAlignment="1" applyProtection="1">
      <alignment horizontal="center" vertical="center"/>
      <protection/>
    </xf>
    <xf numFmtId="2" fontId="8" fillId="0" borderId="14" xfId="0" applyNumberFormat="1" applyFont="1" applyBorder="1" applyAlignment="1" applyProtection="1">
      <alignment horizontal="center" vertical="center"/>
      <protection/>
    </xf>
    <xf numFmtId="2" fontId="8" fillId="0" borderId="19" xfId="0" applyNumberFormat="1" applyFont="1" applyBorder="1" applyAlignment="1" applyProtection="1">
      <alignment horizontal="center" vertical="center"/>
      <protection/>
    </xf>
    <xf numFmtId="2" fontId="8" fillId="0" borderId="22" xfId="0" applyNumberFormat="1" applyFont="1" applyBorder="1" applyAlignment="1" applyProtection="1">
      <alignment horizontal="center" vertical="center"/>
      <protection/>
    </xf>
    <xf numFmtId="0" fontId="16" fillId="0" borderId="17" xfId="0" applyFont="1" applyBorder="1" applyAlignment="1">
      <alignment horizontal="left" vertical="center"/>
    </xf>
    <xf numFmtId="0" fontId="16" fillId="0" borderId="18" xfId="0" applyFont="1" applyBorder="1" applyAlignment="1">
      <alignment horizontal="left" vertical="center"/>
    </xf>
    <xf numFmtId="1" fontId="8" fillId="32" borderId="11" xfId="0" applyNumberFormat="1" applyFont="1" applyFill="1" applyBorder="1" applyAlignment="1" applyProtection="1">
      <alignment horizontal="left" vertical="center"/>
      <protection locked="0"/>
    </xf>
    <xf numFmtId="0" fontId="14" fillId="0" borderId="11" xfId="0" applyFont="1" applyBorder="1" applyAlignment="1">
      <alignment horizontal="left" vertical="center"/>
    </xf>
    <xf numFmtId="0" fontId="17" fillId="0" borderId="10" xfId="0" applyNumberFormat="1" applyFont="1" applyBorder="1" applyAlignment="1" applyProtection="1">
      <alignment horizontal="center" vertical="center"/>
      <protection locked="0"/>
    </xf>
    <xf numFmtId="0" fontId="17" fillId="0" borderId="17" xfId="0" applyNumberFormat="1" applyFont="1" applyBorder="1" applyAlignment="1" applyProtection="1">
      <alignment horizontal="center" vertical="center"/>
      <protection locked="0"/>
    </xf>
    <xf numFmtId="0" fontId="17" fillId="0" borderId="18" xfId="0" applyNumberFormat="1" applyFont="1" applyBorder="1" applyAlignment="1" applyProtection="1">
      <alignment horizontal="center" vertical="center"/>
      <protection locked="0"/>
    </xf>
    <xf numFmtId="1" fontId="3" fillId="0" borderId="14" xfId="0" applyNumberFormat="1" applyFont="1" applyBorder="1" applyAlignment="1" applyProtection="1">
      <alignment horizontal="center" vertical="center"/>
      <protection locked="0"/>
    </xf>
    <xf numFmtId="1" fontId="3" fillId="0" borderId="19" xfId="0" applyNumberFormat="1" applyFont="1" applyBorder="1" applyAlignment="1" applyProtection="1">
      <alignment horizontal="center" vertical="center"/>
      <protection locked="0"/>
    </xf>
    <xf numFmtId="1" fontId="3" fillId="0" borderId="22"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0" fontId="3" fillId="0" borderId="19" xfId="0" applyNumberFormat="1" applyFont="1" applyBorder="1" applyAlignment="1" applyProtection="1">
      <alignment horizontal="center" vertical="center"/>
      <protection locked="0"/>
    </xf>
    <xf numFmtId="0" fontId="3" fillId="0" borderId="22" xfId="0" applyNumberFormat="1" applyFont="1" applyBorder="1" applyAlignment="1" applyProtection="1">
      <alignment horizontal="center" vertical="center"/>
      <protection locked="0"/>
    </xf>
    <xf numFmtId="0" fontId="0" fillId="0" borderId="11" xfId="0" applyBorder="1" applyAlignment="1">
      <alignment horizontal="left" vertical="center"/>
    </xf>
    <xf numFmtId="1" fontId="20" fillId="32" borderId="11" xfId="0" applyNumberFormat="1"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2" fillId="32" borderId="10" xfId="0" applyFont="1" applyFill="1" applyBorder="1" applyAlignment="1" applyProtection="1">
      <alignment horizontal="left" vertical="center"/>
      <protection locked="0"/>
    </xf>
    <xf numFmtId="0" fontId="2" fillId="32" borderId="17" xfId="0" applyFont="1" applyFill="1" applyBorder="1" applyAlignment="1" applyProtection="1">
      <alignment horizontal="left" vertical="center"/>
      <protection locked="0"/>
    </xf>
    <xf numFmtId="0" fontId="2" fillId="32" borderId="18" xfId="0" applyFont="1" applyFill="1" applyBorder="1" applyAlignment="1" applyProtection="1">
      <alignment horizontal="left" vertical="center"/>
      <protection locked="0"/>
    </xf>
    <xf numFmtId="0" fontId="8" fillId="0" borderId="0" xfId="0" applyFont="1" applyAlignment="1">
      <alignment horizontal="left" wrapText="1"/>
    </xf>
    <xf numFmtId="0" fontId="0" fillId="0" borderId="0" xfId="0" applyAlignment="1">
      <alignment wrapText="1"/>
    </xf>
    <xf numFmtId="0" fontId="2" fillId="0" borderId="0" xfId="0" applyFont="1" applyAlignment="1" applyProtection="1">
      <alignment vertical="center"/>
      <protection locked="0"/>
    </xf>
    <xf numFmtId="0" fontId="9"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vertical="center" wrapText="1"/>
      <protection locked="0"/>
    </xf>
    <xf numFmtId="0" fontId="3" fillId="0" borderId="0" xfId="0" applyFont="1" applyAlignment="1" applyProtection="1">
      <alignment vertical="center"/>
      <protection locked="0"/>
    </xf>
    <xf numFmtId="0" fontId="3"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8" fillId="32" borderId="11" xfId="0" applyFont="1" applyFill="1" applyBorder="1" applyAlignment="1">
      <alignment vertical="top" wrapText="1"/>
    </xf>
    <xf numFmtId="0" fontId="0" fillId="32" borderId="11" xfId="0" applyFill="1" applyBorder="1" applyAlignment="1">
      <alignment vertical="top" wrapText="1"/>
    </xf>
    <xf numFmtId="0" fontId="2" fillId="32" borderId="10" xfId="0" applyFont="1" applyFill="1" applyBorder="1" applyAlignment="1" applyProtection="1">
      <alignment horizontal="center" vertical="center" wrapText="1"/>
      <protection locked="0"/>
    </xf>
    <xf numFmtId="0" fontId="2" fillId="32" borderId="17" xfId="0" applyFont="1" applyFill="1" applyBorder="1" applyAlignment="1" applyProtection="1">
      <alignment horizontal="center" vertical="center" wrapText="1"/>
      <protection locked="0"/>
    </xf>
    <xf numFmtId="0" fontId="2" fillId="32" borderId="18"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8" fillId="32" borderId="10" xfId="0" applyFont="1" applyFill="1" applyBorder="1" applyAlignment="1" applyProtection="1">
      <alignment horizontal="center" vertical="center" wrapText="1"/>
      <protection locked="0"/>
    </xf>
    <xf numFmtId="0" fontId="8" fillId="32" borderId="17" xfId="0" applyFont="1" applyFill="1" applyBorder="1" applyAlignment="1" applyProtection="1">
      <alignment horizontal="center" vertical="center" wrapText="1"/>
      <protection locked="0"/>
    </xf>
    <xf numFmtId="0" fontId="8" fillId="32" borderId="18" xfId="0" applyFont="1" applyFill="1" applyBorder="1" applyAlignment="1" applyProtection="1">
      <alignment horizontal="center" vertical="center" wrapText="1"/>
      <protection locked="0"/>
    </xf>
    <xf numFmtId="0" fontId="3" fillId="0" borderId="0" xfId="0" applyFont="1" applyAlignment="1" applyProtection="1">
      <alignment/>
      <protection locked="0"/>
    </xf>
    <xf numFmtId="0" fontId="3" fillId="0" borderId="0" xfId="0" applyFont="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3" fillId="0" borderId="0" xfId="0" applyFont="1" applyFill="1" applyBorder="1" applyAlignment="1" applyProtection="1">
      <alignment horizontal="left" vertical="top" wrapText="1"/>
      <protection locked="0"/>
    </xf>
    <xf numFmtId="0" fontId="2"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8" fillId="0" borderId="0" xfId="0" applyFont="1" applyAlignment="1" applyProtection="1">
      <alignment vertical="center"/>
      <protection locked="0"/>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3" fillId="0" borderId="10" xfId="0" applyNumberFormat="1" applyFont="1" applyBorder="1" applyAlignment="1" applyProtection="1">
      <alignment horizontal="center" vertical="center"/>
      <protection locked="0"/>
    </xf>
    <xf numFmtId="0" fontId="3" fillId="0" borderId="17" xfId="0" applyNumberFormat="1" applyFont="1" applyBorder="1" applyAlignment="1" applyProtection="1">
      <alignment horizontal="center" vertical="center"/>
      <protection locked="0"/>
    </xf>
    <xf numFmtId="0" fontId="3" fillId="0" borderId="18" xfId="0" applyNumberFormat="1" applyFont="1" applyBorder="1" applyAlignment="1" applyProtection="1">
      <alignment horizontal="center" vertical="center"/>
      <protection locked="0"/>
    </xf>
    <xf numFmtId="0" fontId="17" fillId="0" borderId="10" xfId="0" applyFont="1" applyBorder="1" applyAlignment="1">
      <alignment horizontal="center" vertical="top" wrapText="1"/>
    </xf>
    <xf numFmtId="0" fontId="17" fillId="0" borderId="17" xfId="0" applyFont="1" applyBorder="1" applyAlignment="1">
      <alignment horizontal="center" vertical="top" wrapText="1"/>
    </xf>
    <xf numFmtId="0" fontId="17" fillId="0" borderId="18" xfId="0" applyFont="1" applyBorder="1" applyAlignment="1">
      <alignment horizontal="center" vertical="top" wrapText="1"/>
    </xf>
    <xf numFmtId="0" fontId="2" fillId="0" borderId="0" xfId="0" applyFont="1" applyAlignment="1" applyProtection="1">
      <alignment horizontal="left" wrapText="1"/>
      <protection locked="0"/>
    </xf>
    <xf numFmtId="0" fontId="12" fillId="0" borderId="19" xfId="0" applyFont="1" applyBorder="1" applyAlignment="1">
      <alignment horizontal="left" vertical="center"/>
    </xf>
    <xf numFmtId="0" fontId="12" fillId="0" borderId="22" xfId="0" applyFont="1" applyBorder="1" applyAlignment="1">
      <alignment horizontal="left" vertical="center"/>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17" fillId="0" borderId="11" xfId="0" applyFont="1" applyBorder="1" applyAlignment="1" applyProtection="1">
      <alignment horizontal="center" vertical="center"/>
      <protection/>
    </xf>
    <xf numFmtId="0" fontId="2" fillId="0" borderId="10" xfId="0" applyFont="1" applyBorder="1" applyAlignment="1" applyProtection="1">
      <alignment horizontal="left" vertical="top"/>
      <protection/>
    </xf>
    <xf numFmtId="0" fontId="2" fillId="0" borderId="17" xfId="0" applyFont="1" applyBorder="1" applyAlignment="1" applyProtection="1">
      <alignment horizontal="left" vertical="top"/>
      <protection/>
    </xf>
    <xf numFmtId="0" fontId="2" fillId="0" borderId="18" xfId="0" applyFont="1" applyBorder="1" applyAlignment="1" applyProtection="1">
      <alignment horizontal="left" vertical="top"/>
      <protection/>
    </xf>
    <xf numFmtId="0" fontId="3" fillId="0" borderId="10"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1" fontId="3" fillId="0" borderId="10" xfId="0" applyNumberFormat="1" applyFont="1" applyBorder="1" applyAlignment="1" applyProtection="1">
      <alignment horizontal="center"/>
      <protection/>
    </xf>
    <xf numFmtId="1" fontId="3" fillId="0" borderId="17" xfId="0" applyNumberFormat="1" applyFont="1" applyBorder="1" applyAlignment="1" applyProtection="1">
      <alignment horizontal="center"/>
      <protection/>
    </xf>
    <xf numFmtId="1" fontId="3" fillId="0" borderId="18" xfId="0" applyNumberFormat="1" applyFont="1" applyBorder="1" applyAlignment="1" applyProtection="1">
      <alignment horizontal="center"/>
      <protection/>
    </xf>
    <xf numFmtId="0" fontId="3" fillId="0" borderId="10"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0" fillId="0" borderId="18" xfId="0" applyBorder="1" applyAlignment="1">
      <alignment horizontal="center" vertical="center" wrapText="1"/>
    </xf>
    <xf numFmtId="0" fontId="3" fillId="0" borderId="19" xfId="0" applyFont="1" applyBorder="1" applyAlignment="1" applyProtection="1">
      <alignment/>
      <protection locked="0"/>
    </xf>
    <xf numFmtId="1" fontId="22" fillId="32" borderId="11" xfId="0" applyNumberFormat="1" applyFont="1" applyFill="1" applyBorder="1" applyAlignment="1" applyProtection="1">
      <alignment horizontal="left" vertical="center"/>
      <protection locked="0"/>
    </xf>
    <xf numFmtId="1" fontId="8" fillId="0" borderId="10" xfId="0" applyNumberFormat="1"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2" fillId="0" borderId="11"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9" fontId="2" fillId="0" borderId="10" xfId="0" applyNumberFormat="1" applyFont="1" applyBorder="1" applyAlignment="1" applyProtection="1">
      <alignment horizontal="center"/>
      <protection/>
    </xf>
    <xf numFmtId="9" fontId="2" fillId="0" borderId="18" xfId="0" applyNumberFormat="1" applyFont="1" applyBorder="1" applyAlignment="1" applyProtection="1">
      <alignment horizontal="center"/>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1" fontId="2" fillId="0" borderId="10" xfId="0" applyNumberFormat="1"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0" fillId="0" borderId="18" xfId="0" applyFill="1" applyBorder="1" applyAlignment="1">
      <alignment horizontal="center" vertical="center"/>
    </xf>
    <xf numFmtId="1" fontId="2" fillId="32" borderId="10" xfId="0" applyNumberFormat="1" applyFont="1" applyFill="1" applyBorder="1" applyAlignment="1" applyProtection="1">
      <alignment horizontal="left" vertical="center"/>
      <protection locked="0"/>
    </xf>
    <xf numFmtId="9" fontId="3" fillId="0" borderId="10" xfId="0" applyNumberFormat="1" applyFont="1" applyBorder="1" applyAlignment="1" applyProtection="1">
      <alignment horizontal="center" vertical="center"/>
      <protection/>
    </xf>
    <xf numFmtId="9" fontId="3" fillId="0" borderId="18" xfId="0" applyNumberFormat="1" applyFont="1" applyBorder="1" applyAlignment="1" applyProtection="1">
      <alignment horizontal="center" vertical="center"/>
      <protection/>
    </xf>
    <xf numFmtId="0" fontId="17" fillId="0" borderId="11" xfId="0" applyFont="1" applyBorder="1" applyAlignment="1">
      <alignment horizontal="center" vertical="top" wrapText="1"/>
    </xf>
    <xf numFmtId="0" fontId="8" fillId="32" borderId="10" xfId="0" applyFont="1" applyFill="1" applyBorder="1" applyAlignment="1">
      <alignment horizontal="left" vertical="top" wrapText="1"/>
    </xf>
    <xf numFmtId="0" fontId="8" fillId="32" borderId="17" xfId="0" applyFont="1" applyFill="1" applyBorder="1" applyAlignment="1">
      <alignment horizontal="left" vertical="top" wrapText="1"/>
    </xf>
    <xf numFmtId="0" fontId="8" fillId="32" borderId="18" xfId="0" applyFont="1" applyFill="1" applyBorder="1" applyAlignment="1">
      <alignment horizontal="left" vertical="top" wrapText="1"/>
    </xf>
    <xf numFmtId="0" fontId="2" fillId="0" borderId="17" xfId="0" applyFont="1" applyBorder="1" applyAlignment="1" applyProtection="1">
      <alignment horizontal="center" vertical="center"/>
      <protection/>
    </xf>
    <xf numFmtId="0" fontId="0" fillId="0" borderId="18" xfId="0" applyBorder="1" applyAlignment="1">
      <alignment horizontal="center" vertical="center"/>
    </xf>
    <xf numFmtId="0" fontId="3" fillId="0" borderId="16"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1" fontId="2" fillId="32" borderId="17" xfId="0" applyNumberFormat="1" applyFont="1" applyFill="1" applyBorder="1" applyAlignment="1" applyProtection="1">
      <alignment horizontal="left" vertical="center" wrapText="1"/>
      <protection locked="0"/>
    </xf>
    <xf numFmtId="1" fontId="2" fillId="32" borderId="18" xfId="0" applyNumberFormat="1" applyFon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O448"/>
  <sheetViews>
    <sheetView tabSelected="1" view="pageLayout" workbookViewId="0" topLeftCell="A127">
      <selection activeCell="B135" sqref="B135:U135"/>
    </sheetView>
  </sheetViews>
  <sheetFormatPr defaultColWidth="9.140625" defaultRowHeight="15"/>
  <cols>
    <col min="1" max="1" width="9.28125" style="1" customWidth="1"/>
    <col min="2" max="2" width="7.140625" style="1" customWidth="1"/>
    <col min="3" max="3" width="7.28125" style="1" customWidth="1"/>
    <col min="4" max="4" width="4.421875" style="1" customWidth="1"/>
    <col min="5" max="5" width="4.7109375" style="1" customWidth="1"/>
    <col min="6" max="6" width="4.57421875" style="1" customWidth="1"/>
    <col min="7" max="8" width="8.140625" style="1" customWidth="1"/>
    <col min="9" max="9" width="5.8515625" style="1" hidden="1" customWidth="1"/>
    <col min="10" max="10" width="7.28125" style="1" customWidth="1"/>
    <col min="11" max="11" width="6.140625" style="1" customWidth="1"/>
    <col min="12" max="12" width="5.7109375" style="1" customWidth="1"/>
    <col min="13" max="13" width="5.28125" style="1" customWidth="1"/>
    <col min="14" max="14" width="5.57421875" style="1" customWidth="1"/>
    <col min="15" max="16" width="6.00390625" style="1" customWidth="1"/>
    <col min="17" max="17" width="6.57421875" style="1" customWidth="1"/>
    <col min="18" max="19" width="6.00390625" style="1" customWidth="1"/>
    <col min="20" max="20" width="6.140625" style="1" customWidth="1"/>
    <col min="21" max="21" width="10.421875" style="1" customWidth="1"/>
    <col min="22" max="16384" width="9.140625" style="1" customWidth="1"/>
  </cols>
  <sheetData>
    <row r="1" spans="1:119" ht="28.5" customHeight="1">
      <c r="A1" s="268" t="s">
        <v>286</v>
      </c>
      <c r="B1" s="156"/>
      <c r="C1" s="156"/>
      <c r="D1" s="156"/>
      <c r="E1" s="156"/>
      <c r="F1" s="156"/>
      <c r="G1" s="156"/>
      <c r="H1" s="156"/>
      <c r="I1" s="156"/>
      <c r="J1" s="156"/>
      <c r="K1" s="156"/>
      <c r="L1" s="37"/>
      <c r="N1" s="267" t="s">
        <v>23</v>
      </c>
      <c r="O1" s="267"/>
      <c r="P1" s="267"/>
      <c r="Q1" s="267"/>
      <c r="R1" s="267"/>
      <c r="S1" s="267"/>
      <c r="T1" s="267"/>
      <c r="U1" s="267"/>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row>
    <row r="2" spans="1:119" ht="6.75" customHeight="1">
      <c r="A2" s="156"/>
      <c r="B2" s="156"/>
      <c r="C2" s="156"/>
      <c r="D2" s="156"/>
      <c r="E2" s="156"/>
      <c r="F2" s="156"/>
      <c r="G2" s="156"/>
      <c r="H2" s="156"/>
      <c r="I2" s="156"/>
      <c r="J2" s="156"/>
      <c r="K2" s="156"/>
      <c r="L2" s="37"/>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row>
    <row r="3" spans="1:119" ht="18" customHeight="1">
      <c r="A3" s="268" t="s">
        <v>1</v>
      </c>
      <c r="B3" s="268"/>
      <c r="C3" s="268"/>
      <c r="D3" s="268"/>
      <c r="E3" s="268"/>
      <c r="F3" s="268"/>
      <c r="G3" s="268"/>
      <c r="H3" s="268"/>
      <c r="I3" s="268"/>
      <c r="J3" s="268"/>
      <c r="K3" s="268"/>
      <c r="L3" s="38"/>
      <c r="N3" s="269"/>
      <c r="O3" s="270"/>
      <c r="P3" s="128" t="s">
        <v>38</v>
      </c>
      <c r="Q3" s="129"/>
      <c r="R3" s="130"/>
      <c r="S3" s="128" t="s">
        <v>39</v>
      </c>
      <c r="T3" s="129"/>
      <c r="U3" s="130"/>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row>
    <row r="4" spans="1:119" ht="17.25" customHeight="1">
      <c r="A4" s="268" t="s">
        <v>75</v>
      </c>
      <c r="B4" s="268"/>
      <c r="C4" s="268"/>
      <c r="D4" s="268"/>
      <c r="E4" s="268"/>
      <c r="F4" s="268"/>
      <c r="G4" s="268"/>
      <c r="H4" s="268"/>
      <c r="I4" s="268"/>
      <c r="J4" s="268"/>
      <c r="K4" s="268"/>
      <c r="L4" s="38"/>
      <c r="N4" s="262" t="s">
        <v>16</v>
      </c>
      <c r="O4" s="263"/>
      <c r="P4" s="259">
        <v>25</v>
      </c>
      <c r="Q4" s="260"/>
      <c r="R4" s="261"/>
      <c r="S4" s="259">
        <v>27</v>
      </c>
      <c r="T4" s="260"/>
      <c r="U4" s="261"/>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row>
    <row r="5" spans="1:119" ht="16.5" customHeight="1">
      <c r="A5" s="268"/>
      <c r="B5" s="268"/>
      <c r="C5" s="268"/>
      <c r="D5" s="268"/>
      <c r="E5" s="268"/>
      <c r="F5" s="268"/>
      <c r="G5" s="268"/>
      <c r="H5" s="268"/>
      <c r="I5" s="268"/>
      <c r="J5" s="268"/>
      <c r="K5" s="268"/>
      <c r="L5" s="38"/>
      <c r="N5" s="262" t="s">
        <v>17</v>
      </c>
      <c r="O5" s="263"/>
      <c r="P5" s="259">
        <v>27</v>
      </c>
      <c r="Q5" s="260"/>
      <c r="R5" s="261"/>
      <c r="S5" s="259">
        <v>24</v>
      </c>
      <c r="T5" s="260"/>
      <c r="U5" s="261"/>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row>
    <row r="6" spans="1:119" ht="15" customHeight="1">
      <c r="A6" s="274" t="s">
        <v>77</v>
      </c>
      <c r="B6" s="274"/>
      <c r="C6" s="274"/>
      <c r="D6" s="274"/>
      <c r="E6" s="274"/>
      <c r="F6" s="274"/>
      <c r="G6" s="274"/>
      <c r="H6" s="274"/>
      <c r="I6" s="274"/>
      <c r="J6" s="274"/>
      <c r="K6" s="274"/>
      <c r="L6" s="40"/>
      <c r="N6" s="262" t="s">
        <v>18</v>
      </c>
      <c r="O6" s="263"/>
      <c r="P6" s="259">
        <v>25</v>
      </c>
      <c r="Q6" s="260"/>
      <c r="R6" s="261"/>
      <c r="S6" s="264">
        <v>20</v>
      </c>
      <c r="T6" s="265"/>
      <c r="U6" s="266"/>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row>
    <row r="7" spans="1:119" ht="18" customHeight="1">
      <c r="A7" s="272" t="s">
        <v>76</v>
      </c>
      <c r="B7" s="272"/>
      <c r="C7" s="272"/>
      <c r="D7" s="272"/>
      <c r="E7" s="272"/>
      <c r="F7" s="272"/>
      <c r="G7" s="272"/>
      <c r="H7" s="272"/>
      <c r="I7" s="272"/>
      <c r="J7" s="272"/>
      <c r="K7" s="272"/>
      <c r="L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row>
    <row r="8" spans="1:119" ht="35.25" customHeight="1">
      <c r="A8" s="275" t="s">
        <v>233</v>
      </c>
      <c r="B8" s="275"/>
      <c r="C8" s="275"/>
      <c r="D8" s="275"/>
      <c r="E8" s="275"/>
      <c r="F8" s="275"/>
      <c r="G8" s="275"/>
      <c r="H8" s="275"/>
      <c r="I8" s="275"/>
      <c r="J8" s="275"/>
      <c r="K8" s="275"/>
      <c r="L8" s="9"/>
      <c r="N8" s="272" t="s">
        <v>281</v>
      </c>
      <c r="O8" s="272"/>
      <c r="P8" s="272"/>
      <c r="Q8" s="272"/>
      <c r="R8" s="272"/>
      <c r="S8" s="272"/>
      <c r="T8" s="272"/>
      <c r="U8" s="27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row>
    <row r="9" spans="1:119" ht="15" customHeight="1">
      <c r="A9" s="250" t="s">
        <v>78</v>
      </c>
      <c r="B9" s="250"/>
      <c r="C9" s="250"/>
      <c r="D9" s="250"/>
      <c r="E9" s="250"/>
      <c r="F9" s="250"/>
      <c r="G9" s="250"/>
      <c r="H9" s="250"/>
      <c r="I9" s="250"/>
      <c r="J9" s="250"/>
      <c r="K9" s="250"/>
      <c r="L9" s="9"/>
      <c r="N9" s="272"/>
      <c r="O9" s="272"/>
      <c r="P9" s="272"/>
      <c r="Q9" s="272"/>
      <c r="R9" s="272"/>
      <c r="S9" s="272"/>
      <c r="T9" s="272"/>
      <c r="U9" s="27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row>
    <row r="10" spans="1:119" ht="16.5" customHeight="1">
      <c r="A10" s="250" t="s">
        <v>20</v>
      </c>
      <c r="B10" s="250"/>
      <c r="C10" s="250"/>
      <c r="D10" s="250"/>
      <c r="E10" s="250"/>
      <c r="F10" s="250"/>
      <c r="G10" s="250"/>
      <c r="H10" s="250"/>
      <c r="I10" s="250"/>
      <c r="J10" s="250"/>
      <c r="K10" s="250"/>
      <c r="L10" s="9"/>
      <c r="N10" s="272"/>
      <c r="O10" s="272"/>
      <c r="P10" s="272"/>
      <c r="Q10" s="272"/>
      <c r="R10" s="272"/>
      <c r="S10" s="272"/>
      <c r="T10" s="272"/>
      <c r="U10" s="27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row>
    <row r="11" spans="1:119" ht="12.75">
      <c r="A11" s="250" t="s">
        <v>21</v>
      </c>
      <c r="B11" s="250"/>
      <c r="C11" s="250"/>
      <c r="D11" s="250"/>
      <c r="E11" s="250"/>
      <c r="F11" s="250"/>
      <c r="G11" s="250"/>
      <c r="H11" s="250"/>
      <c r="I11" s="250"/>
      <c r="J11" s="250"/>
      <c r="K11" s="250"/>
      <c r="L11" s="9"/>
      <c r="N11" s="272"/>
      <c r="O11" s="272"/>
      <c r="P11" s="272"/>
      <c r="Q11" s="272"/>
      <c r="R11" s="272"/>
      <c r="S11" s="272"/>
      <c r="T11" s="272"/>
      <c r="U11" s="27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ht="10.5" customHeight="1">
      <c r="A12" s="250"/>
      <c r="B12" s="250"/>
      <c r="C12" s="250"/>
      <c r="D12" s="250"/>
      <c r="E12" s="250"/>
      <c r="F12" s="250"/>
      <c r="G12" s="250"/>
      <c r="H12" s="250"/>
      <c r="I12" s="250"/>
      <c r="J12" s="250"/>
      <c r="K12" s="250"/>
      <c r="L12" s="9"/>
      <c r="N12" s="2"/>
      <c r="O12" s="2"/>
      <c r="P12" s="2"/>
      <c r="Q12" s="2"/>
      <c r="R12" s="2"/>
      <c r="S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ht="12.75">
      <c r="A13" s="254" t="s">
        <v>2</v>
      </c>
      <c r="B13" s="254"/>
      <c r="C13" s="254"/>
      <c r="D13" s="254"/>
      <c r="E13" s="254"/>
      <c r="F13" s="254"/>
      <c r="G13" s="254"/>
      <c r="H13" s="254"/>
      <c r="I13" s="254"/>
      <c r="J13" s="254"/>
      <c r="K13" s="254"/>
      <c r="L13" s="42"/>
      <c r="N13" s="255" t="s">
        <v>24</v>
      </c>
      <c r="O13" s="255"/>
      <c r="P13" s="255"/>
      <c r="Q13" s="255"/>
      <c r="R13" s="255"/>
      <c r="S13" s="255"/>
      <c r="T13" s="255"/>
      <c r="U13" s="255"/>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row>
    <row r="14" spans="1:119" ht="15" customHeight="1">
      <c r="A14" s="254" t="s">
        <v>3</v>
      </c>
      <c r="B14" s="254"/>
      <c r="C14" s="254"/>
      <c r="D14" s="254"/>
      <c r="E14" s="254"/>
      <c r="F14" s="254"/>
      <c r="G14" s="254"/>
      <c r="H14" s="254"/>
      <c r="I14" s="254"/>
      <c r="J14" s="254"/>
      <c r="K14" s="254"/>
      <c r="L14" s="42"/>
      <c r="N14" s="253" t="s">
        <v>313</v>
      </c>
      <c r="O14" s="253"/>
      <c r="P14" s="253"/>
      <c r="Q14" s="253"/>
      <c r="R14" s="253"/>
      <c r="S14" s="253"/>
      <c r="T14" s="253"/>
      <c r="U14" s="253"/>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row>
    <row r="15" spans="1:119" ht="23.25" customHeight="1">
      <c r="A15" s="250" t="s">
        <v>239</v>
      </c>
      <c r="B15" s="250"/>
      <c r="C15" s="250"/>
      <c r="D15" s="250"/>
      <c r="E15" s="250"/>
      <c r="F15" s="250"/>
      <c r="G15" s="250"/>
      <c r="H15" s="250"/>
      <c r="I15" s="250"/>
      <c r="J15" s="250"/>
      <c r="K15" s="250"/>
      <c r="L15" s="9"/>
      <c r="N15" s="256" t="s">
        <v>292</v>
      </c>
      <c r="O15" s="256"/>
      <c r="P15" s="256"/>
      <c r="Q15" s="256"/>
      <c r="R15" s="256"/>
      <c r="S15" s="256"/>
      <c r="T15" s="256"/>
      <c r="U15" s="256"/>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row>
    <row r="16" spans="1:119" ht="12" customHeight="1">
      <c r="A16" s="250" t="s">
        <v>238</v>
      </c>
      <c r="B16" s="250"/>
      <c r="C16" s="250"/>
      <c r="D16" s="250"/>
      <c r="E16" s="250"/>
      <c r="F16" s="250"/>
      <c r="G16" s="250"/>
      <c r="H16" s="250"/>
      <c r="I16" s="250"/>
      <c r="J16" s="250"/>
      <c r="K16" s="250"/>
      <c r="L16" s="9"/>
      <c r="N16" s="253" t="s">
        <v>314</v>
      </c>
      <c r="O16" s="253"/>
      <c r="P16" s="253"/>
      <c r="Q16" s="253"/>
      <c r="R16" s="253"/>
      <c r="S16" s="253"/>
      <c r="T16" s="253"/>
      <c r="U16" s="253"/>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row>
    <row r="17" spans="1:119" ht="16.5" customHeight="1">
      <c r="A17" s="9" t="s">
        <v>81</v>
      </c>
      <c r="B17" s="9"/>
      <c r="C17" s="9"/>
      <c r="D17" s="9"/>
      <c r="E17" s="9"/>
      <c r="F17" s="9"/>
      <c r="G17" s="9"/>
      <c r="H17" s="9"/>
      <c r="I17" s="9"/>
      <c r="J17" s="9"/>
      <c r="K17" s="9"/>
      <c r="L17" s="9"/>
      <c r="N17" s="251" t="s">
        <v>298</v>
      </c>
      <c r="O17" s="251"/>
      <c r="P17" s="251"/>
      <c r="Q17" s="251"/>
      <c r="R17" s="251"/>
      <c r="S17" s="251"/>
      <c r="T17" s="251"/>
      <c r="U17" s="251"/>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row>
    <row r="18" spans="1:119" ht="12" customHeight="1">
      <c r="A18" s="250" t="s">
        <v>80</v>
      </c>
      <c r="B18" s="250"/>
      <c r="C18" s="250"/>
      <c r="D18" s="250"/>
      <c r="E18" s="250"/>
      <c r="F18" s="250"/>
      <c r="G18" s="250"/>
      <c r="H18" s="250"/>
      <c r="I18" s="250"/>
      <c r="J18" s="250"/>
      <c r="K18" s="250"/>
      <c r="L18" s="9"/>
      <c r="N18" s="252" t="s">
        <v>315</v>
      </c>
      <c r="O18" s="252"/>
      <c r="P18" s="252"/>
      <c r="Q18" s="252"/>
      <c r="R18" s="252"/>
      <c r="S18" s="252"/>
      <c r="T18" s="252"/>
      <c r="U18" s="25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row>
    <row r="19" spans="1:119" ht="19.5" customHeight="1">
      <c r="A19" s="39" t="s">
        <v>198</v>
      </c>
      <c r="N19" s="251" t="s">
        <v>304</v>
      </c>
      <c r="O19" s="251"/>
      <c r="P19" s="251"/>
      <c r="Q19" s="251"/>
      <c r="R19" s="251"/>
      <c r="S19" s="251"/>
      <c r="T19" s="251"/>
      <c r="U19" s="251"/>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row>
    <row r="20" spans="1:119" ht="12" customHeight="1">
      <c r="A20" s="250"/>
      <c r="B20" s="250"/>
      <c r="C20" s="250"/>
      <c r="D20" s="250"/>
      <c r="E20" s="250"/>
      <c r="F20" s="250"/>
      <c r="G20" s="250"/>
      <c r="H20" s="250"/>
      <c r="I20" s="250"/>
      <c r="J20" s="250"/>
      <c r="K20" s="250"/>
      <c r="L20" s="9"/>
      <c r="N20" s="252" t="s">
        <v>316</v>
      </c>
      <c r="O20" s="252"/>
      <c r="P20" s="252"/>
      <c r="Q20" s="252"/>
      <c r="R20" s="252"/>
      <c r="S20" s="252"/>
      <c r="T20" s="252"/>
      <c r="U20" s="25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row>
    <row r="21" spans="1:119" ht="18" customHeight="1">
      <c r="A21" s="248" t="s">
        <v>260</v>
      </c>
      <c r="B21" s="249"/>
      <c r="C21" s="249"/>
      <c r="D21" s="249"/>
      <c r="E21" s="249"/>
      <c r="F21" s="249"/>
      <c r="G21" s="249"/>
      <c r="H21" s="249"/>
      <c r="I21" s="249"/>
      <c r="J21" s="249"/>
      <c r="K21" s="249"/>
      <c r="N21" s="251" t="s">
        <v>252</v>
      </c>
      <c r="O21" s="251"/>
      <c r="P21" s="251"/>
      <c r="Q21" s="251"/>
      <c r="R21" s="251"/>
      <c r="S21" s="251"/>
      <c r="T21" s="251"/>
      <c r="U21" s="251"/>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row>
    <row r="22" spans="1:119" ht="12.75" customHeight="1">
      <c r="A22" s="249"/>
      <c r="B22" s="249"/>
      <c r="C22" s="249"/>
      <c r="D22" s="249"/>
      <c r="E22" s="249"/>
      <c r="F22" s="249"/>
      <c r="G22" s="249"/>
      <c r="H22" s="249"/>
      <c r="I22" s="249"/>
      <c r="J22" s="249"/>
      <c r="K22" s="249"/>
      <c r="N22" s="252" t="s">
        <v>317</v>
      </c>
      <c r="O22" s="252"/>
      <c r="P22" s="252"/>
      <c r="Q22" s="252"/>
      <c r="R22" s="252"/>
      <c r="S22" s="252"/>
      <c r="T22" s="252"/>
      <c r="U22" s="25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row>
    <row r="23" spans="1:119" ht="19.5" customHeight="1">
      <c r="A23" s="249"/>
      <c r="B23" s="249"/>
      <c r="C23" s="249"/>
      <c r="D23" s="249"/>
      <c r="E23" s="249"/>
      <c r="F23" s="249"/>
      <c r="G23" s="249"/>
      <c r="H23" s="249"/>
      <c r="I23" s="249"/>
      <c r="J23" s="249"/>
      <c r="K23" s="249"/>
      <c r="N23" s="91" t="s">
        <v>309</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row>
    <row r="24" spans="1:119" ht="25.5" customHeight="1">
      <c r="A24" s="108" t="s">
        <v>19</v>
      </c>
      <c r="B24" s="108"/>
      <c r="C24" s="108"/>
      <c r="D24" s="108"/>
      <c r="E24" s="108"/>
      <c r="F24" s="108"/>
      <c r="G24" s="108"/>
      <c r="H24" s="2"/>
      <c r="I24" s="2"/>
      <c r="J24" s="2"/>
      <c r="K24" s="2"/>
      <c r="L24" s="2"/>
      <c r="M24" s="110"/>
      <c r="N24" s="284" t="s">
        <v>237</v>
      </c>
      <c r="O24" s="284"/>
      <c r="P24" s="284"/>
      <c r="Q24" s="284"/>
      <c r="R24" s="284"/>
      <c r="S24" s="284"/>
      <c r="T24" s="284"/>
      <c r="U24" s="284"/>
      <c r="V24" s="284"/>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row>
    <row r="25" spans="1:119" ht="27" customHeight="1">
      <c r="A25" s="3"/>
      <c r="B25" s="36" t="s">
        <v>4</v>
      </c>
      <c r="C25" s="107"/>
      <c r="D25" s="36" t="s">
        <v>5</v>
      </c>
      <c r="E25" s="106"/>
      <c r="F25" s="107"/>
      <c r="G25" s="34" t="s">
        <v>22</v>
      </c>
      <c r="H25" s="34" t="s">
        <v>12</v>
      </c>
      <c r="I25" s="36" t="s">
        <v>6</v>
      </c>
      <c r="J25" s="36" t="s">
        <v>6</v>
      </c>
      <c r="K25" s="106"/>
      <c r="L25" s="107"/>
      <c r="N25" s="271" t="s">
        <v>312</v>
      </c>
      <c r="O25" s="271"/>
      <c r="P25" s="271"/>
      <c r="Q25" s="271"/>
      <c r="R25" s="271"/>
      <c r="S25" s="271"/>
      <c r="T25" s="271"/>
      <c r="U25" s="271"/>
      <c r="V25" s="271"/>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row>
    <row r="26" spans="1:119" ht="12.75" customHeight="1">
      <c r="A26" s="3"/>
      <c r="B26" s="4" t="s">
        <v>7</v>
      </c>
      <c r="C26" s="4" t="s">
        <v>8</v>
      </c>
      <c r="D26" s="4" t="s">
        <v>9</v>
      </c>
      <c r="E26" s="4" t="s">
        <v>10</v>
      </c>
      <c r="F26" s="4" t="s">
        <v>11</v>
      </c>
      <c r="G26" s="35"/>
      <c r="H26" s="35"/>
      <c r="I26" s="4" t="s">
        <v>13</v>
      </c>
      <c r="J26" s="4" t="s">
        <v>240</v>
      </c>
      <c r="K26" s="4" t="s">
        <v>14</v>
      </c>
      <c r="L26" s="4" t="s">
        <v>15</v>
      </c>
      <c r="M26" s="109"/>
      <c r="N26" s="271"/>
      <c r="O26" s="271"/>
      <c r="P26" s="271"/>
      <c r="Q26" s="271"/>
      <c r="R26" s="271"/>
      <c r="S26" s="271"/>
      <c r="T26" s="271"/>
      <c r="U26" s="271"/>
      <c r="V26" s="271"/>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row>
    <row r="27" spans="1:119" ht="12.75" customHeight="1">
      <c r="A27" s="5" t="s">
        <v>16</v>
      </c>
      <c r="B27" s="6">
        <v>14</v>
      </c>
      <c r="C27" s="6">
        <v>14</v>
      </c>
      <c r="D27" s="25">
        <v>3</v>
      </c>
      <c r="E27" s="25">
        <v>3</v>
      </c>
      <c r="F27" s="25">
        <v>2</v>
      </c>
      <c r="G27" s="25">
        <v>0</v>
      </c>
      <c r="H27" s="32" t="s">
        <v>79</v>
      </c>
      <c r="I27" s="25">
        <v>2</v>
      </c>
      <c r="J27" s="25">
        <v>3</v>
      </c>
      <c r="K27" s="25">
        <v>1</v>
      </c>
      <c r="L27" s="25">
        <v>12</v>
      </c>
      <c r="M27" s="109"/>
      <c r="N27" s="271"/>
      <c r="O27" s="271"/>
      <c r="P27" s="271"/>
      <c r="Q27" s="271"/>
      <c r="R27" s="271"/>
      <c r="S27" s="271"/>
      <c r="T27" s="271"/>
      <c r="U27" s="271"/>
      <c r="V27" s="271"/>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row>
    <row r="28" spans="1:119" ht="15" customHeight="1">
      <c r="A28" s="5" t="s">
        <v>17</v>
      </c>
      <c r="B28" s="7">
        <v>14</v>
      </c>
      <c r="C28" s="7">
        <v>14</v>
      </c>
      <c r="D28" s="25">
        <v>3</v>
      </c>
      <c r="E28" s="25">
        <v>3</v>
      </c>
      <c r="F28" s="25">
        <v>2</v>
      </c>
      <c r="G28" s="25">
        <v>0</v>
      </c>
      <c r="H28" s="25">
        <v>3</v>
      </c>
      <c r="I28" s="25">
        <v>2</v>
      </c>
      <c r="J28" s="25">
        <v>3</v>
      </c>
      <c r="K28" s="25">
        <v>1</v>
      </c>
      <c r="L28" s="25">
        <v>9</v>
      </c>
      <c r="N28" s="271"/>
      <c r="O28" s="271"/>
      <c r="P28" s="271"/>
      <c r="Q28" s="271"/>
      <c r="R28" s="271"/>
      <c r="S28" s="271"/>
      <c r="T28" s="271"/>
      <c r="U28" s="271"/>
      <c r="V28" s="271"/>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row>
    <row r="29" spans="1:119" ht="24" customHeight="1">
      <c r="A29" s="8" t="s">
        <v>18</v>
      </c>
      <c r="B29" s="7">
        <v>14</v>
      </c>
      <c r="C29" s="7">
        <v>12</v>
      </c>
      <c r="D29" s="25">
        <v>3</v>
      </c>
      <c r="E29" s="25">
        <v>3</v>
      </c>
      <c r="F29" s="25">
        <v>2</v>
      </c>
      <c r="G29" s="25">
        <v>2</v>
      </c>
      <c r="H29" s="25">
        <v>0</v>
      </c>
      <c r="I29" s="25">
        <v>2</v>
      </c>
      <c r="J29" s="25">
        <v>3</v>
      </c>
      <c r="K29" s="25">
        <v>1</v>
      </c>
      <c r="L29" s="33">
        <v>12</v>
      </c>
      <c r="N29" s="111"/>
      <c r="O29" s="110"/>
      <c r="P29" s="110"/>
      <c r="Q29" s="110"/>
      <c r="R29" s="110"/>
      <c r="S29" s="110"/>
      <c r="T29" s="110"/>
      <c r="U29" s="110"/>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row>
    <row r="30" spans="14:119" ht="17.25" customHeight="1">
      <c r="N30" s="41"/>
      <c r="O30" s="41"/>
      <c r="P30" s="41"/>
      <c r="Q30" s="41"/>
      <c r="R30" s="41"/>
      <c r="S30" s="41"/>
      <c r="T30" s="41"/>
      <c r="U30" s="41"/>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row>
    <row r="31" spans="1:119" ht="19.5" customHeight="1">
      <c r="A31" s="273" t="s">
        <v>25</v>
      </c>
      <c r="B31" s="199"/>
      <c r="C31" s="199"/>
      <c r="D31" s="199"/>
      <c r="E31" s="199"/>
      <c r="F31" s="199"/>
      <c r="G31" s="199"/>
      <c r="H31" s="199"/>
      <c r="I31" s="199"/>
      <c r="J31" s="199"/>
      <c r="K31" s="199"/>
      <c r="L31" s="199"/>
      <c r="M31" s="199"/>
      <c r="N31" s="199"/>
      <c r="O31" s="199"/>
      <c r="P31" s="199"/>
      <c r="Q31" s="199"/>
      <c r="R31" s="199"/>
      <c r="S31" s="199"/>
      <c r="T31" s="199"/>
      <c r="U31" s="199"/>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row>
    <row r="32" spans="10:119" ht="0.75" customHeight="1">
      <c r="J32" s="53" t="s">
        <v>189</v>
      </c>
      <c r="K32" s="53" t="s">
        <v>190</v>
      </c>
      <c r="L32" s="53" t="s">
        <v>191</v>
      </c>
      <c r="M32" s="53" t="s">
        <v>195</v>
      </c>
      <c r="O32" s="10"/>
      <c r="P32" s="11" t="s">
        <v>40</v>
      </c>
      <c r="Q32" s="11" t="s">
        <v>41</v>
      </c>
      <c r="R32" s="11" t="s">
        <v>42</v>
      </c>
      <c r="S32" s="11" t="s">
        <v>43</v>
      </c>
      <c r="T32" s="11" t="s">
        <v>61</v>
      </c>
      <c r="U32" s="11"/>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row>
    <row r="33" spans="1:119" ht="17.25" customHeight="1">
      <c r="A33" s="157" t="s">
        <v>46</v>
      </c>
      <c r="B33" s="157"/>
      <c r="C33" s="157"/>
      <c r="D33" s="157"/>
      <c r="E33" s="157"/>
      <c r="F33" s="157"/>
      <c r="G33" s="157"/>
      <c r="H33" s="157"/>
      <c r="I33" s="157"/>
      <c r="J33" s="157"/>
      <c r="K33" s="157"/>
      <c r="L33" s="157"/>
      <c r="M33" s="157"/>
      <c r="N33" s="157"/>
      <c r="O33" s="157"/>
      <c r="P33" s="157"/>
      <c r="Q33" s="157"/>
      <c r="R33" s="157"/>
      <c r="S33" s="157"/>
      <c r="T33" s="157"/>
      <c r="U33" s="157"/>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row>
    <row r="34" spans="1:119" ht="25.5" customHeight="1">
      <c r="A34" s="157" t="s">
        <v>31</v>
      </c>
      <c r="B34" s="157" t="s">
        <v>30</v>
      </c>
      <c r="C34" s="157"/>
      <c r="D34" s="157"/>
      <c r="E34" s="157"/>
      <c r="F34" s="157"/>
      <c r="G34" s="157"/>
      <c r="H34" s="157"/>
      <c r="I34" s="157"/>
      <c r="J34" s="117" t="s">
        <v>44</v>
      </c>
      <c r="K34" s="117" t="s">
        <v>28</v>
      </c>
      <c r="L34" s="117"/>
      <c r="M34" s="117"/>
      <c r="N34" s="117"/>
      <c r="O34" s="117" t="s">
        <v>45</v>
      </c>
      <c r="P34" s="131"/>
      <c r="Q34" s="131"/>
      <c r="R34" s="117" t="s">
        <v>27</v>
      </c>
      <c r="S34" s="117"/>
      <c r="T34" s="117"/>
      <c r="U34" s="117" t="s">
        <v>26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row>
    <row r="35" spans="1:119" ht="13.5" customHeight="1">
      <c r="A35" s="157"/>
      <c r="B35" s="157"/>
      <c r="C35" s="157"/>
      <c r="D35" s="157"/>
      <c r="E35" s="157"/>
      <c r="F35" s="157"/>
      <c r="G35" s="157"/>
      <c r="H35" s="157"/>
      <c r="I35" s="157"/>
      <c r="J35" s="117"/>
      <c r="K35" s="4" t="s">
        <v>32</v>
      </c>
      <c r="L35" s="4" t="s">
        <v>33</v>
      </c>
      <c r="M35" s="44" t="s">
        <v>82</v>
      </c>
      <c r="N35" s="4" t="s">
        <v>83</v>
      </c>
      <c r="O35" s="4" t="s">
        <v>37</v>
      </c>
      <c r="P35" s="4" t="s">
        <v>9</v>
      </c>
      <c r="Q35" s="4" t="s">
        <v>34</v>
      </c>
      <c r="R35" s="4" t="s">
        <v>35</v>
      </c>
      <c r="S35" s="4" t="s">
        <v>32</v>
      </c>
      <c r="T35" s="4" t="s">
        <v>36</v>
      </c>
      <c r="U35" s="117"/>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row>
    <row r="36" spans="1:119" ht="14.25" customHeight="1">
      <c r="A36" s="99" t="s">
        <v>208</v>
      </c>
      <c r="B36" s="257" t="s">
        <v>84</v>
      </c>
      <c r="C36" s="258"/>
      <c r="D36" s="258"/>
      <c r="E36" s="258"/>
      <c r="F36" s="258"/>
      <c r="G36" s="258"/>
      <c r="H36" s="258"/>
      <c r="I36" s="45" t="s">
        <v>84</v>
      </c>
      <c r="J36" s="52">
        <v>6</v>
      </c>
      <c r="K36" s="52">
        <v>2</v>
      </c>
      <c r="L36" s="52">
        <v>2</v>
      </c>
      <c r="M36" s="52">
        <v>0</v>
      </c>
      <c r="N36" s="52">
        <v>0</v>
      </c>
      <c r="O36" s="19">
        <f aca="true" t="shared" si="0" ref="O36:O41">K36+L36+M36+N36</f>
        <v>4</v>
      </c>
      <c r="P36" s="20">
        <f aca="true" t="shared" si="1" ref="P36:P41">Q36-O36</f>
        <v>7</v>
      </c>
      <c r="Q36" s="20">
        <f>ROUND(PRODUCT(J36,25)/14,0)</f>
        <v>11</v>
      </c>
      <c r="R36" s="24"/>
      <c r="S36" s="12"/>
      <c r="T36" s="25" t="s">
        <v>36</v>
      </c>
      <c r="U36" s="12" t="s">
        <v>43</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row>
    <row r="37" spans="1:119" ht="12.75">
      <c r="A37" s="99" t="s">
        <v>209</v>
      </c>
      <c r="B37" s="164" t="s">
        <v>86</v>
      </c>
      <c r="C37" s="164"/>
      <c r="D37" s="164"/>
      <c r="E37" s="164"/>
      <c r="F37" s="164"/>
      <c r="G37" s="164"/>
      <c r="H37" s="164"/>
      <c r="I37" s="164"/>
      <c r="J37" s="52">
        <v>6</v>
      </c>
      <c r="K37" s="52">
        <v>2</v>
      </c>
      <c r="L37" s="52">
        <v>2</v>
      </c>
      <c r="M37" s="52">
        <v>0</v>
      </c>
      <c r="N37" s="52">
        <v>0</v>
      </c>
      <c r="O37" s="19">
        <f t="shared" si="0"/>
        <v>4</v>
      </c>
      <c r="P37" s="20">
        <f t="shared" si="1"/>
        <v>7</v>
      </c>
      <c r="Q37" s="20">
        <f>ROUND(PRODUCT(J37,25)/14,0)</f>
        <v>11</v>
      </c>
      <c r="R37" s="24" t="s">
        <v>35</v>
      </c>
      <c r="S37" s="12"/>
      <c r="T37" s="25"/>
      <c r="U37" s="12" t="s">
        <v>43</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row>
    <row r="38" spans="1:119" ht="12.75">
      <c r="A38" s="99" t="s">
        <v>210</v>
      </c>
      <c r="B38" s="164" t="s">
        <v>87</v>
      </c>
      <c r="C38" s="164"/>
      <c r="D38" s="164"/>
      <c r="E38" s="164"/>
      <c r="F38" s="164"/>
      <c r="G38" s="164"/>
      <c r="H38" s="164"/>
      <c r="I38" s="164"/>
      <c r="J38" s="52">
        <v>6</v>
      </c>
      <c r="K38" s="52">
        <v>2</v>
      </c>
      <c r="L38" s="52">
        <v>1</v>
      </c>
      <c r="M38" s="52">
        <v>2</v>
      </c>
      <c r="N38" s="52">
        <v>0</v>
      </c>
      <c r="O38" s="19">
        <f t="shared" si="0"/>
        <v>5</v>
      </c>
      <c r="P38" s="20">
        <f t="shared" si="1"/>
        <v>6</v>
      </c>
      <c r="Q38" s="20">
        <f>ROUND(PRODUCT(J38,25)/14,0)</f>
        <v>11</v>
      </c>
      <c r="R38" s="24" t="s">
        <v>35</v>
      </c>
      <c r="S38" s="12"/>
      <c r="T38" s="25"/>
      <c r="U38" s="12" t="s">
        <v>40</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row>
    <row r="39" spans="1:119" ht="12.75">
      <c r="A39" s="99" t="s">
        <v>211</v>
      </c>
      <c r="B39" s="164" t="s">
        <v>88</v>
      </c>
      <c r="C39" s="164"/>
      <c r="D39" s="164"/>
      <c r="E39" s="164"/>
      <c r="F39" s="164"/>
      <c r="G39" s="164"/>
      <c r="H39" s="164"/>
      <c r="I39" s="164"/>
      <c r="J39" s="52">
        <v>6</v>
      </c>
      <c r="K39" s="52">
        <v>2</v>
      </c>
      <c r="L39" s="52">
        <v>2</v>
      </c>
      <c r="M39" s="52">
        <v>2</v>
      </c>
      <c r="N39" s="52">
        <v>0</v>
      </c>
      <c r="O39" s="19">
        <f t="shared" si="0"/>
        <v>6</v>
      </c>
      <c r="P39" s="20">
        <f t="shared" si="1"/>
        <v>5</v>
      </c>
      <c r="Q39" s="20">
        <f>ROUND(PRODUCT(J39,25)/14,0)</f>
        <v>11</v>
      </c>
      <c r="R39" s="24" t="s">
        <v>35</v>
      </c>
      <c r="S39" s="12"/>
      <c r="T39" s="25"/>
      <c r="U39" s="12" t="s">
        <v>42</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row>
    <row r="40" spans="1:119" ht="12.75">
      <c r="A40" s="99" t="s">
        <v>212</v>
      </c>
      <c r="B40" s="164" t="s">
        <v>89</v>
      </c>
      <c r="C40" s="164"/>
      <c r="D40" s="164"/>
      <c r="E40" s="164"/>
      <c r="F40" s="164"/>
      <c r="G40" s="164"/>
      <c r="H40" s="164"/>
      <c r="I40" s="164"/>
      <c r="J40" s="52">
        <v>6</v>
      </c>
      <c r="K40" s="52">
        <v>2</v>
      </c>
      <c r="L40" s="52">
        <v>2</v>
      </c>
      <c r="M40" s="52">
        <v>0</v>
      </c>
      <c r="N40" s="52">
        <v>0</v>
      </c>
      <c r="O40" s="19">
        <f t="shared" si="0"/>
        <v>4</v>
      </c>
      <c r="P40" s="20">
        <f t="shared" si="1"/>
        <v>7</v>
      </c>
      <c r="Q40" s="20">
        <f>ROUND(PRODUCT(J40,25)/14,0)</f>
        <v>11</v>
      </c>
      <c r="R40" s="24" t="s">
        <v>35</v>
      </c>
      <c r="S40" s="12"/>
      <c r="T40" s="25"/>
      <c r="U40" s="12" t="s">
        <v>40</v>
      </c>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row>
    <row r="41" spans="1:119" ht="12.75">
      <c r="A41" s="99" t="s">
        <v>85</v>
      </c>
      <c r="B41" s="164" t="s">
        <v>90</v>
      </c>
      <c r="C41" s="164"/>
      <c r="D41" s="164"/>
      <c r="E41" s="164"/>
      <c r="F41" s="164"/>
      <c r="G41" s="164"/>
      <c r="H41" s="164"/>
      <c r="I41" s="164"/>
      <c r="J41" s="52">
        <v>0</v>
      </c>
      <c r="K41" s="52">
        <v>0</v>
      </c>
      <c r="L41" s="52">
        <v>2</v>
      </c>
      <c r="M41" s="52">
        <v>0</v>
      </c>
      <c r="N41" s="52">
        <v>0</v>
      </c>
      <c r="O41" s="59">
        <f t="shared" si="0"/>
        <v>2</v>
      </c>
      <c r="P41" s="60">
        <f t="shared" si="1"/>
        <v>0</v>
      </c>
      <c r="Q41" s="60">
        <v>2</v>
      </c>
      <c r="R41" s="24"/>
      <c r="S41" s="12" t="s">
        <v>32</v>
      </c>
      <c r="T41" s="25"/>
      <c r="U41" s="12" t="s">
        <v>43</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row>
    <row r="42" spans="1:119" ht="12.75">
      <c r="A42" s="21" t="s">
        <v>29</v>
      </c>
      <c r="B42" s="187"/>
      <c r="C42" s="187"/>
      <c r="D42" s="187"/>
      <c r="E42" s="187"/>
      <c r="F42" s="187"/>
      <c r="G42" s="187"/>
      <c r="H42" s="187"/>
      <c r="I42" s="187"/>
      <c r="J42" s="21">
        <f aca="true" t="shared" si="2" ref="J42:Q42">SUM(J36:J41)</f>
        <v>30</v>
      </c>
      <c r="K42" s="21">
        <f t="shared" si="2"/>
        <v>10</v>
      </c>
      <c r="L42" s="21">
        <f t="shared" si="2"/>
        <v>11</v>
      </c>
      <c r="M42" s="21">
        <f t="shared" si="2"/>
        <v>4</v>
      </c>
      <c r="N42" s="21">
        <f t="shared" si="2"/>
        <v>0</v>
      </c>
      <c r="O42" s="21">
        <f t="shared" si="2"/>
        <v>25</v>
      </c>
      <c r="P42" s="21">
        <f t="shared" si="2"/>
        <v>32</v>
      </c>
      <c r="Q42" s="21">
        <f t="shared" si="2"/>
        <v>57</v>
      </c>
      <c r="R42" s="21">
        <f>COUNTIF(R36:R41,"E")</f>
        <v>4</v>
      </c>
      <c r="S42" s="21">
        <f>COUNTIF(S36:S41,"C")</f>
        <v>1</v>
      </c>
      <c r="T42" s="21">
        <f>COUNTIF(T36:T41,"VP")</f>
        <v>1</v>
      </c>
      <c r="U42" s="2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row>
    <row r="43" spans="1:119" ht="16.5" customHeight="1">
      <c r="A43" s="157" t="s">
        <v>47</v>
      </c>
      <c r="B43" s="157"/>
      <c r="C43" s="157"/>
      <c r="D43" s="157"/>
      <c r="E43" s="157"/>
      <c r="F43" s="157"/>
      <c r="G43" s="157"/>
      <c r="H43" s="157"/>
      <c r="I43" s="157"/>
      <c r="J43" s="157"/>
      <c r="K43" s="157"/>
      <c r="L43" s="157"/>
      <c r="M43" s="157"/>
      <c r="N43" s="157"/>
      <c r="O43" s="157"/>
      <c r="P43" s="157"/>
      <c r="Q43" s="157"/>
      <c r="R43" s="157"/>
      <c r="S43" s="157"/>
      <c r="T43" s="157"/>
      <c r="U43" s="157"/>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row>
    <row r="44" spans="1:119" ht="26.25" customHeight="1">
      <c r="A44" s="157" t="s">
        <v>31</v>
      </c>
      <c r="B44" s="157" t="s">
        <v>30</v>
      </c>
      <c r="C44" s="157"/>
      <c r="D44" s="157"/>
      <c r="E44" s="157"/>
      <c r="F44" s="157"/>
      <c r="G44" s="157"/>
      <c r="H44" s="157"/>
      <c r="I44" s="157"/>
      <c r="J44" s="117" t="s">
        <v>44</v>
      </c>
      <c r="K44" s="117" t="s">
        <v>28</v>
      </c>
      <c r="L44" s="117"/>
      <c r="M44" s="117"/>
      <c r="N44" s="117"/>
      <c r="O44" s="117" t="s">
        <v>45</v>
      </c>
      <c r="P44" s="131"/>
      <c r="Q44" s="131"/>
      <c r="R44" s="117" t="s">
        <v>27</v>
      </c>
      <c r="S44" s="117"/>
      <c r="T44" s="117"/>
      <c r="U44" s="117" t="s">
        <v>26</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row>
    <row r="45" spans="1:119" ht="12.75" customHeight="1">
      <c r="A45" s="157"/>
      <c r="B45" s="157"/>
      <c r="C45" s="157"/>
      <c r="D45" s="157"/>
      <c r="E45" s="157"/>
      <c r="F45" s="157"/>
      <c r="G45" s="157"/>
      <c r="H45" s="157"/>
      <c r="I45" s="157"/>
      <c r="J45" s="117"/>
      <c r="K45" s="4" t="s">
        <v>32</v>
      </c>
      <c r="L45" s="4" t="s">
        <v>33</v>
      </c>
      <c r="M45" s="44" t="s">
        <v>82</v>
      </c>
      <c r="N45" s="4" t="s">
        <v>83</v>
      </c>
      <c r="O45" s="4" t="s">
        <v>37</v>
      </c>
      <c r="P45" s="4" t="s">
        <v>9</v>
      </c>
      <c r="Q45" s="4" t="s">
        <v>34</v>
      </c>
      <c r="R45" s="4" t="s">
        <v>35</v>
      </c>
      <c r="S45" s="4" t="s">
        <v>32</v>
      </c>
      <c r="T45" s="4" t="s">
        <v>36</v>
      </c>
      <c r="U45" s="117"/>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spans="1:119" ht="12.75">
      <c r="A46" s="99" t="s">
        <v>213</v>
      </c>
      <c r="B46" s="164" t="s">
        <v>92</v>
      </c>
      <c r="C46" s="164"/>
      <c r="D46" s="164"/>
      <c r="E46" s="164"/>
      <c r="F46" s="164"/>
      <c r="G46" s="164"/>
      <c r="H46" s="164"/>
      <c r="I46" s="164"/>
      <c r="J46" s="52">
        <v>5</v>
      </c>
      <c r="K46" s="52">
        <v>2</v>
      </c>
      <c r="L46" s="52">
        <v>1</v>
      </c>
      <c r="M46" s="52">
        <v>2</v>
      </c>
      <c r="N46" s="52">
        <v>0</v>
      </c>
      <c r="O46" s="19">
        <f>K46+L46+M46+N46</f>
        <v>5</v>
      </c>
      <c r="P46" s="20">
        <f aca="true" t="shared" si="3" ref="P46:P52">Q46-O46</f>
        <v>4</v>
      </c>
      <c r="Q46" s="20">
        <f aca="true" t="shared" si="4" ref="Q46:Q51">ROUND(PRODUCT(J46,25)/14,0)</f>
        <v>9</v>
      </c>
      <c r="R46" s="24" t="s">
        <v>35</v>
      </c>
      <c r="S46" s="12"/>
      <c r="T46" s="25"/>
      <c r="U46" s="12" t="s">
        <v>40</v>
      </c>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row>
    <row r="47" spans="1:119" ht="12.75">
      <c r="A47" s="99" t="s">
        <v>214</v>
      </c>
      <c r="B47" s="164" t="s">
        <v>93</v>
      </c>
      <c r="C47" s="164"/>
      <c r="D47" s="164"/>
      <c r="E47" s="164"/>
      <c r="F47" s="164"/>
      <c r="G47" s="164"/>
      <c r="H47" s="164"/>
      <c r="I47" s="164"/>
      <c r="J47" s="52">
        <v>6</v>
      </c>
      <c r="K47" s="52">
        <v>2</v>
      </c>
      <c r="L47" s="52">
        <v>1</v>
      </c>
      <c r="M47" s="52">
        <v>2</v>
      </c>
      <c r="N47" s="52">
        <v>0</v>
      </c>
      <c r="O47" s="19">
        <f aca="true" t="shared" si="5" ref="O47:O52">K47+L47+M47+N47</f>
        <v>5</v>
      </c>
      <c r="P47" s="20">
        <f t="shared" si="3"/>
        <v>6</v>
      </c>
      <c r="Q47" s="20">
        <f t="shared" si="4"/>
        <v>11</v>
      </c>
      <c r="R47" s="24" t="s">
        <v>35</v>
      </c>
      <c r="S47" s="12"/>
      <c r="T47" s="25"/>
      <c r="U47" s="12" t="s">
        <v>42</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row>
    <row r="48" spans="1:119" ht="12.75">
      <c r="A48" s="99" t="s">
        <v>215</v>
      </c>
      <c r="B48" s="164" t="s">
        <v>94</v>
      </c>
      <c r="C48" s="164"/>
      <c r="D48" s="164"/>
      <c r="E48" s="164"/>
      <c r="F48" s="164"/>
      <c r="G48" s="164"/>
      <c r="H48" s="164"/>
      <c r="I48" s="164"/>
      <c r="J48" s="52">
        <v>4</v>
      </c>
      <c r="K48" s="52">
        <v>2</v>
      </c>
      <c r="L48" s="52">
        <v>1</v>
      </c>
      <c r="M48" s="52">
        <v>0</v>
      </c>
      <c r="N48" s="52">
        <v>0</v>
      </c>
      <c r="O48" s="19">
        <f t="shared" si="5"/>
        <v>3</v>
      </c>
      <c r="P48" s="20">
        <f t="shared" si="3"/>
        <v>4</v>
      </c>
      <c r="Q48" s="20">
        <f t="shared" si="4"/>
        <v>7</v>
      </c>
      <c r="R48" s="24" t="s">
        <v>35</v>
      </c>
      <c r="S48" s="12"/>
      <c r="T48" s="25"/>
      <c r="U48" s="12" t="s">
        <v>40</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row>
    <row r="49" spans="1:119" ht="12.75">
      <c r="A49" s="99" t="s">
        <v>216</v>
      </c>
      <c r="B49" s="164" t="s">
        <v>95</v>
      </c>
      <c r="C49" s="164"/>
      <c r="D49" s="164"/>
      <c r="E49" s="164"/>
      <c r="F49" s="164"/>
      <c r="G49" s="164"/>
      <c r="H49" s="164"/>
      <c r="I49" s="164"/>
      <c r="J49" s="52">
        <v>5</v>
      </c>
      <c r="K49" s="52">
        <v>2</v>
      </c>
      <c r="L49" s="52">
        <v>2</v>
      </c>
      <c r="M49" s="52">
        <v>0</v>
      </c>
      <c r="N49" s="52">
        <v>0</v>
      </c>
      <c r="O49" s="19">
        <f t="shared" si="5"/>
        <v>4</v>
      </c>
      <c r="P49" s="20">
        <f t="shared" si="3"/>
        <v>5</v>
      </c>
      <c r="Q49" s="20">
        <f t="shared" si="4"/>
        <v>9</v>
      </c>
      <c r="R49" s="24"/>
      <c r="S49" s="12"/>
      <c r="T49" s="25" t="s">
        <v>36</v>
      </c>
      <c r="U49" s="12" t="s">
        <v>43</v>
      </c>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row>
    <row r="50" spans="1:119" ht="12.75">
      <c r="A50" s="99" t="s">
        <v>217</v>
      </c>
      <c r="B50" s="164" t="s">
        <v>96</v>
      </c>
      <c r="C50" s="164"/>
      <c r="D50" s="164"/>
      <c r="E50" s="164"/>
      <c r="F50" s="164"/>
      <c r="G50" s="164"/>
      <c r="H50" s="164"/>
      <c r="I50" s="164"/>
      <c r="J50" s="52">
        <v>5</v>
      </c>
      <c r="K50" s="52">
        <v>2</v>
      </c>
      <c r="L50" s="52">
        <v>1</v>
      </c>
      <c r="M50" s="52">
        <v>1</v>
      </c>
      <c r="N50" s="52">
        <v>0</v>
      </c>
      <c r="O50" s="19">
        <f t="shared" si="5"/>
        <v>4</v>
      </c>
      <c r="P50" s="20">
        <f t="shared" si="3"/>
        <v>5</v>
      </c>
      <c r="Q50" s="20">
        <f t="shared" si="4"/>
        <v>9</v>
      </c>
      <c r="R50" s="24" t="s">
        <v>35</v>
      </c>
      <c r="S50" s="12"/>
      <c r="T50" s="25"/>
      <c r="U50" s="12" t="s">
        <v>43</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row>
    <row r="51" spans="1:119" ht="12.75">
      <c r="A51" s="99" t="s">
        <v>218</v>
      </c>
      <c r="B51" s="164" t="s">
        <v>97</v>
      </c>
      <c r="C51" s="164"/>
      <c r="D51" s="164"/>
      <c r="E51" s="164"/>
      <c r="F51" s="164"/>
      <c r="G51" s="164"/>
      <c r="H51" s="164"/>
      <c r="I51" s="164"/>
      <c r="J51" s="52">
        <v>5</v>
      </c>
      <c r="K51" s="52">
        <v>2</v>
      </c>
      <c r="L51" s="52">
        <v>1</v>
      </c>
      <c r="M51" s="52">
        <v>1</v>
      </c>
      <c r="N51" s="52">
        <v>0</v>
      </c>
      <c r="O51" s="19">
        <f t="shared" si="5"/>
        <v>4</v>
      </c>
      <c r="P51" s="20">
        <f t="shared" si="3"/>
        <v>5</v>
      </c>
      <c r="Q51" s="20">
        <f t="shared" si="4"/>
        <v>9</v>
      </c>
      <c r="R51" s="24"/>
      <c r="S51" s="12" t="s">
        <v>32</v>
      </c>
      <c r="T51" s="25"/>
      <c r="U51" s="12" t="s">
        <v>40</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row>
    <row r="52" spans="1:119" ht="12.75">
      <c r="A52" s="99" t="s">
        <v>91</v>
      </c>
      <c r="B52" s="164" t="s">
        <v>98</v>
      </c>
      <c r="C52" s="164"/>
      <c r="D52" s="164"/>
      <c r="E52" s="164"/>
      <c r="F52" s="164"/>
      <c r="G52" s="164"/>
      <c r="H52" s="164"/>
      <c r="I52" s="164"/>
      <c r="J52" s="52">
        <v>0</v>
      </c>
      <c r="K52" s="52">
        <v>0</v>
      </c>
      <c r="L52" s="52">
        <v>2</v>
      </c>
      <c r="M52" s="52">
        <v>0</v>
      </c>
      <c r="N52" s="52">
        <v>0</v>
      </c>
      <c r="O52" s="59">
        <f t="shared" si="5"/>
        <v>2</v>
      </c>
      <c r="P52" s="60">
        <f t="shared" si="3"/>
        <v>0</v>
      </c>
      <c r="Q52" s="60">
        <v>2</v>
      </c>
      <c r="R52" s="24"/>
      <c r="S52" s="12" t="s">
        <v>32</v>
      </c>
      <c r="T52" s="25"/>
      <c r="U52" s="12" t="s">
        <v>43</v>
      </c>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row>
    <row r="53" spans="1:119" ht="12.75">
      <c r="A53" s="21" t="s">
        <v>29</v>
      </c>
      <c r="B53" s="187"/>
      <c r="C53" s="187"/>
      <c r="D53" s="187"/>
      <c r="E53" s="187"/>
      <c r="F53" s="187"/>
      <c r="G53" s="187"/>
      <c r="H53" s="187"/>
      <c r="I53" s="187"/>
      <c r="J53" s="21">
        <f aca="true" t="shared" si="6" ref="J53:Q53">SUM(J46:J52)</f>
        <v>30</v>
      </c>
      <c r="K53" s="21">
        <f t="shared" si="6"/>
        <v>12</v>
      </c>
      <c r="L53" s="21">
        <f t="shared" si="6"/>
        <v>9</v>
      </c>
      <c r="M53" s="21">
        <f t="shared" si="6"/>
        <v>6</v>
      </c>
      <c r="N53" s="21">
        <f t="shared" si="6"/>
        <v>0</v>
      </c>
      <c r="O53" s="21">
        <f t="shared" si="6"/>
        <v>27</v>
      </c>
      <c r="P53" s="21">
        <f t="shared" si="6"/>
        <v>29</v>
      </c>
      <c r="Q53" s="21">
        <f t="shared" si="6"/>
        <v>56</v>
      </c>
      <c r="R53" s="21">
        <f>COUNTIF(R46:R52,"E")</f>
        <v>4</v>
      </c>
      <c r="S53" s="21">
        <f>COUNTIF(S46:S52,"C")</f>
        <v>2</v>
      </c>
      <c r="T53" s="21">
        <f>COUNTIF(T46:T52,"VP")</f>
        <v>1</v>
      </c>
      <c r="U53" s="2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row>
    <row r="54" spans="1:119" ht="18" customHeight="1">
      <c r="A54" s="157" t="s">
        <v>48</v>
      </c>
      <c r="B54" s="157"/>
      <c r="C54" s="157"/>
      <c r="D54" s="157"/>
      <c r="E54" s="157"/>
      <c r="F54" s="157"/>
      <c r="G54" s="157"/>
      <c r="H54" s="157"/>
      <c r="I54" s="157"/>
      <c r="J54" s="157"/>
      <c r="K54" s="157"/>
      <c r="L54" s="157"/>
      <c r="M54" s="157"/>
      <c r="N54" s="157"/>
      <c r="O54" s="157"/>
      <c r="P54" s="157"/>
      <c r="Q54" s="157"/>
      <c r="R54" s="157"/>
      <c r="S54" s="157"/>
      <c r="T54" s="157"/>
      <c r="U54" s="157"/>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row>
    <row r="55" spans="1:119" ht="25.5" customHeight="1">
      <c r="A55" s="157" t="s">
        <v>31</v>
      </c>
      <c r="B55" s="157" t="s">
        <v>30</v>
      </c>
      <c r="C55" s="157"/>
      <c r="D55" s="157"/>
      <c r="E55" s="157"/>
      <c r="F55" s="157"/>
      <c r="G55" s="157"/>
      <c r="H55" s="157"/>
      <c r="I55" s="157"/>
      <c r="J55" s="117" t="s">
        <v>44</v>
      </c>
      <c r="K55" s="117" t="s">
        <v>28</v>
      </c>
      <c r="L55" s="117"/>
      <c r="M55" s="117"/>
      <c r="N55" s="117"/>
      <c r="O55" s="117" t="s">
        <v>45</v>
      </c>
      <c r="P55" s="131"/>
      <c r="Q55" s="131"/>
      <c r="R55" s="117" t="s">
        <v>27</v>
      </c>
      <c r="S55" s="117"/>
      <c r="T55" s="117"/>
      <c r="U55" s="117" t="s">
        <v>26</v>
      </c>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row>
    <row r="56" spans="1:119" ht="16.5" customHeight="1">
      <c r="A56" s="157"/>
      <c r="B56" s="157"/>
      <c r="C56" s="157"/>
      <c r="D56" s="157"/>
      <c r="E56" s="157"/>
      <c r="F56" s="157"/>
      <c r="G56" s="157"/>
      <c r="H56" s="157"/>
      <c r="I56" s="157"/>
      <c r="J56" s="117"/>
      <c r="K56" s="4" t="s">
        <v>32</v>
      </c>
      <c r="L56" s="4" t="s">
        <v>33</v>
      </c>
      <c r="M56" s="44" t="s">
        <v>82</v>
      </c>
      <c r="N56" s="4" t="s">
        <v>83</v>
      </c>
      <c r="O56" s="4" t="s">
        <v>37</v>
      </c>
      <c r="P56" s="4" t="s">
        <v>9</v>
      </c>
      <c r="Q56" s="4" t="s">
        <v>34</v>
      </c>
      <c r="R56" s="4" t="s">
        <v>35</v>
      </c>
      <c r="S56" s="4" t="s">
        <v>32</v>
      </c>
      <c r="T56" s="4" t="s">
        <v>36</v>
      </c>
      <c r="U56" s="117"/>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row>
    <row r="57" spans="1:119" ht="12.75">
      <c r="A57" s="99" t="s">
        <v>219</v>
      </c>
      <c r="B57" s="164" t="s">
        <v>100</v>
      </c>
      <c r="C57" s="164"/>
      <c r="D57" s="164"/>
      <c r="E57" s="164"/>
      <c r="F57" s="164"/>
      <c r="G57" s="164"/>
      <c r="H57" s="164"/>
      <c r="I57" s="164"/>
      <c r="J57" s="52">
        <v>6</v>
      </c>
      <c r="K57" s="52">
        <v>2</v>
      </c>
      <c r="L57" s="52">
        <v>2</v>
      </c>
      <c r="M57" s="52">
        <v>2</v>
      </c>
      <c r="N57" s="52">
        <v>0</v>
      </c>
      <c r="O57" s="19">
        <f>K57+L57+M57+N57</f>
        <v>6</v>
      </c>
      <c r="P57" s="20">
        <f>Q57-O57</f>
        <v>5</v>
      </c>
      <c r="Q57" s="20">
        <f>ROUND(PRODUCT(J57,25)/14,0)</f>
        <v>11</v>
      </c>
      <c r="R57" s="24" t="s">
        <v>35</v>
      </c>
      <c r="S57" s="12"/>
      <c r="T57" s="25"/>
      <c r="U57" s="12" t="s">
        <v>42</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row>
    <row r="58" spans="1:119" ht="12.75">
      <c r="A58" s="99" t="s">
        <v>220</v>
      </c>
      <c r="B58" s="164" t="s">
        <v>101</v>
      </c>
      <c r="C58" s="164"/>
      <c r="D58" s="164"/>
      <c r="E58" s="164"/>
      <c r="F58" s="164"/>
      <c r="G58" s="164"/>
      <c r="H58" s="164"/>
      <c r="I58" s="164"/>
      <c r="J58" s="52">
        <v>6</v>
      </c>
      <c r="K58" s="52">
        <v>2</v>
      </c>
      <c r="L58" s="52">
        <v>0</v>
      </c>
      <c r="M58" s="52">
        <v>2</v>
      </c>
      <c r="N58" s="52">
        <v>1</v>
      </c>
      <c r="O58" s="19">
        <f>K58+L58+M58+N58</f>
        <v>5</v>
      </c>
      <c r="P58" s="20">
        <f>Q58-O58</f>
        <v>6</v>
      </c>
      <c r="Q58" s="20">
        <f>ROUND(PRODUCT(J58,25)/14,0)</f>
        <v>11</v>
      </c>
      <c r="R58" s="24" t="s">
        <v>35</v>
      </c>
      <c r="S58" s="12"/>
      <c r="T58" s="25"/>
      <c r="U58" s="12" t="s">
        <v>40</v>
      </c>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row>
    <row r="59" spans="1:119" ht="12.75">
      <c r="A59" s="99" t="s">
        <v>221</v>
      </c>
      <c r="B59" s="164" t="s">
        <v>102</v>
      </c>
      <c r="C59" s="164"/>
      <c r="D59" s="164"/>
      <c r="E59" s="164"/>
      <c r="F59" s="164"/>
      <c r="G59" s="164"/>
      <c r="H59" s="164"/>
      <c r="I59" s="164"/>
      <c r="J59" s="52">
        <v>6</v>
      </c>
      <c r="K59" s="52">
        <v>2</v>
      </c>
      <c r="L59" s="52">
        <v>1</v>
      </c>
      <c r="M59" s="52">
        <v>2</v>
      </c>
      <c r="N59" s="52">
        <v>0</v>
      </c>
      <c r="O59" s="19">
        <f>K59+L59+M59+N59</f>
        <v>5</v>
      </c>
      <c r="P59" s="20">
        <f>Q59-O59</f>
        <v>6</v>
      </c>
      <c r="Q59" s="20">
        <f>ROUND(PRODUCT(J59,25)/14,0)</f>
        <v>11</v>
      </c>
      <c r="R59" s="24" t="s">
        <v>35</v>
      </c>
      <c r="S59" s="12"/>
      <c r="T59" s="25"/>
      <c r="U59" s="12" t="s">
        <v>40</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row>
    <row r="60" spans="1:119" ht="12.75">
      <c r="A60" s="99" t="s">
        <v>222</v>
      </c>
      <c r="B60" s="164" t="s">
        <v>103</v>
      </c>
      <c r="C60" s="164"/>
      <c r="D60" s="164"/>
      <c r="E60" s="164"/>
      <c r="F60" s="164"/>
      <c r="G60" s="164"/>
      <c r="H60" s="164"/>
      <c r="I60" s="164"/>
      <c r="J60" s="52">
        <v>6</v>
      </c>
      <c r="K60" s="52">
        <v>2</v>
      </c>
      <c r="L60" s="52">
        <v>1</v>
      </c>
      <c r="M60" s="52">
        <v>1</v>
      </c>
      <c r="N60" s="52">
        <v>0</v>
      </c>
      <c r="O60" s="19">
        <f>K60+L60+M60+N60</f>
        <v>4</v>
      </c>
      <c r="P60" s="20">
        <f>Q60-O60</f>
        <v>7</v>
      </c>
      <c r="Q60" s="20">
        <f>ROUND(PRODUCT(J60,25)/14,0)</f>
        <v>11</v>
      </c>
      <c r="R60" s="24"/>
      <c r="S60" s="12" t="s">
        <v>32</v>
      </c>
      <c r="T60" s="25"/>
      <c r="U60" s="12" t="s">
        <v>40</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row>
    <row r="61" spans="1:119" ht="12.75">
      <c r="A61" s="99" t="s">
        <v>223</v>
      </c>
      <c r="B61" s="164" t="s">
        <v>104</v>
      </c>
      <c r="C61" s="164"/>
      <c r="D61" s="164"/>
      <c r="E61" s="164"/>
      <c r="F61" s="164"/>
      <c r="G61" s="164"/>
      <c r="H61" s="164"/>
      <c r="I61" s="164"/>
      <c r="J61" s="52">
        <v>6</v>
      </c>
      <c r="K61" s="52">
        <v>2</v>
      </c>
      <c r="L61" s="52">
        <v>1</v>
      </c>
      <c r="M61" s="52">
        <v>2</v>
      </c>
      <c r="N61" s="52">
        <v>0</v>
      </c>
      <c r="O61" s="19">
        <f>K61+L61+M61+N61</f>
        <v>5</v>
      </c>
      <c r="P61" s="20">
        <f>Q61-O61</f>
        <v>6</v>
      </c>
      <c r="Q61" s="20">
        <f>ROUND(PRODUCT(J61,25)/14,0)</f>
        <v>11</v>
      </c>
      <c r="R61" s="24" t="s">
        <v>35</v>
      </c>
      <c r="S61" s="12"/>
      <c r="T61" s="25"/>
      <c r="U61" s="12" t="s">
        <v>43</v>
      </c>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row>
    <row r="62" spans="1:119" ht="12.75">
      <c r="A62" s="21" t="s">
        <v>29</v>
      </c>
      <c r="B62" s="187"/>
      <c r="C62" s="187"/>
      <c r="D62" s="187"/>
      <c r="E62" s="187"/>
      <c r="F62" s="187"/>
      <c r="G62" s="187"/>
      <c r="H62" s="187"/>
      <c r="I62" s="187"/>
      <c r="J62" s="21">
        <f aca="true" t="shared" si="7" ref="J62:Q62">SUM(J57:J61)</f>
        <v>30</v>
      </c>
      <c r="K62" s="21">
        <f t="shared" si="7"/>
        <v>10</v>
      </c>
      <c r="L62" s="21">
        <f t="shared" si="7"/>
        <v>5</v>
      </c>
      <c r="M62" s="21">
        <f t="shared" si="7"/>
        <v>9</v>
      </c>
      <c r="N62" s="21">
        <f t="shared" si="7"/>
        <v>1</v>
      </c>
      <c r="O62" s="21">
        <f t="shared" si="7"/>
        <v>25</v>
      </c>
      <c r="P62" s="21">
        <f t="shared" si="7"/>
        <v>30</v>
      </c>
      <c r="Q62" s="21">
        <f t="shared" si="7"/>
        <v>55</v>
      </c>
      <c r="R62" s="21">
        <f>COUNTIF(R57:R61,"E")</f>
        <v>4</v>
      </c>
      <c r="S62" s="21">
        <f>COUNTIF(S57:S61,"C")</f>
        <v>1</v>
      </c>
      <c r="T62" s="21">
        <f>COUNTIF(T57:T61,"VP")</f>
        <v>0</v>
      </c>
      <c r="U62" s="2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row>
    <row r="63" spans="1:119" ht="12.75">
      <c r="A63" s="87"/>
      <c r="B63" s="87"/>
      <c r="C63" s="87"/>
      <c r="D63" s="87"/>
      <c r="E63" s="87"/>
      <c r="F63" s="87"/>
      <c r="G63" s="87"/>
      <c r="H63" s="87"/>
      <c r="I63" s="87"/>
      <c r="J63" s="87"/>
      <c r="K63" s="87"/>
      <c r="L63" s="87"/>
      <c r="M63" s="87"/>
      <c r="N63" s="87"/>
      <c r="O63" s="87"/>
      <c r="P63" s="87"/>
      <c r="Q63" s="87"/>
      <c r="R63" s="87"/>
      <c r="S63" s="87"/>
      <c r="T63" s="87"/>
      <c r="U63" s="88"/>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row>
    <row r="64" spans="1:119" ht="18.75" customHeight="1">
      <c r="A64" s="119" t="s">
        <v>49</v>
      </c>
      <c r="B64" s="119"/>
      <c r="C64" s="119"/>
      <c r="D64" s="119"/>
      <c r="E64" s="119"/>
      <c r="F64" s="119"/>
      <c r="G64" s="119"/>
      <c r="H64" s="119"/>
      <c r="I64" s="119"/>
      <c r="J64" s="119"/>
      <c r="K64" s="119"/>
      <c r="L64" s="119"/>
      <c r="M64" s="119"/>
      <c r="N64" s="119"/>
      <c r="O64" s="119"/>
      <c r="P64" s="119"/>
      <c r="Q64" s="119"/>
      <c r="R64" s="119"/>
      <c r="S64" s="119"/>
      <c r="T64" s="119"/>
      <c r="U64" s="11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row>
    <row r="65" spans="1:119" ht="24.75" customHeight="1">
      <c r="A65" s="157" t="s">
        <v>31</v>
      </c>
      <c r="B65" s="157" t="s">
        <v>30</v>
      </c>
      <c r="C65" s="157"/>
      <c r="D65" s="157"/>
      <c r="E65" s="157"/>
      <c r="F65" s="157"/>
      <c r="G65" s="157"/>
      <c r="H65" s="157"/>
      <c r="I65" s="157"/>
      <c r="J65" s="117" t="s">
        <v>44</v>
      </c>
      <c r="K65" s="117" t="s">
        <v>28</v>
      </c>
      <c r="L65" s="117"/>
      <c r="M65" s="117"/>
      <c r="N65" s="117"/>
      <c r="O65" s="117" t="s">
        <v>45</v>
      </c>
      <c r="P65" s="131"/>
      <c r="Q65" s="131"/>
      <c r="R65" s="117" t="s">
        <v>27</v>
      </c>
      <c r="S65" s="117"/>
      <c r="T65" s="117"/>
      <c r="U65" s="117" t="s">
        <v>26</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row>
    <row r="66" spans="1:119" ht="12.75">
      <c r="A66" s="157"/>
      <c r="B66" s="157"/>
      <c r="C66" s="157"/>
      <c r="D66" s="157"/>
      <c r="E66" s="157"/>
      <c r="F66" s="157"/>
      <c r="G66" s="157"/>
      <c r="H66" s="157"/>
      <c r="I66" s="157"/>
      <c r="J66" s="117"/>
      <c r="K66" s="4" t="s">
        <v>32</v>
      </c>
      <c r="L66" s="4" t="s">
        <v>33</v>
      </c>
      <c r="M66" s="44" t="s">
        <v>82</v>
      </c>
      <c r="N66" s="4" t="s">
        <v>83</v>
      </c>
      <c r="O66" s="4" t="s">
        <v>37</v>
      </c>
      <c r="P66" s="4" t="s">
        <v>9</v>
      </c>
      <c r="Q66" s="4" t="s">
        <v>34</v>
      </c>
      <c r="R66" s="4" t="s">
        <v>35</v>
      </c>
      <c r="S66" s="4" t="s">
        <v>32</v>
      </c>
      <c r="T66" s="4" t="s">
        <v>36</v>
      </c>
      <c r="U66" s="117"/>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row>
    <row r="67" spans="1:119" ht="12.75">
      <c r="A67" s="99" t="s">
        <v>224</v>
      </c>
      <c r="B67" s="164" t="s">
        <v>106</v>
      </c>
      <c r="C67" s="164"/>
      <c r="D67" s="164"/>
      <c r="E67" s="164"/>
      <c r="F67" s="164"/>
      <c r="G67" s="164"/>
      <c r="H67" s="164"/>
      <c r="I67" s="164"/>
      <c r="J67" s="52">
        <v>6</v>
      </c>
      <c r="K67" s="52">
        <v>2</v>
      </c>
      <c r="L67" s="52">
        <v>1</v>
      </c>
      <c r="M67" s="52">
        <v>1</v>
      </c>
      <c r="N67" s="52">
        <v>1</v>
      </c>
      <c r="O67" s="19">
        <f>K67+L67+M67+N67</f>
        <v>5</v>
      </c>
      <c r="P67" s="20">
        <f>Q67-O67</f>
        <v>6</v>
      </c>
      <c r="Q67" s="20">
        <f>ROUND(PRODUCT(J67,25)/14,0)</f>
        <v>11</v>
      </c>
      <c r="R67" s="24"/>
      <c r="S67" s="12" t="s">
        <v>32</v>
      </c>
      <c r="T67" s="25"/>
      <c r="U67" s="12" t="s">
        <v>40</v>
      </c>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row>
    <row r="68" spans="1:119" ht="12.75">
      <c r="A68" s="99" t="s">
        <v>225</v>
      </c>
      <c r="B68" s="164" t="s">
        <v>107</v>
      </c>
      <c r="C68" s="164"/>
      <c r="D68" s="164"/>
      <c r="E68" s="164"/>
      <c r="F68" s="164"/>
      <c r="G68" s="164"/>
      <c r="H68" s="164"/>
      <c r="I68" s="164"/>
      <c r="J68" s="52">
        <v>6</v>
      </c>
      <c r="K68" s="52">
        <v>2</v>
      </c>
      <c r="L68" s="52">
        <v>1</v>
      </c>
      <c r="M68" s="52">
        <v>1</v>
      </c>
      <c r="N68" s="52">
        <v>0</v>
      </c>
      <c r="O68" s="19">
        <f>K68+L68+M68+N68</f>
        <v>4</v>
      </c>
      <c r="P68" s="20">
        <f>Q68-O68</f>
        <v>7</v>
      </c>
      <c r="Q68" s="20">
        <f>ROUND(PRODUCT(J68,25)/14,0)</f>
        <v>11</v>
      </c>
      <c r="R68" s="24"/>
      <c r="S68" s="12" t="s">
        <v>32</v>
      </c>
      <c r="T68" s="25"/>
      <c r="U68" s="12" t="s">
        <v>42</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row>
    <row r="69" spans="1:119" ht="12.75">
      <c r="A69" s="99" t="s">
        <v>226</v>
      </c>
      <c r="B69" s="164" t="s">
        <v>108</v>
      </c>
      <c r="C69" s="164"/>
      <c r="D69" s="164"/>
      <c r="E69" s="164"/>
      <c r="F69" s="164"/>
      <c r="G69" s="164"/>
      <c r="H69" s="164"/>
      <c r="I69" s="164"/>
      <c r="J69" s="52">
        <v>6</v>
      </c>
      <c r="K69" s="52">
        <v>2</v>
      </c>
      <c r="L69" s="52">
        <v>1</v>
      </c>
      <c r="M69" s="52">
        <v>1</v>
      </c>
      <c r="N69" s="52">
        <v>0</v>
      </c>
      <c r="O69" s="19">
        <f>K69+L69+M69+N69</f>
        <v>4</v>
      </c>
      <c r="P69" s="20">
        <f>Q69-O69</f>
        <v>7</v>
      </c>
      <c r="Q69" s="20">
        <f>ROUND(PRODUCT(J69,25)/14,0)</f>
        <v>11</v>
      </c>
      <c r="R69" s="24" t="s">
        <v>35</v>
      </c>
      <c r="S69" s="12"/>
      <c r="T69" s="25"/>
      <c r="U69" s="12" t="s">
        <v>42</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row>
    <row r="70" spans="1:119" ht="12.75">
      <c r="A70" s="99" t="s">
        <v>227</v>
      </c>
      <c r="B70" s="164" t="s">
        <v>109</v>
      </c>
      <c r="C70" s="164"/>
      <c r="D70" s="164"/>
      <c r="E70" s="164"/>
      <c r="F70" s="164"/>
      <c r="G70" s="164"/>
      <c r="H70" s="164"/>
      <c r="I70" s="164"/>
      <c r="J70" s="52">
        <v>6</v>
      </c>
      <c r="K70" s="52">
        <v>2</v>
      </c>
      <c r="L70" s="52">
        <v>0</v>
      </c>
      <c r="M70" s="52">
        <v>2</v>
      </c>
      <c r="N70" s="52">
        <v>0</v>
      </c>
      <c r="O70" s="19">
        <f>K70+L70+M70+N70</f>
        <v>4</v>
      </c>
      <c r="P70" s="20">
        <f>Q70-O70</f>
        <v>7</v>
      </c>
      <c r="Q70" s="20">
        <f>ROUND(PRODUCT(J70,25)/14,0)</f>
        <v>11</v>
      </c>
      <c r="R70" s="24" t="s">
        <v>35</v>
      </c>
      <c r="S70" s="12"/>
      <c r="T70" s="25"/>
      <c r="U70" s="12" t="s">
        <v>42</v>
      </c>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row>
    <row r="71" spans="1:119" ht="12.75">
      <c r="A71" s="99" t="s">
        <v>228</v>
      </c>
      <c r="B71" s="164" t="s">
        <v>110</v>
      </c>
      <c r="C71" s="164"/>
      <c r="D71" s="164"/>
      <c r="E71" s="164"/>
      <c r="F71" s="164"/>
      <c r="G71" s="164"/>
      <c r="H71" s="164"/>
      <c r="I71" s="164"/>
      <c r="J71" s="52">
        <v>6</v>
      </c>
      <c r="K71" s="52">
        <v>2</v>
      </c>
      <c r="L71" s="52">
        <v>0</v>
      </c>
      <c r="M71" s="52">
        <v>2</v>
      </c>
      <c r="N71" s="52">
        <v>1</v>
      </c>
      <c r="O71" s="19">
        <f>K71+L71+M71+N71</f>
        <v>5</v>
      </c>
      <c r="P71" s="20">
        <f>Q71-O71</f>
        <v>6</v>
      </c>
      <c r="Q71" s="20">
        <f>ROUND(PRODUCT(J71,25)/14,0)</f>
        <v>11</v>
      </c>
      <c r="R71" s="24" t="s">
        <v>35</v>
      </c>
      <c r="S71" s="12"/>
      <c r="T71" s="25"/>
      <c r="U71" s="12" t="s">
        <v>40</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row>
    <row r="72" spans="1:119" ht="12.75">
      <c r="A72" s="21" t="s">
        <v>29</v>
      </c>
      <c r="B72" s="187"/>
      <c r="C72" s="187"/>
      <c r="D72" s="187"/>
      <c r="E72" s="187"/>
      <c r="F72" s="187"/>
      <c r="G72" s="187"/>
      <c r="H72" s="187"/>
      <c r="I72" s="187"/>
      <c r="J72" s="21">
        <f aca="true" t="shared" si="8" ref="J72:Q72">SUM(J67:J71)</f>
        <v>30</v>
      </c>
      <c r="K72" s="21">
        <f t="shared" si="8"/>
        <v>10</v>
      </c>
      <c r="L72" s="21">
        <f t="shared" si="8"/>
        <v>3</v>
      </c>
      <c r="M72" s="21">
        <f t="shared" si="8"/>
        <v>7</v>
      </c>
      <c r="N72" s="21">
        <f t="shared" si="8"/>
        <v>2</v>
      </c>
      <c r="O72" s="21">
        <f t="shared" si="8"/>
        <v>22</v>
      </c>
      <c r="P72" s="21">
        <f t="shared" si="8"/>
        <v>33</v>
      </c>
      <c r="Q72" s="21">
        <f t="shared" si="8"/>
        <v>55</v>
      </c>
      <c r="R72" s="21">
        <f>COUNTIF(R67:R71,"E")</f>
        <v>3</v>
      </c>
      <c r="S72" s="21">
        <f>COUNTIF(S67:S71,"C")</f>
        <v>2</v>
      </c>
      <c r="T72" s="21">
        <f>COUNTIF(T67:T71,"VP")</f>
        <v>0</v>
      </c>
      <c r="U72" s="2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row>
    <row r="73" spans="1:119" ht="18" customHeight="1">
      <c r="A73" s="242" t="s">
        <v>50</v>
      </c>
      <c r="B73" s="243"/>
      <c r="C73" s="243"/>
      <c r="D73" s="243"/>
      <c r="E73" s="243"/>
      <c r="F73" s="243"/>
      <c r="G73" s="243"/>
      <c r="H73" s="243"/>
      <c r="I73" s="243"/>
      <c r="J73" s="243"/>
      <c r="K73" s="243"/>
      <c r="L73" s="243"/>
      <c r="M73" s="243"/>
      <c r="N73" s="243"/>
      <c r="O73" s="243"/>
      <c r="P73" s="243"/>
      <c r="Q73" s="243"/>
      <c r="R73" s="243"/>
      <c r="S73" s="243"/>
      <c r="T73" s="243"/>
      <c r="U73" s="244"/>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row>
    <row r="74" spans="1:119" ht="25.5" customHeight="1">
      <c r="A74" s="157" t="s">
        <v>31</v>
      </c>
      <c r="B74" s="157" t="s">
        <v>30</v>
      </c>
      <c r="C74" s="157"/>
      <c r="D74" s="157"/>
      <c r="E74" s="157"/>
      <c r="F74" s="157"/>
      <c r="G74" s="157"/>
      <c r="H74" s="157"/>
      <c r="I74" s="157"/>
      <c r="J74" s="117" t="s">
        <v>44</v>
      </c>
      <c r="K74" s="117" t="s">
        <v>28</v>
      </c>
      <c r="L74" s="117"/>
      <c r="M74" s="117"/>
      <c r="N74" s="117"/>
      <c r="O74" s="117" t="s">
        <v>45</v>
      </c>
      <c r="P74" s="117"/>
      <c r="Q74" s="117"/>
      <c r="R74" s="117" t="s">
        <v>27</v>
      </c>
      <c r="S74" s="117"/>
      <c r="T74" s="117"/>
      <c r="U74" s="117" t="s">
        <v>26</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row>
    <row r="75" spans="1:119" ht="12.75">
      <c r="A75" s="157"/>
      <c r="B75" s="157"/>
      <c r="C75" s="157"/>
      <c r="D75" s="157"/>
      <c r="E75" s="157"/>
      <c r="F75" s="157"/>
      <c r="G75" s="157"/>
      <c r="H75" s="157"/>
      <c r="I75" s="157"/>
      <c r="J75" s="117"/>
      <c r="K75" s="4" t="s">
        <v>32</v>
      </c>
      <c r="L75" s="4" t="s">
        <v>33</v>
      </c>
      <c r="M75" s="44" t="s">
        <v>82</v>
      </c>
      <c r="N75" s="4" t="s">
        <v>83</v>
      </c>
      <c r="O75" s="4" t="s">
        <v>37</v>
      </c>
      <c r="P75" s="4" t="s">
        <v>9</v>
      </c>
      <c r="Q75" s="4" t="s">
        <v>34</v>
      </c>
      <c r="R75" s="4" t="s">
        <v>35</v>
      </c>
      <c r="S75" s="4" t="s">
        <v>32</v>
      </c>
      <c r="T75" s="4" t="s">
        <v>36</v>
      </c>
      <c r="U75" s="117"/>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row>
    <row r="76" spans="1:119" ht="12.75">
      <c r="A76" s="101" t="s">
        <v>229</v>
      </c>
      <c r="B76" s="164" t="s">
        <v>113</v>
      </c>
      <c r="C76" s="164"/>
      <c r="D76" s="164"/>
      <c r="E76" s="164"/>
      <c r="F76" s="164"/>
      <c r="G76" s="164"/>
      <c r="H76" s="164"/>
      <c r="I76" s="164"/>
      <c r="J76" s="52">
        <v>6</v>
      </c>
      <c r="K76" s="52">
        <v>2</v>
      </c>
      <c r="L76" s="52">
        <v>1</v>
      </c>
      <c r="M76" s="52">
        <v>2</v>
      </c>
      <c r="N76" s="52">
        <v>1</v>
      </c>
      <c r="O76" s="19">
        <f aca="true" t="shared" si="9" ref="O76:O81">K76+L76+M76+N76</f>
        <v>6</v>
      </c>
      <c r="P76" s="20">
        <f aca="true" t="shared" si="10" ref="P76:P81">Q76-O76</f>
        <v>5</v>
      </c>
      <c r="Q76" s="20">
        <f aca="true" t="shared" si="11" ref="Q76:Q82">ROUND(PRODUCT(J76,25)/14,0)</f>
        <v>11</v>
      </c>
      <c r="R76" s="24" t="s">
        <v>35</v>
      </c>
      <c r="S76" s="12"/>
      <c r="T76" s="25"/>
      <c r="U76" s="12" t="s">
        <v>40</v>
      </c>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row>
    <row r="77" spans="1:119" ht="12.75">
      <c r="A77" s="99" t="s">
        <v>230</v>
      </c>
      <c r="B77" s="164" t="s">
        <v>114</v>
      </c>
      <c r="C77" s="164"/>
      <c r="D77" s="164"/>
      <c r="E77" s="164"/>
      <c r="F77" s="164"/>
      <c r="G77" s="164"/>
      <c r="H77" s="164"/>
      <c r="I77" s="164"/>
      <c r="J77" s="52">
        <v>6</v>
      </c>
      <c r="K77" s="52">
        <v>2</v>
      </c>
      <c r="L77" s="52">
        <v>2</v>
      </c>
      <c r="M77" s="52">
        <v>2</v>
      </c>
      <c r="N77" s="52">
        <v>0</v>
      </c>
      <c r="O77" s="19">
        <f t="shared" si="9"/>
        <v>6</v>
      </c>
      <c r="P77" s="20">
        <f t="shared" si="10"/>
        <v>5</v>
      </c>
      <c r="Q77" s="20">
        <f t="shared" si="11"/>
        <v>11</v>
      </c>
      <c r="R77" s="24" t="s">
        <v>35</v>
      </c>
      <c r="S77" s="12"/>
      <c r="T77" s="25"/>
      <c r="U77" s="12" t="s">
        <v>40</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row>
    <row r="78" spans="1:119" ht="12.75">
      <c r="A78" s="101" t="s">
        <v>231</v>
      </c>
      <c r="B78" s="164" t="s">
        <v>115</v>
      </c>
      <c r="C78" s="164"/>
      <c r="D78" s="164"/>
      <c r="E78" s="164"/>
      <c r="F78" s="164"/>
      <c r="G78" s="164"/>
      <c r="H78" s="164"/>
      <c r="I78" s="164"/>
      <c r="J78" s="52">
        <v>4</v>
      </c>
      <c r="K78" s="52">
        <v>2</v>
      </c>
      <c r="L78" s="52">
        <v>0</v>
      </c>
      <c r="M78" s="52">
        <v>1</v>
      </c>
      <c r="N78" s="52">
        <v>0</v>
      </c>
      <c r="O78" s="19">
        <f t="shared" si="9"/>
        <v>3</v>
      </c>
      <c r="P78" s="20">
        <f t="shared" si="10"/>
        <v>4</v>
      </c>
      <c r="Q78" s="20">
        <f t="shared" si="11"/>
        <v>7</v>
      </c>
      <c r="R78" s="24" t="s">
        <v>35</v>
      </c>
      <c r="S78" s="12"/>
      <c r="T78" s="25"/>
      <c r="U78" s="12" t="s">
        <v>43</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row>
    <row r="79" spans="1:119" ht="12.75">
      <c r="A79" s="99" t="s">
        <v>232</v>
      </c>
      <c r="B79" s="164" t="s">
        <v>116</v>
      </c>
      <c r="C79" s="164"/>
      <c r="D79" s="164"/>
      <c r="E79" s="164"/>
      <c r="F79" s="164"/>
      <c r="G79" s="164"/>
      <c r="H79" s="164"/>
      <c r="I79" s="164"/>
      <c r="J79" s="52">
        <v>2</v>
      </c>
      <c r="K79" s="52">
        <v>0</v>
      </c>
      <c r="L79" s="52">
        <v>0</v>
      </c>
      <c r="M79" s="52">
        <v>2</v>
      </c>
      <c r="N79" s="52">
        <v>0</v>
      </c>
      <c r="O79" s="19">
        <f t="shared" si="9"/>
        <v>2</v>
      </c>
      <c r="P79" s="20">
        <f t="shared" si="10"/>
        <v>2</v>
      </c>
      <c r="Q79" s="20">
        <f t="shared" si="11"/>
        <v>4</v>
      </c>
      <c r="R79" s="24"/>
      <c r="S79" s="12" t="s">
        <v>32</v>
      </c>
      <c r="T79" s="25"/>
      <c r="U79" s="12" t="s">
        <v>40</v>
      </c>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row>
    <row r="80" spans="1:119" ht="12.75">
      <c r="A80" s="99" t="s">
        <v>111</v>
      </c>
      <c r="B80" s="164" t="s">
        <v>118</v>
      </c>
      <c r="C80" s="164"/>
      <c r="D80" s="164"/>
      <c r="E80" s="164"/>
      <c r="F80" s="164"/>
      <c r="G80" s="164"/>
      <c r="H80" s="164"/>
      <c r="I80" s="164"/>
      <c r="J80" s="52">
        <v>4</v>
      </c>
      <c r="K80" s="52">
        <v>2</v>
      </c>
      <c r="L80" s="52">
        <v>0</v>
      </c>
      <c r="M80" s="52">
        <v>1</v>
      </c>
      <c r="N80" s="52">
        <v>1</v>
      </c>
      <c r="O80" s="19">
        <f t="shared" si="9"/>
        <v>4</v>
      </c>
      <c r="P80" s="20">
        <f t="shared" si="10"/>
        <v>3</v>
      </c>
      <c r="Q80" s="20">
        <f t="shared" si="11"/>
        <v>7</v>
      </c>
      <c r="R80" s="24"/>
      <c r="S80" s="12" t="s">
        <v>32</v>
      </c>
      <c r="T80" s="25"/>
      <c r="U80" s="12" t="s">
        <v>42</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row>
    <row r="81" spans="1:119" ht="12.75">
      <c r="A81" s="99" t="s">
        <v>112</v>
      </c>
      <c r="B81" s="164" t="s">
        <v>117</v>
      </c>
      <c r="C81" s="164"/>
      <c r="D81" s="164"/>
      <c r="E81" s="164"/>
      <c r="F81" s="164"/>
      <c r="G81" s="164"/>
      <c r="H81" s="164"/>
      <c r="I81" s="164"/>
      <c r="J81" s="52">
        <v>4</v>
      </c>
      <c r="K81" s="52">
        <v>2</v>
      </c>
      <c r="L81" s="52">
        <v>0</v>
      </c>
      <c r="M81" s="52">
        <v>1</v>
      </c>
      <c r="N81" s="52">
        <v>1</v>
      </c>
      <c r="O81" s="19">
        <f t="shared" si="9"/>
        <v>4</v>
      </c>
      <c r="P81" s="20">
        <f t="shared" si="10"/>
        <v>3</v>
      </c>
      <c r="Q81" s="20">
        <f t="shared" si="11"/>
        <v>7</v>
      </c>
      <c r="R81" s="24"/>
      <c r="S81" s="12" t="s">
        <v>32</v>
      </c>
      <c r="T81" s="25"/>
      <c r="U81" s="12" t="s">
        <v>42</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row>
    <row r="82" spans="1:119" ht="12.75">
      <c r="A82" s="99" t="s">
        <v>193</v>
      </c>
      <c r="B82" s="245" t="s">
        <v>194</v>
      </c>
      <c r="C82" s="246"/>
      <c r="D82" s="246"/>
      <c r="E82" s="246"/>
      <c r="F82" s="246"/>
      <c r="G82" s="246"/>
      <c r="H82" s="247"/>
      <c r="I82" s="30"/>
      <c r="J82" s="52">
        <v>4</v>
      </c>
      <c r="K82" s="52">
        <v>0</v>
      </c>
      <c r="L82" s="52">
        <v>0</v>
      </c>
      <c r="M82" s="52">
        <v>1</v>
      </c>
      <c r="N82" s="52">
        <v>0</v>
      </c>
      <c r="O82" s="19">
        <v>1</v>
      </c>
      <c r="P82" s="20">
        <v>6</v>
      </c>
      <c r="Q82" s="20">
        <f t="shared" si="11"/>
        <v>7</v>
      </c>
      <c r="R82" s="24" t="s">
        <v>35</v>
      </c>
      <c r="S82" s="12"/>
      <c r="T82" s="25"/>
      <c r="U82" s="12" t="s">
        <v>42</v>
      </c>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row>
    <row r="83" spans="1:119" ht="12.75">
      <c r="A83" s="21" t="s">
        <v>29</v>
      </c>
      <c r="B83" s="187"/>
      <c r="C83" s="187"/>
      <c r="D83" s="187"/>
      <c r="E83" s="187"/>
      <c r="F83" s="187"/>
      <c r="G83" s="187"/>
      <c r="H83" s="187"/>
      <c r="I83" s="187"/>
      <c r="J83" s="21">
        <f aca="true" t="shared" si="12" ref="J83:Q83">SUM(J76:J82)</f>
        <v>30</v>
      </c>
      <c r="K83" s="21">
        <f t="shared" si="12"/>
        <v>10</v>
      </c>
      <c r="L83" s="21">
        <f t="shared" si="12"/>
        <v>3</v>
      </c>
      <c r="M83" s="21">
        <f t="shared" si="12"/>
        <v>10</v>
      </c>
      <c r="N83" s="21">
        <f t="shared" si="12"/>
        <v>3</v>
      </c>
      <c r="O83" s="21">
        <f t="shared" si="12"/>
        <v>26</v>
      </c>
      <c r="P83" s="21">
        <f t="shared" si="12"/>
        <v>28</v>
      </c>
      <c r="Q83" s="21">
        <f t="shared" si="12"/>
        <v>54</v>
      </c>
      <c r="R83" s="21">
        <f>COUNTIF(R76:R82,"E")</f>
        <v>4</v>
      </c>
      <c r="S83" s="21">
        <f>COUNTIF(S76:S81,"C")</f>
        <v>3</v>
      </c>
      <c r="T83" s="21">
        <f>COUNTIF(T76:T82,"VP")</f>
        <v>0</v>
      </c>
      <c r="U83" s="2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row>
    <row r="84" spans="1:119" ht="19.5" customHeight="1">
      <c r="A84" s="242" t="s">
        <v>51</v>
      </c>
      <c r="B84" s="243"/>
      <c r="C84" s="243"/>
      <c r="D84" s="243"/>
      <c r="E84" s="243"/>
      <c r="F84" s="243"/>
      <c r="G84" s="243"/>
      <c r="H84" s="243"/>
      <c r="I84" s="243"/>
      <c r="J84" s="243"/>
      <c r="K84" s="243"/>
      <c r="L84" s="243"/>
      <c r="M84" s="243"/>
      <c r="N84" s="243"/>
      <c r="O84" s="243"/>
      <c r="P84" s="243"/>
      <c r="Q84" s="243"/>
      <c r="R84" s="243"/>
      <c r="S84" s="243"/>
      <c r="T84" s="243"/>
      <c r="U84" s="244"/>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row>
    <row r="85" spans="1:119" ht="25.5" customHeight="1">
      <c r="A85" s="157" t="s">
        <v>31</v>
      </c>
      <c r="B85" s="157" t="s">
        <v>30</v>
      </c>
      <c r="C85" s="157"/>
      <c r="D85" s="157"/>
      <c r="E85" s="157"/>
      <c r="F85" s="157"/>
      <c r="G85" s="157"/>
      <c r="H85" s="157"/>
      <c r="I85" s="157"/>
      <c r="J85" s="117" t="s">
        <v>44</v>
      </c>
      <c r="K85" s="117" t="s">
        <v>28</v>
      </c>
      <c r="L85" s="117"/>
      <c r="M85" s="117"/>
      <c r="N85" s="117"/>
      <c r="O85" s="117" t="s">
        <v>45</v>
      </c>
      <c r="P85" s="117"/>
      <c r="Q85" s="117"/>
      <c r="R85" s="117" t="s">
        <v>27</v>
      </c>
      <c r="S85" s="117"/>
      <c r="T85" s="117"/>
      <c r="U85" s="117" t="s">
        <v>26</v>
      </c>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row>
    <row r="86" spans="1:119" ht="12.75">
      <c r="A86" s="157"/>
      <c r="B86" s="157"/>
      <c r="C86" s="157"/>
      <c r="D86" s="157"/>
      <c r="E86" s="157"/>
      <c r="F86" s="157"/>
      <c r="G86" s="157"/>
      <c r="H86" s="157"/>
      <c r="I86" s="157"/>
      <c r="J86" s="117"/>
      <c r="K86" s="4" t="s">
        <v>32</v>
      </c>
      <c r="L86" s="4" t="s">
        <v>33</v>
      </c>
      <c r="M86" s="44" t="s">
        <v>82</v>
      </c>
      <c r="N86" s="4" t="s">
        <v>83</v>
      </c>
      <c r="O86" s="4" t="s">
        <v>37</v>
      </c>
      <c r="P86" s="4" t="s">
        <v>9</v>
      </c>
      <c r="Q86" s="4" t="s">
        <v>34</v>
      </c>
      <c r="R86" s="4" t="s">
        <v>35</v>
      </c>
      <c r="S86" s="4" t="s">
        <v>32</v>
      </c>
      <c r="T86" s="4" t="s">
        <v>36</v>
      </c>
      <c r="U86" s="117"/>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row>
    <row r="87" spans="1:119" ht="12.75">
      <c r="A87" s="99" t="s">
        <v>234</v>
      </c>
      <c r="B87" s="164" t="s">
        <v>121</v>
      </c>
      <c r="C87" s="164"/>
      <c r="D87" s="164"/>
      <c r="E87" s="164"/>
      <c r="F87" s="164"/>
      <c r="G87" s="164"/>
      <c r="H87" s="164"/>
      <c r="I87" s="164"/>
      <c r="J87" s="52">
        <v>5</v>
      </c>
      <c r="K87" s="52">
        <v>2</v>
      </c>
      <c r="L87" s="52">
        <v>1</v>
      </c>
      <c r="M87" s="52">
        <v>1</v>
      </c>
      <c r="N87" s="52">
        <v>0</v>
      </c>
      <c r="O87" s="19">
        <f aca="true" t="shared" si="13" ref="O87:O92">K87+L87+M87+N87</f>
        <v>4</v>
      </c>
      <c r="P87" s="20">
        <f aca="true" t="shared" si="14" ref="P87:P92">Q87-O87</f>
        <v>6</v>
      </c>
      <c r="Q87" s="20">
        <f aca="true" t="shared" si="15" ref="Q87:Q92">ROUND(PRODUCT(J87,25)/12,0)</f>
        <v>10</v>
      </c>
      <c r="R87" s="24" t="s">
        <v>35</v>
      </c>
      <c r="S87" s="12"/>
      <c r="T87" s="25"/>
      <c r="U87" s="12" t="s">
        <v>40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row>
    <row r="88" spans="1:119" ht="12.75">
      <c r="A88" s="99" t="s">
        <v>235</v>
      </c>
      <c r="B88" s="164" t="s">
        <v>122</v>
      </c>
      <c r="C88" s="164"/>
      <c r="D88" s="164"/>
      <c r="E88" s="164"/>
      <c r="F88" s="164"/>
      <c r="G88" s="164"/>
      <c r="H88" s="164"/>
      <c r="I88" s="164"/>
      <c r="J88" s="52">
        <v>5</v>
      </c>
      <c r="K88" s="52">
        <v>2</v>
      </c>
      <c r="L88" s="52">
        <v>0</v>
      </c>
      <c r="M88" s="52">
        <v>2</v>
      </c>
      <c r="N88" s="52">
        <v>0</v>
      </c>
      <c r="O88" s="19">
        <f t="shared" si="13"/>
        <v>4</v>
      </c>
      <c r="P88" s="20">
        <f t="shared" si="14"/>
        <v>6</v>
      </c>
      <c r="Q88" s="20">
        <f t="shared" si="15"/>
        <v>10</v>
      </c>
      <c r="R88" s="24" t="s">
        <v>35</v>
      </c>
      <c r="S88" s="12"/>
      <c r="T88" s="25"/>
      <c r="U88" s="12" t="s">
        <v>40</v>
      </c>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row>
    <row r="89" spans="1:119" ht="12.75">
      <c r="A89" s="99" t="s">
        <v>236</v>
      </c>
      <c r="B89" s="164" t="s">
        <v>123</v>
      </c>
      <c r="C89" s="164"/>
      <c r="D89" s="164"/>
      <c r="E89" s="164"/>
      <c r="F89" s="164"/>
      <c r="G89" s="164"/>
      <c r="H89" s="164"/>
      <c r="I89" s="164"/>
      <c r="J89" s="52">
        <v>2</v>
      </c>
      <c r="K89" s="52">
        <v>0</v>
      </c>
      <c r="L89" s="52">
        <v>0</v>
      </c>
      <c r="M89" s="52">
        <v>1</v>
      </c>
      <c r="N89" s="52">
        <v>0</v>
      </c>
      <c r="O89" s="19">
        <f t="shared" si="13"/>
        <v>1</v>
      </c>
      <c r="P89" s="20">
        <f t="shared" si="14"/>
        <v>3</v>
      </c>
      <c r="Q89" s="20">
        <f t="shared" si="15"/>
        <v>4</v>
      </c>
      <c r="R89" s="24" t="s">
        <v>35</v>
      </c>
      <c r="S89" s="12"/>
      <c r="T89" s="25"/>
      <c r="U89" s="12" t="s">
        <v>42</v>
      </c>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row>
    <row r="90" spans="1:119" ht="12.75">
      <c r="A90" s="99" t="s">
        <v>119</v>
      </c>
      <c r="B90" s="164" t="s">
        <v>126</v>
      </c>
      <c r="C90" s="164"/>
      <c r="D90" s="164"/>
      <c r="E90" s="164"/>
      <c r="F90" s="164"/>
      <c r="G90" s="164"/>
      <c r="H90" s="164"/>
      <c r="I90" s="164"/>
      <c r="J90" s="52">
        <v>7</v>
      </c>
      <c r="K90" s="52">
        <v>2</v>
      </c>
      <c r="L90" s="52">
        <v>0</v>
      </c>
      <c r="M90" s="52">
        <v>1</v>
      </c>
      <c r="N90" s="52">
        <v>1</v>
      </c>
      <c r="O90" s="19">
        <f t="shared" si="13"/>
        <v>4</v>
      </c>
      <c r="P90" s="20">
        <f t="shared" si="14"/>
        <v>11</v>
      </c>
      <c r="Q90" s="20">
        <f t="shared" si="15"/>
        <v>15</v>
      </c>
      <c r="R90" s="24"/>
      <c r="S90" s="12" t="s">
        <v>32</v>
      </c>
      <c r="T90" s="25"/>
      <c r="U90" s="12" t="s">
        <v>42</v>
      </c>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ht="12.75">
      <c r="A91" s="99" t="s">
        <v>120</v>
      </c>
      <c r="B91" s="164" t="s">
        <v>125</v>
      </c>
      <c r="C91" s="164"/>
      <c r="D91" s="164"/>
      <c r="E91" s="164"/>
      <c r="F91" s="164"/>
      <c r="G91" s="164"/>
      <c r="H91" s="164"/>
      <c r="I91" s="164"/>
      <c r="J91" s="52">
        <v>7</v>
      </c>
      <c r="K91" s="52">
        <v>2</v>
      </c>
      <c r="L91" s="52">
        <v>0</v>
      </c>
      <c r="M91" s="52">
        <v>1</v>
      </c>
      <c r="N91" s="52">
        <v>1</v>
      </c>
      <c r="O91" s="19">
        <f t="shared" si="13"/>
        <v>4</v>
      </c>
      <c r="P91" s="20">
        <f t="shared" si="14"/>
        <v>11</v>
      </c>
      <c r="Q91" s="20">
        <f t="shared" si="15"/>
        <v>15</v>
      </c>
      <c r="R91" s="24"/>
      <c r="S91" s="12" t="s">
        <v>32</v>
      </c>
      <c r="T91" s="25"/>
      <c r="U91" s="12" t="s">
        <v>42</v>
      </c>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row>
    <row r="92" spans="1:119" ht="12.75">
      <c r="A92" s="99" t="s">
        <v>253</v>
      </c>
      <c r="B92" s="164" t="s">
        <v>124</v>
      </c>
      <c r="C92" s="164"/>
      <c r="D92" s="164"/>
      <c r="E92" s="164"/>
      <c r="F92" s="164"/>
      <c r="G92" s="164"/>
      <c r="H92" s="164"/>
      <c r="I92" s="164"/>
      <c r="J92" s="52">
        <v>4</v>
      </c>
      <c r="K92" s="52">
        <v>2</v>
      </c>
      <c r="L92" s="52">
        <v>0</v>
      </c>
      <c r="M92" s="52">
        <v>0</v>
      </c>
      <c r="N92" s="52">
        <v>1</v>
      </c>
      <c r="O92" s="19">
        <f t="shared" si="13"/>
        <v>3</v>
      </c>
      <c r="P92" s="20">
        <f t="shared" si="14"/>
        <v>5</v>
      </c>
      <c r="Q92" s="20">
        <f t="shared" si="15"/>
        <v>8</v>
      </c>
      <c r="R92" s="24"/>
      <c r="S92" s="12" t="s">
        <v>32</v>
      </c>
      <c r="T92" s="25"/>
      <c r="U92" s="12" t="s">
        <v>43</v>
      </c>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row>
    <row r="93" spans="1:119" ht="12.75">
      <c r="A93" s="21" t="s">
        <v>29</v>
      </c>
      <c r="B93" s="187"/>
      <c r="C93" s="187"/>
      <c r="D93" s="187"/>
      <c r="E93" s="187"/>
      <c r="F93" s="187"/>
      <c r="G93" s="187"/>
      <c r="H93" s="187"/>
      <c r="I93" s="187"/>
      <c r="J93" s="21">
        <f aca="true" t="shared" si="16" ref="J93:Q93">SUM(J87:J92)</f>
        <v>30</v>
      </c>
      <c r="K93" s="21">
        <f t="shared" si="16"/>
        <v>10</v>
      </c>
      <c r="L93" s="21">
        <f t="shared" si="16"/>
        <v>1</v>
      </c>
      <c r="M93" s="21">
        <f t="shared" si="16"/>
        <v>6</v>
      </c>
      <c r="N93" s="21">
        <f t="shared" si="16"/>
        <v>3</v>
      </c>
      <c r="O93" s="21">
        <f t="shared" si="16"/>
        <v>20</v>
      </c>
      <c r="P93" s="21">
        <f t="shared" si="16"/>
        <v>42</v>
      </c>
      <c r="Q93" s="21">
        <f t="shared" si="16"/>
        <v>62</v>
      </c>
      <c r="R93" s="21">
        <f>COUNTIF(R87:R92,"E")</f>
        <v>3</v>
      </c>
      <c r="S93" s="21">
        <f>COUNTIF(S87:S92,"C")</f>
        <v>3</v>
      </c>
      <c r="T93" s="21">
        <f>COUNTIF(T87:T92,"VP")</f>
        <v>0</v>
      </c>
      <c r="U93" s="2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row>
    <row r="94" spans="1:119" ht="12.75">
      <c r="A94" s="89"/>
      <c r="B94" s="89"/>
      <c r="C94" s="89"/>
      <c r="D94" s="89"/>
      <c r="E94" s="89"/>
      <c r="F94" s="89"/>
      <c r="G94" s="89"/>
      <c r="H94" s="89"/>
      <c r="I94" s="89"/>
      <c r="J94" s="89"/>
      <c r="K94" s="89"/>
      <c r="L94" s="89"/>
      <c r="M94" s="89"/>
      <c r="N94" s="89"/>
      <c r="O94" s="89"/>
      <c r="P94" s="89"/>
      <c r="Q94" s="89"/>
      <c r="R94" s="89"/>
      <c r="S94" s="89"/>
      <c r="T94" s="89"/>
      <c r="U94" s="90"/>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row>
    <row r="95" spans="1:119" ht="12.75">
      <c r="A95" s="89"/>
      <c r="B95" s="89"/>
      <c r="C95" s="89"/>
      <c r="D95" s="89"/>
      <c r="E95" s="89"/>
      <c r="F95" s="89"/>
      <c r="G95" s="89"/>
      <c r="H95" s="89"/>
      <c r="I95" s="89"/>
      <c r="J95" s="89"/>
      <c r="K95" s="89"/>
      <c r="L95" s="89"/>
      <c r="M95" s="89"/>
      <c r="N95" s="89"/>
      <c r="O95" s="89"/>
      <c r="P95" s="89"/>
      <c r="Q95" s="89"/>
      <c r="R95" s="89"/>
      <c r="S95" s="89"/>
      <c r="T95" s="89"/>
      <c r="U95" s="90"/>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row>
    <row r="96" spans="1:119" ht="12.75">
      <c r="A96" s="89"/>
      <c r="B96" s="89"/>
      <c r="C96" s="89"/>
      <c r="D96" s="89"/>
      <c r="E96" s="89"/>
      <c r="F96" s="89"/>
      <c r="G96" s="89"/>
      <c r="H96" s="89"/>
      <c r="I96" s="89"/>
      <c r="J96" s="89"/>
      <c r="K96" s="89"/>
      <c r="L96" s="89"/>
      <c r="M96" s="89"/>
      <c r="N96" s="89"/>
      <c r="O96" s="89"/>
      <c r="P96" s="89"/>
      <c r="Q96" s="89"/>
      <c r="R96" s="89"/>
      <c r="S96" s="89"/>
      <c r="T96" s="89"/>
      <c r="U96" s="90"/>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row>
    <row r="97" spans="1:119" ht="12.75">
      <c r="A97" s="89"/>
      <c r="B97" s="89"/>
      <c r="C97" s="89"/>
      <c r="D97" s="89"/>
      <c r="E97" s="89"/>
      <c r="F97" s="89"/>
      <c r="G97" s="89"/>
      <c r="H97" s="89"/>
      <c r="I97" s="89"/>
      <c r="J97" s="89"/>
      <c r="K97" s="89"/>
      <c r="L97" s="89"/>
      <c r="M97" s="89"/>
      <c r="N97" s="89"/>
      <c r="O97" s="89"/>
      <c r="P97" s="89"/>
      <c r="Q97" s="89"/>
      <c r="R97" s="89"/>
      <c r="S97" s="89"/>
      <c r="T97" s="89"/>
      <c r="U97" s="90"/>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row>
    <row r="98" spans="22:119" ht="12.75">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row>
    <row r="99" spans="1:119" ht="15.75">
      <c r="A99" s="79"/>
      <c r="D99" s="80" t="s">
        <v>199</v>
      </c>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ht="25.5">
      <c r="A100" s="84" t="s">
        <v>31</v>
      </c>
      <c r="B100" s="324" t="s">
        <v>30</v>
      </c>
      <c r="C100" s="324"/>
      <c r="D100" s="324"/>
      <c r="E100" s="324"/>
      <c r="F100" s="324"/>
      <c r="G100" s="324"/>
      <c r="H100" s="324"/>
      <c r="I100" s="85" t="s">
        <v>200</v>
      </c>
      <c r="J100" s="85" t="s">
        <v>44</v>
      </c>
      <c r="K100" s="324" t="s">
        <v>28</v>
      </c>
      <c r="L100" s="324"/>
      <c r="M100" s="324"/>
      <c r="N100" s="324"/>
      <c r="O100" s="324" t="s">
        <v>45</v>
      </c>
      <c r="P100" s="324"/>
      <c r="Q100" s="324"/>
      <c r="R100" s="324" t="s">
        <v>201</v>
      </c>
      <c r="S100" s="324"/>
      <c r="T100" s="324"/>
      <c r="U100" s="85" t="s">
        <v>26</v>
      </c>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row>
    <row r="101" spans="1:119" ht="15">
      <c r="A101" s="84"/>
      <c r="B101" s="324"/>
      <c r="C101" s="324"/>
      <c r="D101" s="324"/>
      <c r="E101" s="324"/>
      <c r="F101" s="324"/>
      <c r="G101" s="324"/>
      <c r="H101" s="324"/>
      <c r="I101" s="85" t="s">
        <v>202</v>
      </c>
      <c r="J101" s="85"/>
      <c r="K101" s="85" t="s">
        <v>32</v>
      </c>
      <c r="L101" s="85" t="s">
        <v>33</v>
      </c>
      <c r="M101" s="85" t="s">
        <v>82</v>
      </c>
      <c r="N101" s="85" t="s">
        <v>83</v>
      </c>
      <c r="O101" s="85" t="s">
        <v>37</v>
      </c>
      <c r="P101" s="85" t="s">
        <v>9</v>
      </c>
      <c r="Q101" s="85" t="s">
        <v>34</v>
      </c>
      <c r="R101" s="85" t="s">
        <v>35</v>
      </c>
      <c r="S101" s="85" t="s">
        <v>32</v>
      </c>
      <c r="T101" s="85" t="s">
        <v>203</v>
      </c>
      <c r="U101" s="85"/>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row>
    <row r="102" spans="1:119" ht="15.75" customHeight="1">
      <c r="A102" s="281" t="s">
        <v>205</v>
      </c>
      <c r="B102" s="282"/>
      <c r="C102" s="282"/>
      <c r="D102" s="282"/>
      <c r="E102" s="282"/>
      <c r="F102" s="282"/>
      <c r="G102" s="282"/>
      <c r="H102" s="283"/>
      <c r="I102" s="86"/>
      <c r="J102" s="86"/>
      <c r="K102" s="86"/>
      <c r="L102" s="86"/>
      <c r="M102" s="86"/>
      <c r="N102" s="86"/>
      <c r="O102" s="86"/>
      <c r="P102" s="86"/>
      <c r="Q102" s="86"/>
      <c r="R102" s="86"/>
      <c r="S102" s="86"/>
      <c r="T102" s="86"/>
      <c r="U102" s="86"/>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row>
    <row r="103" spans="1:119" ht="15">
      <c r="A103" s="48" t="s">
        <v>99</v>
      </c>
      <c r="B103" s="325" t="s">
        <v>254</v>
      </c>
      <c r="C103" s="326"/>
      <c r="D103" s="326"/>
      <c r="E103" s="326"/>
      <c r="F103" s="326"/>
      <c r="G103" s="326"/>
      <c r="H103" s="327"/>
      <c r="I103" s="52">
        <v>4</v>
      </c>
      <c r="J103" s="52">
        <v>3</v>
      </c>
      <c r="K103" s="52">
        <v>0</v>
      </c>
      <c r="L103" s="52">
        <v>2</v>
      </c>
      <c r="M103" s="52">
        <v>0</v>
      </c>
      <c r="N103" s="52">
        <v>0</v>
      </c>
      <c r="O103" s="52">
        <v>2</v>
      </c>
      <c r="P103" s="52">
        <v>3</v>
      </c>
      <c r="Q103" s="52">
        <v>5</v>
      </c>
      <c r="R103" s="52"/>
      <c r="S103" s="52" t="s">
        <v>32</v>
      </c>
      <c r="T103" s="52"/>
      <c r="U103" s="52" t="s">
        <v>43</v>
      </c>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row>
    <row r="104" spans="1:119" ht="15.75" customHeight="1">
      <c r="A104" s="281" t="s">
        <v>204</v>
      </c>
      <c r="B104" s="282"/>
      <c r="C104" s="282"/>
      <c r="D104" s="282"/>
      <c r="E104" s="282"/>
      <c r="F104" s="282"/>
      <c r="G104" s="282"/>
      <c r="H104" s="283"/>
      <c r="I104" s="86"/>
      <c r="J104" s="86"/>
      <c r="K104" s="86"/>
      <c r="L104" s="86"/>
      <c r="M104" s="86"/>
      <c r="N104" s="86"/>
      <c r="O104" s="86"/>
      <c r="P104" s="86"/>
      <c r="Q104" s="86"/>
      <c r="R104" s="86"/>
      <c r="S104" s="86"/>
      <c r="T104" s="86"/>
      <c r="U104" s="86"/>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row>
    <row r="105" spans="1:119" ht="15">
      <c r="A105" s="48" t="s">
        <v>105</v>
      </c>
      <c r="B105" s="325" t="s">
        <v>255</v>
      </c>
      <c r="C105" s="326"/>
      <c r="D105" s="326"/>
      <c r="E105" s="326"/>
      <c r="F105" s="326"/>
      <c r="G105" s="326"/>
      <c r="H105" s="327"/>
      <c r="I105" s="52">
        <v>4</v>
      </c>
      <c r="J105" s="52">
        <v>3</v>
      </c>
      <c r="K105" s="52">
        <v>0</v>
      </c>
      <c r="L105" s="52">
        <v>2</v>
      </c>
      <c r="M105" s="52">
        <v>0</v>
      </c>
      <c r="N105" s="52">
        <v>0</v>
      </c>
      <c r="O105" s="52">
        <v>2</v>
      </c>
      <c r="P105" s="52">
        <v>3</v>
      </c>
      <c r="Q105" s="52">
        <v>5</v>
      </c>
      <c r="R105" s="52"/>
      <c r="S105" s="52" t="s">
        <v>32</v>
      </c>
      <c r="T105" s="52"/>
      <c r="U105" s="52" t="s">
        <v>43</v>
      </c>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row>
    <row r="106" spans="1:119" ht="15">
      <c r="A106" s="81"/>
      <c r="B106" s="82"/>
      <c r="C106" s="83"/>
      <c r="D106" s="83"/>
      <c r="E106" s="83"/>
      <c r="F106" s="83"/>
      <c r="G106" s="83"/>
      <c r="H106" s="83"/>
      <c r="I106" s="83"/>
      <c r="J106" s="83"/>
      <c r="K106" s="83"/>
      <c r="L106" s="83"/>
      <c r="M106" s="83"/>
      <c r="N106" s="8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row>
    <row r="107" spans="1:119" ht="15">
      <c r="A107" s="157" t="s">
        <v>318</v>
      </c>
      <c r="B107" s="157"/>
      <c r="C107" s="157"/>
      <c r="D107" s="157"/>
      <c r="E107" s="157"/>
      <c r="F107" s="157"/>
      <c r="G107" s="157"/>
      <c r="H107" s="157"/>
      <c r="I107" s="157"/>
      <c r="J107" s="157"/>
      <c r="K107" s="157"/>
      <c r="L107" s="157"/>
      <c r="M107" s="157"/>
      <c r="N107" s="157"/>
      <c r="O107" s="157"/>
      <c r="P107" s="157"/>
      <c r="Q107" s="157"/>
      <c r="R107" s="157"/>
      <c r="S107" s="157"/>
      <c r="T107" s="157"/>
      <c r="U107" s="157"/>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row>
    <row r="108" spans="1:119" ht="15">
      <c r="A108" s="118" t="s">
        <v>31</v>
      </c>
      <c r="B108" s="120" t="s">
        <v>30</v>
      </c>
      <c r="C108" s="121"/>
      <c r="D108" s="121"/>
      <c r="E108" s="121"/>
      <c r="F108" s="121"/>
      <c r="G108" s="121"/>
      <c r="H108" s="121"/>
      <c r="I108" s="122"/>
      <c r="J108" s="126" t="s">
        <v>44</v>
      </c>
      <c r="K108" s="128" t="s">
        <v>28</v>
      </c>
      <c r="L108" s="129"/>
      <c r="M108" s="129"/>
      <c r="N108" s="130"/>
      <c r="O108" s="117" t="s">
        <v>45</v>
      </c>
      <c r="P108" s="131"/>
      <c r="Q108" s="131"/>
      <c r="R108" s="117" t="s">
        <v>27</v>
      </c>
      <c r="S108" s="117"/>
      <c r="T108" s="117"/>
      <c r="U108" s="117" t="s">
        <v>26</v>
      </c>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row>
    <row r="109" spans="1:119" ht="15">
      <c r="A109" s="119"/>
      <c r="B109" s="123"/>
      <c r="C109" s="124"/>
      <c r="D109" s="124"/>
      <c r="E109" s="124"/>
      <c r="F109" s="124"/>
      <c r="G109" s="124"/>
      <c r="H109" s="124"/>
      <c r="I109" s="125"/>
      <c r="J109" s="127"/>
      <c r="K109" s="4" t="s">
        <v>32</v>
      </c>
      <c r="L109" s="4" t="s">
        <v>33</v>
      </c>
      <c r="M109" s="4" t="s">
        <v>82</v>
      </c>
      <c r="N109" s="4" t="s">
        <v>83</v>
      </c>
      <c r="O109" s="4" t="s">
        <v>37</v>
      </c>
      <c r="P109" s="4" t="s">
        <v>9</v>
      </c>
      <c r="Q109" s="4" t="s">
        <v>34</v>
      </c>
      <c r="R109" s="4" t="s">
        <v>35</v>
      </c>
      <c r="S109" s="4" t="s">
        <v>32</v>
      </c>
      <c r="T109" s="4" t="s">
        <v>36</v>
      </c>
      <c r="U109" s="117"/>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row>
    <row r="110" spans="1:119" ht="12.75">
      <c r="A110" s="278" t="s">
        <v>127</v>
      </c>
      <c r="B110" s="279"/>
      <c r="C110" s="279"/>
      <c r="D110" s="279"/>
      <c r="E110" s="279"/>
      <c r="F110" s="279"/>
      <c r="G110" s="279"/>
      <c r="H110" s="279"/>
      <c r="I110" s="279"/>
      <c r="J110" s="279"/>
      <c r="K110" s="279"/>
      <c r="L110" s="279"/>
      <c r="M110" s="279"/>
      <c r="N110" s="279"/>
      <c r="O110" s="279"/>
      <c r="P110" s="279"/>
      <c r="Q110" s="279"/>
      <c r="R110" s="279"/>
      <c r="S110" s="279"/>
      <c r="T110" s="279"/>
      <c r="U110" s="280"/>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row>
    <row r="111" spans="1:119" ht="15">
      <c r="A111" s="47"/>
      <c r="B111" s="276" t="s">
        <v>128</v>
      </c>
      <c r="C111" s="276"/>
      <c r="D111" s="276"/>
      <c r="E111" s="276"/>
      <c r="F111" s="276"/>
      <c r="G111" s="276"/>
      <c r="H111" s="276"/>
      <c r="I111" s="276"/>
      <c r="J111" s="276"/>
      <c r="K111" s="276"/>
      <c r="L111" s="276"/>
      <c r="M111" s="276"/>
      <c r="N111" s="276"/>
      <c r="O111" s="276"/>
      <c r="P111" s="276"/>
      <c r="Q111" s="276"/>
      <c r="R111" s="276"/>
      <c r="S111" s="276"/>
      <c r="T111" s="276"/>
      <c r="U111" s="277"/>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row>
    <row r="112" spans="1:119" ht="12.75">
      <c r="A112" s="99" t="s">
        <v>244</v>
      </c>
      <c r="B112" s="192" t="s">
        <v>241</v>
      </c>
      <c r="C112" s="192"/>
      <c r="D112" s="192"/>
      <c r="E112" s="192"/>
      <c r="F112" s="192"/>
      <c r="G112" s="192"/>
      <c r="H112" s="192"/>
      <c r="I112" s="192"/>
      <c r="J112" s="46">
        <f>J$80</f>
        <v>4</v>
      </c>
      <c r="K112" s="46">
        <f aca="true" t="shared" si="17" ref="K112:Q121">K$80</f>
        <v>2</v>
      </c>
      <c r="L112" s="46">
        <f t="shared" si="17"/>
        <v>0</v>
      </c>
      <c r="M112" s="46">
        <f t="shared" si="17"/>
        <v>1</v>
      </c>
      <c r="N112" s="46">
        <f t="shared" si="17"/>
        <v>1</v>
      </c>
      <c r="O112" s="46">
        <f t="shared" si="17"/>
        <v>4</v>
      </c>
      <c r="P112" s="46">
        <f t="shared" si="17"/>
        <v>3</v>
      </c>
      <c r="Q112" s="46">
        <f t="shared" si="17"/>
        <v>7</v>
      </c>
      <c r="R112" s="26"/>
      <c r="S112" s="26" t="s">
        <v>32</v>
      </c>
      <c r="T112" s="27"/>
      <c r="U112" s="12" t="s">
        <v>42</v>
      </c>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row>
    <row r="113" spans="1:119" ht="12.75">
      <c r="A113" s="99" t="s">
        <v>145</v>
      </c>
      <c r="B113" s="192" t="s">
        <v>256</v>
      </c>
      <c r="C113" s="192"/>
      <c r="D113" s="192"/>
      <c r="E113" s="192"/>
      <c r="F113" s="192"/>
      <c r="G113" s="192"/>
      <c r="H113" s="192"/>
      <c r="I113" s="192"/>
      <c r="J113" s="46">
        <f>J$80</f>
        <v>4</v>
      </c>
      <c r="K113" s="46">
        <f t="shared" si="17"/>
        <v>2</v>
      </c>
      <c r="L113" s="46">
        <f t="shared" si="17"/>
        <v>0</v>
      </c>
      <c r="M113" s="46">
        <f t="shared" si="17"/>
        <v>1</v>
      </c>
      <c r="N113" s="46">
        <f t="shared" si="17"/>
        <v>1</v>
      </c>
      <c r="O113" s="46">
        <f t="shared" si="17"/>
        <v>4</v>
      </c>
      <c r="P113" s="46">
        <f t="shared" si="17"/>
        <v>3</v>
      </c>
      <c r="Q113" s="46">
        <f t="shared" si="17"/>
        <v>7</v>
      </c>
      <c r="R113" s="26"/>
      <c r="S113" s="26" t="s">
        <v>32</v>
      </c>
      <c r="T113" s="27"/>
      <c r="U113" s="12" t="s">
        <v>42</v>
      </c>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row>
    <row r="114" spans="1:119" ht="12.75">
      <c r="A114" s="99" t="s">
        <v>287</v>
      </c>
      <c r="B114" s="192" t="s">
        <v>288</v>
      </c>
      <c r="C114" s="192"/>
      <c r="D114" s="192"/>
      <c r="E114" s="192"/>
      <c r="F114" s="192"/>
      <c r="G114" s="192"/>
      <c r="H114" s="192"/>
      <c r="I114" s="192"/>
      <c r="J114" s="46">
        <f>J$80</f>
        <v>4</v>
      </c>
      <c r="K114" s="46">
        <f t="shared" si="17"/>
        <v>2</v>
      </c>
      <c r="L114" s="46">
        <f t="shared" si="17"/>
        <v>0</v>
      </c>
      <c r="M114" s="46">
        <f t="shared" si="17"/>
        <v>1</v>
      </c>
      <c r="N114" s="46">
        <f t="shared" si="17"/>
        <v>1</v>
      </c>
      <c r="O114" s="46">
        <f t="shared" si="17"/>
        <v>4</v>
      </c>
      <c r="P114" s="46">
        <f t="shared" si="17"/>
        <v>3</v>
      </c>
      <c r="Q114" s="46">
        <f t="shared" si="17"/>
        <v>7</v>
      </c>
      <c r="R114" s="26"/>
      <c r="S114" s="26" t="s">
        <v>32</v>
      </c>
      <c r="T114" s="27"/>
      <c r="U114" s="12" t="s">
        <v>42</v>
      </c>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row>
    <row r="115" spans="1:119" ht="15">
      <c r="A115" s="99" t="s">
        <v>289</v>
      </c>
      <c r="B115" s="192" t="s">
        <v>290</v>
      </c>
      <c r="C115" s="240"/>
      <c r="D115" s="240"/>
      <c r="E115" s="240"/>
      <c r="F115" s="240"/>
      <c r="G115" s="240"/>
      <c r="H115" s="240"/>
      <c r="I115" s="31"/>
      <c r="J115" s="46">
        <f>J$80</f>
        <v>4</v>
      </c>
      <c r="K115" s="46">
        <f t="shared" si="17"/>
        <v>2</v>
      </c>
      <c r="L115" s="46">
        <f t="shared" si="17"/>
        <v>0</v>
      </c>
      <c r="M115" s="46">
        <f t="shared" si="17"/>
        <v>1</v>
      </c>
      <c r="N115" s="46">
        <f t="shared" si="17"/>
        <v>1</v>
      </c>
      <c r="O115" s="46">
        <f t="shared" si="17"/>
        <v>4</v>
      </c>
      <c r="P115" s="46">
        <f t="shared" si="17"/>
        <v>3</v>
      </c>
      <c r="Q115" s="46">
        <f t="shared" si="17"/>
        <v>7</v>
      </c>
      <c r="R115" s="26"/>
      <c r="S115" s="26" t="s">
        <v>32</v>
      </c>
      <c r="T115" s="27"/>
      <c r="U115" s="12" t="s">
        <v>42</v>
      </c>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row>
    <row r="116" spans="1:119" ht="12.75">
      <c r="A116" s="99" t="s">
        <v>168</v>
      </c>
      <c r="B116" s="192" t="s">
        <v>175</v>
      </c>
      <c r="C116" s="192"/>
      <c r="D116" s="192"/>
      <c r="E116" s="192"/>
      <c r="F116" s="192"/>
      <c r="G116" s="192"/>
      <c r="H116" s="192"/>
      <c r="I116" s="192"/>
      <c r="J116" s="46">
        <f>J$80</f>
        <v>4</v>
      </c>
      <c r="K116" s="46">
        <f t="shared" si="17"/>
        <v>2</v>
      </c>
      <c r="L116" s="46">
        <f t="shared" si="17"/>
        <v>0</v>
      </c>
      <c r="M116" s="46">
        <f t="shared" si="17"/>
        <v>1</v>
      </c>
      <c r="N116" s="46">
        <f t="shared" si="17"/>
        <v>1</v>
      </c>
      <c r="O116" s="46">
        <f t="shared" si="17"/>
        <v>4</v>
      </c>
      <c r="P116" s="46">
        <f t="shared" si="17"/>
        <v>3</v>
      </c>
      <c r="Q116" s="46">
        <f t="shared" si="17"/>
        <v>7</v>
      </c>
      <c r="R116" s="26"/>
      <c r="S116" s="26" t="s">
        <v>32</v>
      </c>
      <c r="T116" s="27"/>
      <c r="U116" s="12" t="s">
        <v>42</v>
      </c>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row>
    <row r="117" spans="1:119" ht="15">
      <c r="A117" s="49"/>
      <c r="B117" s="285" t="s">
        <v>129</v>
      </c>
      <c r="C117" s="285"/>
      <c r="D117" s="285"/>
      <c r="E117" s="285"/>
      <c r="F117" s="285"/>
      <c r="G117" s="285"/>
      <c r="H117" s="285"/>
      <c r="I117" s="285"/>
      <c r="J117" s="285"/>
      <c r="K117" s="285"/>
      <c r="L117" s="285"/>
      <c r="M117" s="285"/>
      <c r="N117" s="285"/>
      <c r="O117" s="285"/>
      <c r="P117" s="285"/>
      <c r="Q117" s="285"/>
      <c r="R117" s="285"/>
      <c r="S117" s="285"/>
      <c r="T117" s="285"/>
      <c r="U117" s="286"/>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row>
    <row r="118" spans="1:119" ht="12.75">
      <c r="A118" s="99" t="s">
        <v>245</v>
      </c>
      <c r="B118" s="192" t="s">
        <v>291</v>
      </c>
      <c r="C118" s="192"/>
      <c r="D118" s="192"/>
      <c r="E118" s="192"/>
      <c r="F118" s="192"/>
      <c r="G118" s="192"/>
      <c r="H118" s="192"/>
      <c r="I118" s="192"/>
      <c r="J118" s="46">
        <f>J$80</f>
        <v>4</v>
      </c>
      <c r="K118" s="46">
        <f t="shared" si="17"/>
        <v>2</v>
      </c>
      <c r="L118" s="46">
        <f t="shared" si="17"/>
        <v>0</v>
      </c>
      <c r="M118" s="46">
        <f t="shared" si="17"/>
        <v>1</v>
      </c>
      <c r="N118" s="46">
        <f t="shared" si="17"/>
        <v>1</v>
      </c>
      <c r="O118" s="46">
        <f t="shared" si="17"/>
        <v>4</v>
      </c>
      <c r="P118" s="46">
        <f t="shared" si="17"/>
        <v>3</v>
      </c>
      <c r="Q118" s="46">
        <f t="shared" si="17"/>
        <v>7</v>
      </c>
      <c r="R118" s="26"/>
      <c r="S118" s="26" t="s">
        <v>32</v>
      </c>
      <c r="T118" s="27"/>
      <c r="U118" s="12" t="s">
        <v>42</v>
      </c>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row>
    <row r="119" spans="1:119" ht="12.75">
      <c r="A119" s="99" t="s">
        <v>134</v>
      </c>
      <c r="B119" s="192" t="s">
        <v>135</v>
      </c>
      <c r="C119" s="192"/>
      <c r="D119" s="192"/>
      <c r="E119" s="192"/>
      <c r="F119" s="192"/>
      <c r="G119" s="192"/>
      <c r="H119" s="192"/>
      <c r="I119" s="192"/>
      <c r="J119" s="46">
        <f>J$80</f>
        <v>4</v>
      </c>
      <c r="K119" s="46">
        <f t="shared" si="17"/>
        <v>2</v>
      </c>
      <c r="L119" s="46">
        <f t="shared" si="17"/>
        <v>0</v>
      </c>
      <c r="M119" s="46">
        <f t="shared" si="17"/>
        <v>1</v>
      </c>
      <c r="N119" s="46">
        <f t="shared" si="17"/>
        <v>1</v>
      </c>
      <c r="O119" s="46">
        <f t="shared" si="17"/>
        <v>4</v>
      </c>
      <c r="P119" s="46">
        <f t="shared" si="17"/>
        <v>3</v>
      </c>
      <c r="Q119" s="46">
        <f t="shared" si="17"/>
        <v>7</v>
      </c>
      <c r="R119" s="26"/>
      <c r="S119" s="26" t="s">
        <v>32</v>
      </c>
      <c r="T119" s="27"/>
      <c r="U119" s="12" t="s">
        <v>42</v>
      </c>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row>
    <row r="120" spans="1:119" ht="12.75">
      <c r="A120" s="99" t="s">
        <v>142</v>
      </c>
      <c r="B120" s="192" t="s">
        <v>257</v>
      </c>
      <c r="C120" s="192"/>
      <c r="D120" s="192"/>
      <c r="E120" s="192"/>
      <c r="F120" s="192"/>
      <c r="G120" s="192"/>
      <c r="H120" s="192"/>
      <c r="I120" s="31"/>
      <c r="J120" s="46">
        <f>J$80</f>
        <v>4</v>
      </c>
      <c r="K120" s="46">
        <f t="shared" si="17"/>
        <v>2</v>
      </c>
      <c r="L120" s="46">
        <f t="shared" si="17"/>
        <v>0</v>
      </c>
      <c r="M120" s="46">
        <f t="shared" si="17"/>
        <v>1</v>
      </c>
      <c r="N120" s="46">
        <f t="shared" si="17"/>
        <v>1</v>
      </c>
      <c r="O120" s="46">
        <f t="shared" si="17"/>
        <v>4</v>
      </c>
      <c r="P120" s="46">
        <f t="shared" si="17"/>
        <v>3</v>
      </c>
      <c r="Q120" s="46">
        <f t="shared" si="17"/>
        <v>7</v>
      </c>
      <c r="R120" s="26"/>
      <c r="S120" s="26" t="s">
        <v>32</v>
      </c>
      <c r="T120" s="27"/>
      <c r="U120" s="12" t="s">
        <v>42</v>
      </c>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row>
    <row r="121" spans="1:119" ht="15">
      <c r="A121" s="99" t="s">
        <v>172</v>
      </c>
      <c r="B121" s="229" t="s">
        <v>175</v>
      </c>
      <c r="C121" s="230"/>
      <c r="D121" s="230"/>
      <c r="E121" s="230"/>
      <c r="F121" s="230"/>
      <c r="G121" s="230"/>
      <c r="H121" s="230"/>
      <c r="I121" s="31"/>
      <c r="J121" s="46">
        <f>J$80</f>
        <v>4</v>
      </c>
      <c r="K121" s="46">
        <f t="shared" si="17"/>
        <v>2</v>
      </c>
      <c r="L121" s="46">
        <f t="shared" si="17"/>
        <v>0</v>
      </c>
      <c r="M121" s="46">
        <f t="shared" si="17"/>
        <v>1</v>
      </c>
      <c r="N121" s="46">
        <f t="shared" si="17"/>
        <v>1</v>
      </c>
      <c r="O121" s="46">
        <f t="shared" si="17"/>
        <v>4</v>
      </c>
      <c r="P121" s="46">
        <f t="shared" si="17"/>
        <v>3</v>
      </c>
      <c r="Q121" s="46">
        <f t="shared" si="17"/>
        <v>7</v>
      </c>
      <c r="R121" s="26"/>
      <c r="S121" s="26" t="s">
        <v>32</v>
      </c>
      <c r="T121" s="27"/>
      <c r="U121" s="12" t="s">
        <v>42</v>
      </c>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row>
    <row r="122" spans="1:119" ht="12.75">
      <c r="A122" s="237" t="s">
        <v>130</v>
      </c>
      <c r="B122" s="238"/>
      <c r="C122" s="238"/>
      <c r="D122" s="238"/>
      <c r="E122" s="238"/>
      <c r="F122" s="238"/>
      <c r="G122" s="238"/>
      <c r="H122" s="238"/>
      <c r="I122" s="238"/>
      <c r="J122" s="238"/>
      <c r="K122" s="238"/>
      <c r="L122" s="238"/>
      <c r="M122" s="238"/>
      <c r="N122" s="238"/>
      <c r="O122" s="238"/>
      <c r="P122" s="238"/>
      <c r="Q122" s="238"/>
      <c r="R122" s="238"/>
      <c r="S122" s="238"/>
      <c r="T122" s="238"/>
      <c r="U122" s="239"/>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row>
    <row r="123" spans="1:119" ht="15">
      <c r="A123" s="47"/>
      <c r="B123" s="276" t="s">
        <v>128</v>
      </c>
      <c r="C123" s="276"/>
      <c r="D123" s="276"/>
      <c r="E123" s="276"/>
      <c r="F123" s="276"/>
      <c r="G123" s="276"/>
      <c r="H123" s="276"/>
      <c r="I123" s="276"/>
      <c r="J123" s="276"/>
      <c r="K123" s="276"/>
      <c r="L123" s="276"/>
      <c r="M123" s="276"/>
      <c r="N123" s="276"/>
      <c r="O123" s="276"/>
      <c r="P123" s="276"/>
      <c r="Q123" s="276"/>
      <c r="R123" s="276"/>
      <c r="S123" s="276"/>
      <c r="T123" s="276"/>
      <c r="U123" s="277"/>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row>
    <row r="124" spans="1:119" ht="12.75">
      <c r="A124" s="99" t="s">
        <v>136</v>
      </c>
      <c r="B124" s="192" t="s">
        <v>138</v>
      </c>
      <c r="C124" s="192"/>
      <c r="D124" s="192"/>
      <c r="E124" s="192"/>
      <c r="F124" s="192"/>
      <c r="G124" s="192"/>
      <c r="H124" s="192"/>
      <c r="I124" s="192"/>
      <c r="J124" s="56">
        <f>J$81</f>
        <v>4</v>
      </c>
      <c r="K124" s="56">
        <f aca="true" t="shared" si="18" ref="K124:Q133">K$81</f>
        <v>2</v>
      </c>
      <c r="L124" s="56">
        <f t="shared" si="18"/>
        <v>0</v>
      </c>
      <c r="M124" s="56">
        <f t="shared" si="18"/>
        <v>1</v>
      </c>
      <c r="N124" s="56">
        <f t="shared" si="18"/>
        <v>1</v>
      </c>
      <c r="O124" s="56">
        <f t="shared" si="18"/>
        <v>4</v>
      </c>
      <c r="P124" s="56">
        <f t="shared" si="18"/>
        <v>3</v>
      </c>
      <c r="Q124" s="56">
        <f t="shared" si="18"/>
        <v>7</v>
      </c>
      <c r="R124" s="26"/>
      <c r="S124" s="26" t="s">
        <v>32</v>
      </c>
      <c r="T124" s="27"/>
      <c r="U124" s="12" t="s">
        <v>42</v>
      </c>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row>
    <row r="125" spans="1:119" ht="12.75">
      <c r="A125" s="99" t="s">
        <v>137</v>
      </c>
      <c r="B125" s="192" t="s">
        <v>139</v>
      </c>
      <c r="C125" s="192"/>
      <c r="D125" s="192"/>
      <c r="E125" s="192"/>
      <c r="F125" s="192"/>
      <c r="G125" s="192"/>
      <c r="H125" s="192"/>
      <c r="I125" s="192"/>
      <c r="J125" s="56">
        <f>J$81</f>
        <v>4</v>
      </c>
      <c r="K125" s="56">
        <f t="shared" si="18"/>
        <v>2</v>
      </c>
      <c r="L125" s="56">
        <f t="shared" si="18"/>
        <v>0</v>
      </c>
      <c r="M125" s="56">
        <f t="shared" si="18"/>
        <v>1</v>
      </c>
      <c r="N125" s="56">
        <f t="shared" si="18"/>
        <v>1</v>
      </c>
      <c r="O125" s="56">
        <f t="shared" si="18"/>
        <v>4</v>
      </c>
      <c r="P125" s="56">
        <f t="shared" si="18"/>
        <v>3</v>
      </c>
      <c r="Q125" s="56">
        <f t="shared" si="18"/>
        <v>7</v>
      </c>
      <c r="R125" s="26"/>
      <c r="S125" s="26" t="s">
        <v>32</v>
      </c>
      <c r="T125" s="27"/>
      <c r="U125" s="12" t="s">
        <v>42</v>
      </c>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row>
    <row r="126" spans="1:119" ht="12.75">
      <c r="A126" s="99" t="s">
        <v>294</v>
      </c>
      <c r="B126" s="192" t="s">
        <v>295</v>
      </c>
      <c r="C126" s="192"/>
      <c r="D126" s="192"/>
      <c r="E126" s="192"/>
      <c r="F126" s="192"/>
      <c r="G126" s="192"/>
      <c r="H126" s="192"/>
      <c r="I126" s="192"/>
      <c r="J126" s="56">
        <f>J$81</f>
        <v>4</v>
      </c>
      <c r="K126" s="56">
        <f t="shared" si="18"/>
        <v>2</v>
      </c>
      <c r="L126" s="56">
        <f t="shared" si="18"/>
        <v>0</v>
      </c>
      <c r="M126" s="56">
        <f t="shared" si="18"/>
        <v>1</v>
      </c>
      <c r="N126" s="56">
        <f t="shared" si="18"/>
        <v>1</v>
      </c>
      <c r="O126" s="56">
        <f t="shared" si="18"/>
        <v>4</v>
      </c>
      <c r="P126" s="56">
        <f t="shared" si="18"/>
        <v>3</v>
      </c>
      <c r="Q126" s="56">
        <f t="shared" si="18"/>
        <v>7</v>
      </c>
      <c r="R126" s="26"/>
      <c r="S126" s="26" t="s">
        <v>32</v>
      </c>
      <c r="T126" s="27"/>
      <c r="U126" s="12" t="s">
        <v>42</v>
      </c>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row>
    <row r="127" spans="1:119" ht="15">
      <c r="A127" s="99" t="s">
        <v>246</v>
      </c>
      <c r="B127" s="192" t="s">
        <v>293</v>
      </c>
      <c r="C127" s="240"/>
      <c r="D127" s="240"/>
      <c r="E127" s="240"/>
      <c r="F127" s="240"/>
      <c r="G127" s="240"/>
      <c r="H127" s="240"/>
      <c r="I127" s="31"/>
      <c r="J127" s="56">
        <f>J$81</f>
        <v>4</v>
      </c>
      <c r="K127" s="56">
        <f t="shared" si="18"/>
        <v>2</v>
      </c>
      <c r="L127" s="56">
        <f t="shared" si="18"/>
        <v>0</v>
      </c>
      <c r="M127" s="56">
        <f t="shared" si="18"/>
        <v>1</v>
      </c>
      <c r="N127" s="56">
        <f t="shared" si="18"/>
        <v>1</v>
      </c>
      <c r="O127" s="56">
        <f t="shared" si="18"/>
        <v>4</v>
      </c>
      <c r="P127" s="56">
        <f t="shared" si="18"/>
        <v>3</v>
      </c>
      <c r="Q127" s="56">
        <f t="shared" si="18"/>
        <v>7</v>
      </c>
      <c r="R127" s="26"/>
      <c r="S127" s="26" t="s">
        <v>32</v>
      </c>
      <c r="T127" s="27"/>
      <c r="U127" s="12" t="s">
        <v>42</v>
      </c>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row>
    <row r="128" spans="1:119" ht="12.75">
      <c r="A128" s="99" t="s">
        <v>296</v>
      </c>
      <c r="B128" s="304" t="s">
        <v>297</v>
      </c>
      <c r="C128" s="304"/>
      <c r="D128" s="304"/>
      <c r="E128" s="304"/>
      <c r="F128" s="304"/>
      <c r="G128" s="304"/>
      <c r="H128" s="304"/>
      <c r="I128" s="304"/>
      <c r="J128" s="56">
        <f>J$81</f>
        <v>4</v>
      </c>
      <c r="K128" s="56">
        <f t="shared" si="18"/>
        <v>2</v>
      </c>
      <c r="L128" s="56">
        <f t="shared" si="18"/>
        <v>0</v>
      </c>
      <c r="M128" s="56">
        <f t="shared" si="18"/>
        <v>1</v>
      </c>
      <c r="N128" s="56">
        <f t="shared" si="18"/>
        <v>1</v>
      </c>
      <c r="O128" s="56">
        <f t="shared" si="18"/>
        <v>4</v>
      </c>
      <c r="P128" s="56">
        <f t="shared" si="18"/>
        <v>3</v>
      </c>
      <c r="Q128" s="56">
        <f t="shared" si="18"/>
        <v>7</v>
      </c>
      <c r="R128" s="26"/>
      <c r="S128" s="26" t="s">
        <v>32</v>
      </c>
      <c r="T128" s="27"/>
      <c r="U128" s="12" t="s">
        <v>42</v>
      </c>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row>
    <row r="129" spans="1:119" ht="15">
      <c r="A129" s="49"/>
      <c r="B129" s="285" t="s">
        <v>129</v>
      </c>
      <c r="C129" s="285"/>
      <c r="D129" s="285"/>
      <c r="E129" s="285"/>
      <c r="F129" s="285"/>
      <c r="G129" s="285"/>
      <c r="H129" s="285"/>
      <c r="I129" s="285"/>
      <c r="J129" s="285"/>
      <c r="K129" s="285"/>
      <c r="L129" s="285"/>
      <c r="M129" s="285"/>
      <c r="N129" s="285"/>
      <c r="O129" s="285"/>
      <c r="P129" s="285"/>
      <c r="Q129" s="285"/>
      <c r="R129" s="285"/>
      <c r="S129" s="285"/>
      <c r="T129" s="285"/>
      <c r="U129" s="286"/>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row>
    <row r="130" spans="1:119" ht="12.75">
      <c r="A130" s="99" t="s">
        <v>140</v>
      </c>
      <c r="B130" s="192" t="s">
        <v>143</v>
      </c>
      <c r="C130" s="192"/>
      <c r="D130" s="192"/>
      <c r="E130" s="192"/>
      <c r="F130" s="192"/>
      <c r="G130" s="192"/>
      <c r="H130" s="192"/>
      <c r="I130" s="192"/>
      <c r="J130" s="56">
        <f>J$81</f>
        <v>4</v>
      </c>
      <c r="K130" s="56">
        <f t="shared" si="18"/>
        <v>2</v>
      </c>
      <c r="L130" s="56">
        <f t="shared" si="18"/>
        <v>0</v>
      </c>
      <c r="M130" s="56">
        <f t="shared" si="18"/>
        <v>1</v>
      </c>
      <c r="N130" s="56">
        <f t="shared" si="18"/>
        <v>1</v>
      </c>
      <c r="O130" s="56">
        <f t="shared" si="18"/>
        <v>4</v>
      </c>
      <c r="P130" s="56">
        <f t="shared" si="18"/>
        <v>3</v>
      </c>
      <c r="Q130" s="56">
        <f t="shared" si="18"/>
        <v>7</v>
      </c>
      <c r="R130" s="26"/>
      <c r="S130" s="26" t="s">
        <v>32</v>
      </c>
      <c r="T130" s="27"/>
      <c r="U130" s="12" t="s">
        <v>42</v>
      </c>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row>
    <row r="131" spans="1:119" ht="12.75">
      <c r="A131" s="99" t="s">
        <v>141</v>
      </c>
      <c r="B131" s="192" t="s">
        <v>144</v>
      </c>
      <c r="C131" s="192"/>
      <c r="D131" s="192"/>
      <c r="E131" s="192"/>
      <c r="F131" s="192"/>
      <c r="G131" s="192"/>
      <c r="H131" s="192"/>
      <c r="I131" s="192"/>
      <c r="J131" s="56">
        <f>J$81</f>
        <v>4</v>
      </c>
      <c r="K131" s="56">
        <f t="shared" si="18"/>
        <v>2</v>
      </c>
      <c r="L131" s="56">
        <f t="shared" si="18"/>
        <v>0</v>
      </c>
      <c r="M131" s="56">
        <f t="shared" si="18"/>
        <v>1</v>
      </c>
      <c r="N131" s="56">
        <f t="shared" si="18"/>
        <v>1</v>
      </c>
      <c r="O131" s="56">
        <f t="shared" si="18"/>
        <v>4</v>
      </c>
      <c r="P131" s="56">
        <f t="shared" si="18"/>
        <v>3</v>
      </c>
      <c r="Q131" s="56">
        <f t="shared" si="18"/>
        <v>7</v>
      </c>
      <c r="R131" s="26"/>
      <c r="S131" s="26" t="s">
        <v>32</v>
      </c>
      <c r="T131" s="27"/>
      <c r="U131" s="12" t="s">
        <v>42</v>
      </c>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row>
    <row r="132" spans="1:119" ht="12.75">
      <c r="A132" s="99" t="s">
        <v>161</v>
      </c>
      <c r="B132" s="241" t="s">
        <v>164</v>
      </c>
      <c r="C132" s="241"/>
      <c r="D132" s="241"/>
      <c r="E132" s="241"/>
      <c r="F132" s="241"/>
      <c r="G132" s="241"/>
      <c r="H132" s="241"/>
      <c r="I132" s="241"/>
      <c r="J132" s="56">
        <f>J$81</f>
        <v>4</v>
      </c>
      <c r="K132" s="56">
        <f t="shared" si="18"/>
        <v>2</v>
      </c>
      <c r="L132" s="56">
        <f t="shared" si="18"/>
        <v>0</v>
      </c>
      <c r="M132" s="56">
        <f t="shared" si="18"/>
        <v>1</v>
      </c>
      <c r="N132" s="56">
        <f t="shared" si="18"/>
        <v>1</v>
      </c>
      <c r="O132" s="56">
        <f t="shared" si="18"/>
        <v>4</v>
      </c>
      <c r="P132" s="56">
        <f t="shared" si="18"/>
        <v>3</v>
      </c>
      <c r="Q132" s="56">
        <f t="shared" si="18"/>
        <v>7</v>
      </c>
      <c r="R132" s="26"/>
      <c r="S132" s="26" t="s">
        <v>32</v>
      </c>
      <c r="T132" s="27"/>
      <c r="U132" s="12" t="s">
        <v>42</v>
      </c>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row>
    <row r="133" spans="1:119" ht="15">
      <c r="A133" s="99" t="s">
        <v>247</v>
      </c>
      <c r="B133" s="192" t="s">
        <v>242</v>
      </c>
      <c r="C133" s="240"/>
      <c r="D133" s="240"/>
      <c r="E133" s="240"/>
      <c r="F133" s="240"/>
      <c r="G133" s="240"/>
      <c r="H133" s="240"/>
      <c r="I133" s="31"/>
      <c r="J133" s="56">
        <f>J$81</f>
        <v>4</v>
      </c>
      <c r="K133" s="56">
        <f t="shared" si="18"/>
        <v>2</v>
      </c>
      <c r="L133" s="56">
        <f t="shared" si="18"/>
        <v>0</v>
      </c>
      <c r="M133" s="56">
        <f t="shared" si="18"/>
        <v>1</v>
      </c>
      <c r="N133" s="56">
        <f t="shared" si="18"/>
        <v>1</v>
      </c>
      <c r="O133" s="56">
        <f t="shared" si="18"/>
        <v>4</v>
      </c>
      <c r="P133" s="56">
        <f t="shared" si="18"/>
        <v>3</v>
      </c>
      <c r="Q133" s="56">
        <f t="shared" si="18"/>
        <v>7</v>
      </c>
      <c r="R133" s="26"/>
      <c r="S133" s="26" t="s">
        <v>32</v>
      </c>
      <c r="T133" s="27"/>
      <c r="U133" s="12" t="s">
        <v>42</v>
      </c>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row>
    <row r="134" spans="1:119" ht="12.75">
      <c r="A134" s="278" t="s">
        <v>131</v>
      </c>
      <c r="B134" s="279"/>
      <c r="C134" s="279"/>
      <c r="D134" s="279"/>
      <c r="E134" s="279"/>
      <c r="F134" s="279"/>
      <c r="G134" s="279"/>
      <c r="H134" s="279"/>
      <c r="I134" s="279"/>
      <c r="J134" s="279"/>
      <c r="K134" s="279"/>
      <c r="L134" s="279"/>
      <c r="M134" s="279"/>
      <c r="N134" s="279"/>
      <c r="O134" s="279"/>
      <c r="P134" s="279"/>
      <c r="Q134" s="279"/>
      <c r="R134" s="279"/>
      <c r="S134" s="279"/>
      <c r="T134" s="279"/>
      <c r="U134" s="280"/>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row>
    <row r="135" spans="1:119" ht="15">
      <c r="A135" s="47"/>
      <c r="B135" s="276" t="s">
        <v>128</v>
      </c>
      <c r="C135" s="276"/>
      <c r="D135" s="276"/>
      <c r="E135" s="276"/>
      <c r="F135" s="276"/>
      <c r="G135" s="276"/>
      <c r="H135" s="276"/>
      <c r="I135" s="276"/>
      <c r="J135" s="276"/>
      <c r="K135" s="276"/>
      <c r="L135" s="276"/>
      <c r="M135" s="276"/>
      <c r="N135" s="276"/>
      <c r="O135" s="276"/>
      <c r="P135" s="276"/>
      <c r="Q135" s="276"/>
      <c r="R135" s="276"/>
      <c r="S135" s="276"/>
      <c r="T135" s="276"/>
      <c r="U135" s="277"/>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row>
    <row r="136" spans="1:119" ht="12.75">
      <c r="A136" s="99" t="s">
        <v>310</v>
      </c>
      <c r="B136" s="192" t="s">
        <v>299</v>
      </c>
      <c r="C136" s="192"/>
      <c r="D136" s="192"/>
      <c r="E136" s="192"/>
      <c r="F136" s="192"/>
      <c r="G136" s="192"/>
      <c r="H136" s="192"/>
      <c r="I136" s="192"/>
      <c r="J136" s="56">
        <f>J$90</f>
        <v>7</v>
      </c>
      <c r="K136" s="56">
        <f aca="true" t="shared" si="19" ref="K136:Q145">K$90</f>
        <v>2</v>
      </c>
      <c r="L136" s="56">
        <f t="shared" si="19"/>
        <v>0</v>
      </c>
      <c r="M136" s="56">
        <f t="shared" si="19"/>
        <v>1</v>
      </c>
      <c r="N136" s="56">
        <f t="shared" si="19"/>
        <v>1</v>
      </c>
      <c r="O136" s="56">
        <f t="shared" si="19"/>
        <v>4</v>
      </c>
      <c r="P136" s="56">
        <f t="shared" si="19"/>
        <v>11</v>
      </c>
      <c r="Q136" s="56">
        <f>Q$90</f>
        <v>15</v>
      </c>
      <c r="R136" s="26"/>
      <c r="S136" s="26" t="s">
        <v>32</v>
      </c>
      <c r="T136" s="27"/>
      <c r="U136" s="12" t="s">
        <v>42</v>
      </c>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row>
    <row r="137" spans="1:119" ht="12.75">
      <c r="A137" s="99" t="s">
        <v>146</v>
      </c>
      <c r="B137" s="192" t="s">
        <v>147</v>
      </c>
      <c r="C137" s="192"/>
      <c r="D137" s="192"/>
      <c r="E137" s="192"/>
      <c r="F137" s="192"/>
      <c r="G137" s="192"/>
      <c r="H137" s="192"/>
      <c r="I137" s="192"/>
      <c r="J137" s="56">
        <f>J$90</f>
        <v>7</v>
      </c>
      <c r="K137" s="56">
        <f t="shared" si="19"/>
        <v>2</v>
      </c>
      <c r="L137" s="56">
        <f t="shared" si="19"/>
        <v>0</v>
      </c>
      <c r="M137" s="56">
        <f t="shared" si="19"/>
        <v>1</v>
      </c>
      <c r="N137" s="56">
        <f t="shared" si="19"/>
        <v>1</v>
      </c>
      <c r="O137" s="56">
        <f t="shared" si="19"/>
        <v>4</v>
      </c>
      <c r="P137" s="56">
        <f t="shared" si="19"/>
        <v>11</v>
      </c>
      <c r="Q137" s="56">
        <f t="shared" si="19"/>
        <v>15</v>
      </c>
      <c r="R137" s="26"/>
      <c r="S137" s="26" t="s">
        <v>32</v>
      </c>
      <c r="T137" s="27"/>
      <c r="U137" s="12" t="s">
        <v>42</v>
      </c>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row>
    <row r="138" spans="1:119" ht="15">
      <c r="A138" s="99" t="s">
        <v>154</v>
      </c>
      <c r="B138" s="229" t="s">
        <v>158</v>
      </c>
      <c r="C138" s="230"/>
      <c r="D138" s="230"/>
      <c r="E138" s="230"/>
      <c r="F138" s="230"/>
      <c r="G138" s="230"/>
      <c r="H138" s="230"/>
      <c r="I138" s="31"/>
      <c r="J138" s="56">
        <f>J$90</f>
        <v>7</v>
      </c>
      <c r="K138" s="56">
        <f t="shared" si="19"/>
        <v>2</v>
      </c>
      <c r="L138" s="56">
        <f t="shared" si="19"/>
        <v>0</v>
      </c>
      <c r="M138" s="56">
        <f t="shared" si="19"/>
        <v>1</v>
      </c>
      <c r="N138" s="56">
        <f t="shared" si="19"/>
        <v>1</v>
      </c>
      <c r="O138" s="56">
        <f t="shared" si="19"/>
        <v>4</v>
      </c>
      <c r="P138" s="56">
        <f t="shared" si="19"/>
        <v>11</v>
      </c>
      <c r="Q138" s="56">
        <f t="shared" si="19"/>
        <v>15</v>
      </c>
      <c r="R138" s="26"/>
      <c r="S138" s="26" t="s">
        <v>32</v>
      </c>
      <c r="T138" s="27"/>
      <c r="U138" s="12" t="s">
        <v>42</v>
      </c>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row>
    <row r="139" spans="1:119" ht="12.75">
      <c r="A139" s="48" t="s">
        <v>300</v>
      </c>
      <c r="B139" s="192" t="s">
        <v>301</v>
      </c>
      <c r="C139" s="192"/>
      <c r="D139" s="192"/>
      <c r="E139" s="192"/>
      <c r="F139" s="192"/>
      <c r="G139" s="192"/>
      <c r="H139" s="192"/>
      <c r="I139" s="192"/>
      <c r="J139" s="56">
        <f>J$90</f>
        <v>7</v>
      </c>
      <c r="K139" s="56">
        <f t="shared" si="19"/>
        <v>2</v>
      </c>
      <c r="L139" s="56">
        <f t="shared" si="19"/>
        <v>0</v>
      </c>
      <c r="M139" s="56">
        <f t="shared" si="19"/>
        <v>1</v>
      </c>
      <c r="N139" s="56">
        <f t="shared" si="19"/>
        <v>1</v>
      </c>
      <c r="O139" s="56">
        <f t="shared" si="19"/>
        <v>4</v>
      </c>
      <c r="P139" s="56">
        <f t="shared" si="19"/>
        <v>11</v>
      </c>
      <c r="Q139" s="56">
        <f t="shared" si="19"/>
        <v>15</v>
      </c>
      <c r="R139" s="26"/>
      <c r="S139" s="26" t="s">
        <v>32</v>
      </c>
      <c r="T139" s="27"/>
      <c r="U139" s="12" t="s">
        <v>42</v>
      </c>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row>
    <row r="140" spans="1:119" ht="15">
      <c r="A140" s="99" t="s">
        <v>248</v>
      </c>
      <c r="B140" s="192" t="s">
        <v>258</v>
      </c>
      <c r="C140" s="240"/>
      <c r="D140" s="240"/>
      <c r="E140" s="240"/>
      <c r="F140" s="240"/>
      <c r="G140" s="240"/>
      <c r="H140" s="240"/>
      <c r="I140" s="31"/>
      <c r="J140" s="56">
        <f>J$90</f>
        <v>7</v>
      </c>
      <c r="K140" s="56">
        <f t="shared" si="19"/>
        <v>2</v>
      </c>
      <c r="L140" s="56">
        <f t="shared" si="19"/>
        <v>0</v>
      </c>
      <c r="M140" s="56">
        <f t="shared" si="19"/>
        <v>1</v>
      </c>
      <c r="N140" s="56">
        <f t="shared" si="19"/>
        <v>1</v>
      </c>
      <c r="O140" s="56">
        <f t="shared" si="19"/>
        <v>4</v>
      </c>
      <c r="P140" s="56">
        <f t="shared" si="19"/>
        <v>11</v>
      </c>
      <c r="Q140" s="56">
        <f t="shared" si="19"/>
        <v>15</v>
      </c>
      <c r="R140" s="26"/>
      <c r="S140" s="26" t="s">
        <v>32</v>
      </c>
      <c r="T140" s="27"/>
      <c r="U140" s="12" t="s">
        <v>42</v>
      </c>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row>
    <row r="141" spans="1:119" ht="15">
      <c r="A141" s="49"/>
      <c r="B141" s="285" t="s">
        <v>129</v>
      </c>
      <c r="C141" s="285"/>
      <c r="D141" s="285"/>
      <c r="E141" s="285"/>
      <c r="F141" s="285"/>
      <c r="G141" s="285"/>
      <c r="H141" s="285"/>
      <c r="I141" s="285"/>
      <c r="J141" s="285"/>
      <c r="K141" s="285"/>
      <c r="L141" s="285"/>
      <c r="M141" s="285"/>
      <c r="N141" s="285"/>
      <c r="O141" s="285"/>
      <c r="P141" s="285"/>
      <c r="Q141" s="285"/>
      <c r="R141" s="285"/>
      <c r="S141" s="285"/>
      <c r="T141" s="285"/>
      <c r="U141" s="286"/>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row>
    <row r="142" spans="1:119" ht="12.75">
      <c r="A142" s="99" t="s">
        <v>249</v>
      </c>
      <c r="B142" s="192" t="s">
        <v>243</v>
      </c>
      <c r="C142" s="192"/>
      <c r="D142" s="192"/>
      <c r="E142" s="192"/>
      <c r="F142" s="192"/>
      <c r="G142" s="192"/>
      <c r="H142" s="192"/>
      <c r="I142" s="192"/>
      <c r="J142" s="56">
        <f>J$90</f>
        <v>7</v>
      </c>
      <c r="K142" s="56">
        <f t="shared" si="19"/>
        <v>2</v>
      </c>
      <c r="L142" s="56">
        <f t="shared" si="19"/>
        <v>0</v>
      </c>
      <c r="M142" s="56">
        <f t="shared" si="19"/>
        <v>1</v>
      </c>
      <c r="N142" s="56">
        <f t="shared" si="19"/>
        <v>1</v>
      </c>
      <c r="O142" s="56">
        <f t="shared" si="19"/>
        <v>4</v>
      </c>
      <c r="P142" s="56">
        <f t="shared" si="19"/>
        <v>11</v>
      </c>
      <c r="Q142" s="56">
        <f t="shared" si="19"/>
        <v>15</v>
      </c>
      <c r="R142" s="26"/>
      <c r="S142" s="26" t="s">
        <v>32</v>
      </c>
      <c r="T142" s="27"/>
      <c r="U142" s="12" t="s">
        <v>42</v>
      </c>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row>
    <row r="143" spans="1:119" ht="12.75">
      <c r="A143" s="99" t="s">
        <v>250</v>
      </c>
      <c r="B143" s="192" t="s">
        <v>307</v>
      </c>
      <c r="C143" s="192"/>
      <c r="D143" s="192"/>
      <c r="E143" s="192"/>
      <c r="F143" s="192"/>
      <c r="G143" s="192"/>
      <c r="H143" s="192"/>
      <c r="I143" s="192"/>
      <c r="J143" s="56">
        <f>J$90</f>
        <v>7</v>
      </c>
      <c r="K143" s="56">
        <f t="shared" si="19"/>
        <v>2</v>
      </c>
      <c r="L143" s="56">
        <f t="shared" si="19"/>
        <v>0</v>
      </c>
      <c r="M143" s="56">
        <f t="shared" si="19"/>
        <v>1</v>
      </c>
      <c r="N143" s="56">
        <f t="shared" si="19"/>
        <v>1</v>
      </c>
      <c r="O143" s="56">
        <f t="shared" si="19"/>
        <v>4</v>
      </c>
      <c r="P143" s="56">
        <f t="shared" si="19"/>
        <v>11</v>
      </c>
      <c r="Q143" s="56">
        <f t="shared" si="19"/>
        <v>15</v>
      </c>
      <c r="R143" s="26"/>
      <c r="S143" s="26" t="s">
        <v>32</v>
      </c>
      <c r="T143" s="27"/>
      <c r="U143" s="12" t="s">
        <v>42</v>
      </c>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row>
    <row r="144" spans="1:119" ht="15">
      <c r="A144" s="99" t="s">
        <v>302</v>
      </c>
      <c r="B144" s="192" t="s">
        <v>303</v>
      </c>
      <c r="C144" s="240"/>
      <c r="D144" s="240"/>
      <c r="E144" s="240"/>
      <c r="F144" s="240"/>
      <c r="G144" s="240"/>
      <c r="H144" s="240"/>
      <c r="I144" s="31"/>
      <c r="J144" s="56">
        <f>J$90</f>
        <v>7</v>
      </c>
      <c r="K144" s="56">
        <f t="shared" si="19"/>
        <v>2</v>
      </c>
      <c r="L144" s="56">
        <f t="shared" si="19"/>
        <v>0</v>
      </c>
      <c r="M144" s="56">
        <f t="shared" si="19"/>
        <v>1</v>
      </c>
      <c r="N144" s="56">
        <f t="shared" si="19"/>
        <v>1</v>
      </c>
      <c r="O144" s="56">
        <f t="shared" si="19"/>
        <v>4</v>
      </c>
      <c r="P144" s="56">
        <f t="shared" si="19"/>
        <v>11</v>
      </c>
      <c r="Q144" s="56">
        <f t="shared" si="19"/>
        <v>15</v>
      </c>
      <c r="R144" s="26"/>
      <c r="S144" s="26" t="s">
        <v>32</v>
      </c>
      <c r="T144" s="27"/>
      <c r="U144" s="12" t="s">
        <v>42</v>
      </c>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row>
    <row r="145" spans="1:119" ht="15">
      <c r="A145" s="99" t="s">
        <v>148</v>
      </c>
      <c r="B145" s="192" t="s">
        <v>149</v>
      </c>
      <c r="C145" s="240"/>
      <c r="D145" s="240"/>
      <c r="E145" s="240"/>
      <c r="F145" s="240"/>
      <c r="G145" s="240"/>
      <c r="H145" s="240"/>
      <c r="I145" s="31"/>
      <c r="J145" s="56">
        <f>J$90</f>
        <v>7</v>
      </c>
      <c r="K145" s="56">
        <f t="shared" si="19"/>
        <v>2</v>
      </c>
      <c r="L145" s="56">
        <f t="shared" si="19"/>
        <v>0</v>
      </c>
      <c r="M145" s="56">
        <f t="shared" si="19"/>
        <v>1</v>
      </c>
      <c r="N145" s="56">
        <f t="shared" si="19"/>
        <v>1</v>
      </c>
      <c r="O145" s="56">
        <f t="shared" si="19"/>
        <v>4</v>
      </c>
      <c r="P145" s="56">
        <f t="shared" si="19"/>
        <v>11</v>
      </c>
      <c r="Q145" s="56">
        <f t="shared" si="19"/>
        <v>15</v>
      </c>
      <c r="R145" s="26"/>
      <c r="S145" s="26" t="s">
        <v>32</v>
      </c>
      <c r="T145" s="27"/>
      <c r="U145" s="12" t="s">
        <v>42</v>
      </c>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row>
    <row r="146" spans="1:119" ht="12.75">
      <c r="A146" s="237" t="s">
        <v>132</v>
      </c>
      <c r="B146" s="238"/>
      <c r="C146" s="238"/>
      <c r="D146" s="238"/>
      <c r="E146" s="238"/>
      <c r="F146" s="238"/>
      <c r="G146" s="238"/>
      <c r="H146" s="238"/>
      <c r="I146" s="238"/>
      <c r="J146" s="238"/>
      <c r="K146" s="238"/>
      <c r="L146" s="238"/>
      <c r="M146" s="238"/>
      <c r="N146" s="238"/>
      <c r="O146" s="238"/>
      <c r="P146" s="238"/>
      <c r="Q146" s="238"/>
      <c r="R146" s="238"/>
      <c r="S146" s="238"/>
      <c r="T146" s="238"/>
      <c r="U146" s="239"/>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row>
    <row r="147" spans="1:119" ht="15">
      <c r="A147" s="47"/>
      <c r="B147" s="276" t="s">
        <v>128</v>
      </c>
      <c r="C147" s="276"/>
      <c r="D147" s="276"/>
      <c r="E147" s="276"/>
      <c r="F147" s="276"/>
      <c r="G147" s="276"/>
      <c r="H147" s="276"/>
      <c r="I147" s="276"/>
      <c r="J147" s="276"/>
      <c r="K147" s="276"/>
      <c r="L147" s="276"/>
      <c r="M147" s="276"/>
      <c r="N147" s="276"/>
      <c r="O147" s="276"/>
      <c r="P147" s="276"/>
      <c r="Q147" s="276"/>
      <c r="R147" s="276"/>
      <c r="S147" s="276"/>
      <c r="T147" s="276"/>
      <c r="U147" s="277"/>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row>
    <row r="148" spans="1:119" ht="12.75">
      <c r="A148" s="99" t="s">
        <v>150</v>
      </c>
      <c r="B148" s="229" t="s">
        <v>159</v>
      </c>
      <c r="C148" s="229"/>
      <c r="D148" s="229"/>
      <c r="E148" s="229"/>
      <c r="F148" s="229"/>
      <c r="G148" s="229"/>
      <c r="H148" s="229"/>
      <c r="I148" s="229"/>
      <c r="J148" s="61">
        <f>J$91</f>
        <v>7</v>
      </c>
      <c r="K148" s="61">
        <f aca="true" t="shared" si="20" ref="K148:N158">K$91</f>
        <v>2</v>
      </c>
      <c r="L148" s="61">
        <f t="shared" si="20"/>
        <v>0</v>
      </c>
      <c r="M148" s="61">
        <f t="shared" si="20"/>
        <v>1</v>
      </c>
      <c r="N148" s="61">
        <f t="shared" si="20"/>
        <v>1</v>
      </c>
      <c r="O148" s="62">
        <f>K148+L148+M148+N148</f>
        <v>4</v>
      </c>
      <c r="P148" s="62">
        <f>Q148-O148</f>
        <v>11</v>
      </c>
      <c r="Q148" s="62">
        <f>ROUND(PRODUCT(J148,25)/12,0)</f>
        <v>15</v>
      </c>
      <c r="R148" s="63"/>
      <c r="S148" s="63" t="s">
        <v>32</v>
      </c>
      <c r="T148" s="64"/>
      <c r="U148" s="65" t="s">
        <v>42</v>
      </c>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row>
    <row r="149" spans="1:119" ht="12.75">
      <c r="A149" s="99" t="s">
        <v>151</v>
      </c>
      <c r="B149" s="229" t="s">
        <v>155</v>
      </c>
      <c r="C149" s="229"/>
      <c r="D149" s="229"/>
      <c r="E149" s="229"/>
      <c r="F149" s="229"/>
      <c r="G149" s="229"/>
      <c r="H149" s="229"/>
      <c r="I149" s="229"/>
      <c r="J149" s="61">
        <f>J$91</f>
        <v>7</v>
      </c>
      <c r="K149" s="61">
        <f t="shared" si="20"/>
        <v>2</v>
      </c>
      <c r="L149" s="61">
        <f t="shared" si="20"/>
        <v>0</v>
      </c>
      <c r="M149" s="61">
        <f t="shared" si="20"/>
        <v>1</v>
      </c>
      <c r="N149" s="61">
        <f t="shared" si="20"/>
        <v>1</v>
      </c>
      <c r="O149" s="62">
        <f>K149+L149+M149+N149</f>
        <v>4</v>
      </c>
      <c r="P149" s="62">
        <f>Q149-O149</f>
        <v>11</v>
      </c>
      <c r="Q149" s="62">
        <f>ROUND(PRODUCT(J149,25)/12,0)</f>
        <v>15</v>
      </c>
      <c r="R149" s="63"/>
      <c r="S149" s="63" t="s">
        <v>32</v>
      </c>
      <c r="T149" s="64"/>
      <c r="U149" s="65" t="s">
        <v>42</v>
      </c>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row>
    <row r="150" spans="1:119" ht="15">
      <c r="A150" s="99" t="s">
        <v>152</v>
      </c>
      <c r="B150" s="229" t="s">
        <v>156</v>
      </c>
      <c r="C150" s="230"/>
      <c r="D150" s="230"/>
      <c r="E150" s="230"/>
      <c r="F150" s="230"/>
      <c r="G150" s="230"/>
      <c r="H150" s="230"/>
      <c r="I150" s="66"/>
      <c r="J150" s="61">
        <f>J$91</f>
        <v>7</v>
      </c>
      <c r="K150" s="61">
        <f t="shared" si="20"/>
        <v>2</v>
      </c>
      <c r="L150" s="61">
        <f t="shared" si="20"/>
        <v>0</v>
      </c>
      <c r="M150" s="61">
        <f t="shared" si="20"/>
        <v>1</v>
      </c>
      <c r="N150" s="61">
        <f t="shared" si="20"/>
        <v>1</v>
      </c>
      <c r="O150" s="62">
        <f>K150+L150+M150+N150</f>
        <v>4</v>
      </c>
      <c r="P150" s="62">
        <f>Q150-O150</f>
        <v>11</v>
      </c>
      <c r="Q150" s="62">
        <f>ROUND(PRODUCT(J150,25)/12,0)</f>
        <v>15</v>
      </c>
      <c r="R150" s="63"/>
      <c r="S150" s="63" t="s">
        <v>32</v>
      </c>
      <c r="T150" s="64"/>
      <c r="U150" s="65" t="s">
        <v>42</v>
      </c>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row>
    <row r="151" spans="1:119" ht="15">
      <c r="A151" s="99" t="s">
        <v>153</v>
      </c>
      <c r="B151" s="229" t="s">
        <v>157</v>
      </c>
      <c r="C151" s="230"/>
      <c r="D151" s="230"/>
      <c r="E151" s="230"/>
      <c r="F151" s="230"/>
      <c r="G151" s="230"/>
      <c r="H151" s="230"/>
      <c r="I151" s="66"/>
      <c r="J151" s="61">
        <f>J$91</f>
        <v>7</v>
      </c>
      <c r="K151" s="61">
        <f t="shared" si="20"/>
        <v>2</v>
      </c>
      <c r="L151" s="61">
        <f t="shared" si="20"/>
        <v>0</v>
      </c>
      <c r="M151" s="61">
        <f t="shared" si="20"/>
        <v>1</v>
      </c>
      <c r="N151" s="61">
        <f t="shared" si="20"/>
        <v>1</v>
      </c>
      <c r="O151" s="62">
        <f>K151+L151+M151+N151</f>
        <v>4</v>
      </c>
      <c r="P151" s="62">
        <f>Q151-O151</f>
        <v>11</v>
      </c>
      <c r="Q151" s="62">
        <f>ROUND(PRODUCT(J151,25)/12,0)</f>
        <v>15</v>
      </c>
      <c r="R151" s="63"/>
      <c r="S151" s="63" t="s">
        <v>32</v>
      </c>
      <c r="T151" s="64"/>
      <c r="U151" s="65" t="s">
        <v>42</v>
      </c>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row>
    <row r="152" spans="1:119" ht="15">
      <c r="A152" s="99" t="s">
        <v>311</v>
      </c>
      <c r="B152" s="229" t="s">
        <v>305</v>
      </c>
      <c r="C152" s="230"/>
      <c r="D152" s="230"/>
      <c r="E152" s="230"/>
      <c r="F152" s="230"/>
      <c r="G152" s="230"/>
      <c r="H152" s="230"/>
      <c r="I152" s="66"/>
      <c r="J152" s="61">
        <f>J$91</f>
        <v>7</v>
      </c>
      <c r="K152" s="61">
        <f t="shared" si="20"/>
        <v>2</v>
      </c>
      <c r="L152" s="61">
        <f t="shared" si="20"/>
        <v>0</v>
      </c>
      <c r="M152" s="61">
        <f t="shared" si="20"/>
        <v>1</v>
      </c>
      <c r="N152" s="61">
        <f t="shared" si="20"/>
        <v>1</v>
      </c>
      <c r="O152" s="62">
        <f>K152+L152+M152+N152</f>
        <v>4</v>
      </c>
      <c r="P152" s="62">
        <f>Q152-O152</f>
        <v>11</v>
      </c>
      <c r="Q152" s="62">
        <f>ROUND(PRODUCT(J152,25)/12,0)</f>
        <v>15</v>
      </c>
      <c r="R152" s="63"/>
      <c r="S152" s="63" t="s">
        <v>32</v>
      </c>
      <c r="T152" s="64"/>
      <c r="U152" s="65" t="s">
        <v>42</v>
      </c>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row>
    <row r="153" spans="1:119" ht="15">
      <c r="A153" s="67"/>
      <c r="B153" s="287" t="s">
        <v>129</v>
      </c>
      <c r="C153" s="287"/>
      <c r="D153" s="287"/>
      <c r="E153" s="287"/>
      <c r="F153" s="287"/>
      <c r="G153" s="287"/>
      <c r="H153" s="287"/>
      <c r="I153" s="287"/>
      <c r="J153" s="287"/>
      <c r="K153" s="287"/>
      <c r="L153" s="287"/>
      <c r="M153" s="287"/>
      <c r="N153" s="287"/>
      <c r="O153" s="287"/>
      <c r="P153" s="287"/>
      <c r="Q153" s="287"/>
      <c r="R153" s="287"/>
      <c r="S153" s="287"/>
      <c r="T153" s="287"/>
      <c r="U153" s="288"/>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row>
    <row r="154" spans="1:119" ht="12.75">
      <c r="A154" s="99" t="s">
        <v>160</v>
      </c>
      <c r="B154" s="229" t="s">
        <v>163</v>
      </c>
      <c r="C154" s="229"/>
      <c r="D154" s="229"/>
      <c r="E154" s="229"/>
      <c r="F154" s="229"/>
      <c r="G154" s="229"/>
      <c r="H154" s="229"/>
      <c r="I154" s="229"/>
      <c r="J154" s="61">
        <f>J$91</f>
        <v>7</v>
      </c>
      <c r="K154" s="61">
        <f t="shared" si="20"/>
        <v>2</v>
      </c>
      <c r="L154" s="61">
        <f t="shared" si="20"/>
        <v>0</v>
      </c>
      <c r="M154" s="61">
        <f t="shared" si="20"/>
        <v>1</v>
      </c>
      <c r="N154" s="61">
        <f t="shared" si="20"/>
        <v>1</v>
      </c>
      <c r="O154" s="62">
        <f>K154+L154+M154+N154</f>
        <v>4</v>
      </c>
      <c r="P154" s="62">
        <f>Q154-O154</f>
        <v>11</v>
      </c>
      <c r="Q154" s="62">
        <f>ROUND(PRODUCT(J154,25)/12,0)</f>
        <v>15</v>
      </c>
      <c r="R154" s="63"/>
      <c r="S154" s="63" t="s">
        <v>32</v>
      </c>
      <c r="T154" s="64"/>
      <c r="U154" s="65" t="s">
        <v>42</v>
      </c>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row>
    <row r="155" spans="1:119" ht="12.75">
      <c r="A155" s="99" t="s">
        <v>161</v>
      </c>
      <c r="B155" s="229" t="s">
        <v>164</v>
      </c>
      <c r="C155" s="229"/>
      <c r="D155" s="229"/>
      <c r="E155" s="229"/>
      <c r="F155" s="229"/>
      <c r="G155" s="229"/>
      <c r="H155" s="229"/>
      <c r="I155" s="229"/>
      <c r="J155" s="61">
        <f>J$91</f>
        <v>7</v>
      </c>
      <c r="K155" s="61">
        <f t="shared" si="20"/>
        <v>2</v>
      </c>
      <c r="L155" s="61">
        <f t="shared" si="20"/>
        <v>0</v>
      </c>
      <c r="M155" s="61">
        <f t="shared" si="20"/>
        <v>1</v>
      </c>
      <c r="N155" s="61">
        <f t="shared" si="20"/>
        <v>1</v>
      </c>
      <c r="O155" s="62">
        <f>K155+L155+M155+N155</f>
        <v>4</v>
      </c>
      <c r="P155" s="62">
        <f>Q155-O155</f>
        <v>11</v>
      </c>
      <c r="Q155" s="62">
        <f>ROUND(PRODUCT(J155,25)/12,0)</f>
        <v>15</v>
      </c>
      <c r="R155" s="63"/>
      <c r="S155" s="63" t="s">
        <v>32</v>
      </c>
      <c r="T155" s="64"/>
      <c r="U155" s="65" t="s">
        <v>42</v>
      </c>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row>
    <row r="156" spans="1:119" ht="15">
      <c r="A156" s="99" t="s">
        <v>162</v>
      </c>
      <c r="B156" s="229" t="s">
        <v>165</v>
      </c>
      <c r="C156" s="230"/>
      <c r="D156" s="230"/>
      <c r="E156" s="230"/>
      <c r="F156" s="230"/>
      <c r="G156" s="230"/>
      <c r="H156" s="230"/>
      <c r="I156" s="66"/>
      <c r="J156" s="61">
        <f>J$91</f>
        <v>7</v>
      </c>
      <c r="K156" s="61">
        <f t="shared" si="20"/>
        <v>2</v>
      </c>
      <c r="L156" s="61">
        <f t="shared" si="20"/>
        <v>0</v>
      </c>
      <c r="M156" s="61">
        <f t="shared" si="20"/>
        <v>1</v>
      </c>
      <c r="N156" s="61">
        <f t="shared" si="20"/>
        <v>1</v>
      </c>
      <c r="O156" s="62">
        <f>K156+L156+M156+N156</f>
        <v>4</v>
      </c>
      <c r="P156" s="62">
        <f>Q156-O156</f>
        <v>11</v>
      </c>
      <c r="Q156" s="62">
        <f>ROUND(PRODUCT(J156,25)/12,0)</f>
        <v>15</v>
      </c>
      <c r="R156" s="63"/>
      <c r="S156" s="63" t="s">
        <v>32</v>
      </c>
      <c r="T156" s="64"/>
      <c r="U156" s="65" t="s">
        <v>42</v>
      </c>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row>
    <row r="157" spans="1:119" ht="15">
      <c r="A157" s="99" t="s">
        <v>251</v>
      </c>
      <c r="B157" s="229" t="s">
        <v>259</v>
      </c>
      <c r="C157" s="230"/>
      <c r="D157" s="230"/>
      <c r="E157" s="230"/>
      <c r="F157" s="230"/>
      <c r="G157" s="230"/>
      <c r="H157" s="230"/>
      <c r="I157" s="66"/>
      <c r="J157" s="61">
        <f>J$91</f>
        <v>7</v>
      </c>
      <c r="K157" s="61">
        <f t="shared" si="20"/>
        <v>2</v>
      </c>
      <c r="L157" s="61">
        <f t="shared" si="20"/>
        <v>0</v>
      </c>
      <c r="M157" s="61">
        <f t="shared" si="20"/>
        <v>1</v>
      </c>
      <c r="N157" s="61">
        <f t="shared" si="20"/>
        <v>1</v>
      </c>
      <c r="O157" s="62">
        <f>K157+L157+M157+N157</f>
        <v>4</v>
      </c>
      <c r="P157" s="62">
        <f>Q157-O157</f>
        <v>11</v>
      </c>
      <c r="Q157" s="62">
        <f>ROUND(PRODUCT(J157,25)/12,0)</f>
        <v>15</v>
      </c>
      <c r="R157" s="63"/>
      <c r="S157" s="63" t="s">
        <v>32</v>
      </c>
      <c r="T157" s="64"/>
      <c r="U157" s="65" t="s">
        <v>42</v>
      </c>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row>
    <row r="158" spans="1:119" ht="15">
      <c r="A158" s="99" t="s">
        <v>319</v>
      </c>
      <c r="B158" s="229" t="s">
        <v>306</v>
      </c>
      <c r="C158" s="230"/>
      <c r="D158" s="230"/>
      <c r="E158" s="230"/>
      <c r="F158" s="230"/>
      <c r="G158" s="230"/>
      <c r="H158" s="230"/>
      <c r="I158" s="66"/>
      <c r="J158" s="61">
        <f>J$91</f>
        <v>7</v>
      </c>
      <c r="K158" s="61">
        <f t="shared" si="20"/>
        <v>2</v>
      </c>
      <c r="L158" s="61">
        <f t="shared" si="20"/>
        <v>0</v>
      </c>
      <c r="M158" s="61">
        <f t="shared" si="20"/>
        <v>1</v>
      </c>
      <c r="N158" s="61">
        <f t="shared" si="20"/>
        <v>1</v>
      </c>
      <c r="O158" s="62">
        <f>K158+L158+M158+N158</f>
        <v>4</v>
      </c>
      <c r="P158" s="62">
        <f>Q158-O158</f>
        <v>11</v>
      </c>
      <c r="Q158" s="62">
        <f>ROUND(PRODUCT(J158,25)/12,0)</f>
        <v>15</v>
      </c>
      <c r="R158" s="63"/>
      <c r="S158" s="63" t="s">
        <v>32</v>
      </c>
      <c r="T158" s="64"/>
      <c r="U158" s="65" t="s">
        <v>42</v>
      </c>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row>
    <row r="159" spans="22:119" ht="15" customHeight="1">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row>
    <row r="160" spans="1:119" ht="12.75">
      <c r="A160" s="231" t="s">
        <v>133</v>
      </c>
      <c r="B160" s="232"/>
      <c r="C160" s="232"/>
      <c r="D160" s="232"/>
      <c r="E160" s="232"/>
      <c r="F160" s="232"/>
      <c r="G160" s="232"/>
      <c r="H160" s="232"/>
      <c r="I160" s="232"/>
      <c r="J160" s="232"/>
      <c r="K160" s="232"/>
      <c r="L160" s="232"/>
      <c r="M160" s="232"/>
      <c r="N160" s="232"/>
      <c r="O160" s="232"/>
      <c r="P160" s="232"/>
      <c r="Q160" s="232"/>
      <c r="R160" s="232"/>
      <c r="S160" s="232"/>
      <c r="T160" s="232"/>
      <c r="U160" s="233"/>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row>
    <row r="161" spans="1:119" ht="15">
      <c r="A161" s="68"/>
      <c r="B161" s="227" t="s">
        <v>128</v>
      </c>
      <c r="C161" s="227"/>
      <c r="D161" s="227"/>
      <c r="E161" s="227"/>
      <c r="F161" s="227"/>
      <c r="G161" s="227"/>
      <c r="H161" s="227"/>
      <c r="I161" s="227"/>
      <c r="J161" s="227"/>
      <c r="K161" s="227"/>
      <c r="L161" s="227"/>
      <c r="M161" s="227"/>
      <c r="N161" s="227"/>
      <c r="O161" s="227"/>
      <c r="P161" s="227"/>
      <c r="Q161" s="227"/>
      <c r="R161" s="227"/>
      <c r="S161" s="227"/>
      <c r="T161" s="227"/>
      <c r="U161" s="228"/>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row>
    <row r="162" spans="1:119" ht="12.75">
      <c r="A162" s="99" t="s">
        <v>166</v>
      </c>
      <c r="B162" s="229" t="s">
        <v>173</v>
      </c>
      <c r="C162" s="229"/>
      <c r="D162" s="229"/>
      <c r="E162" s="229"/>
      <c r="F162" s="229"/>
      <c r="G162" s="229"/>
      <c r="H162" s="229"/>
      <c r="I162" s="229"/>
      <c r="J162" s="61">
        <f>J$92</f>
        <v>4</v>
      </c>
      <c r="K162" s="61">
        <f aca="true" t="shared" si="21" ref="K162:N168">K$92</f>
        <v>2</v>
      </c>
      <c r="L162" s="61">
        <f t="shared" si="21"/>
        <v>0</v>
      </c>
      <c r="M162" s="61">
        <f t="shared" si="21"/>
        <v>0</v>
      </c>
      <c r="N162" s="61">
        <f t="shared" si="21"/>
        <v>1</v>
      </c>
      <c r="O162" s="62">
        <f>K162+L162+M162+N162</f>
        <v>3</v>
      </c>
      <c r="P162" s="62">
        <f>Q162-O162</f>
        <v>5</v>
      </c>
      <c r="Q162" s="62">
        <f>ROUND(PRODUCT(J162,25)/12,0)</f>
        <v>8</v>
      </c>
      <c r="R162" s="63"/>
      <c r="S162" s="63" t="s">
        <v>32</v>
      </c>
      <c r="T162" s="64"/>
      <c r="U162" s="65" t="s">
        <v>43</v>
      </c>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row>
    <row r="163" spans="1:119" ht="12.75">
      <c r="A163" s="99" t="s">
        <v>167</v>
      </c>
      <c r="B163" s="229" t="s">
        <v>174</v>
      </c>
      <c r="C163" s="229"/>
      <c r="D163" s="229"/>
      <c r="E163" s="229"/>
      <c r="F163" s="229"/>
      <c r="G163" s="229"/>
      <c r="H163" s="229"/>
      <c r="I163" s="229"/>
      <c r="J163" s="61">
        <f>J$92</f>
        <v>4</v>
      </c>
      <c r="K163" s="61">
        <f t="shared" si="21"/>
        <v>2</v>
      </c>
      <c r="L163" s="61">
        <f t="shared" si="21"/>
        <v>0</v>
      </c>
      <c r="M163" s="61">
        <f t="shared" si="21"/>
        <v>0</v>
      </c>
      <c r="N163" s="61">
        <f t="shared" si="21"/>
        <v>1</v>
      </c>
      <c r="O163" s="62">
        <f>K163+L163+M163+N163</f>
        <v>3</v>
      </c>
      <c r="P163" s="62">
        <f>Q163-O163</f>
        <v>5</v>
      </c>
      <c r="Q163" s="62">
        <f>ROUND(PRODUCT(J163,25)/12,0)</f>
        <v>8</v>
      </c>
      <c r="R163" s="63"/>
      <c r="S163" s="63" t="s">
        <v>32</v>
      </c>
      <c r="T163" s="64"/>
      <c r="U163" s="65" t="s">
        <v>43</v>
      </c>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row>
    <row r="164" spans="1:119" ht="15">
      <c r="A164" s="101" t="s">
        <v>169</v>
      </c>
      <c r="B164" s="229" t="s">
        <v>176</v>
      </c>
      <c r="C164" s="230"/>
      <c r="D164" s="230"/>
      <c r="E164" s="230"/>
      <c r="F164" s="230"/>
      <c r="G164" s="230"/>
      <c r="H164" s="230"/>
      <c r="I164" s="66"/>
      <c r="J164" s="61">
        <f>J$92</f>
        <v>4</v>
      </c>
      <c r="K164" s="61">
        <f t="shared" si="21"/>
        <v>2</v>
      </c>
      <c r="L164" s="61">
        <f t="shared" si="21"/>
        <v>0</v>
      </c>
      <c r="M164" s="61">
        <f t="shared" si="21"/>
        <v>0</v>
      </c>
      <c r="N164" s="61">
        <f t="shared" si="21"/>
        <v>1</v>
      </c>
      <c r="O164" s="62">
        <f>K164+L164+M164+N164</f>
        <v>3</v>
      </c>
      <c r="P164" s="62">
        <f>Q164-O164</f>
        <v>5</v>
      </c>
      <c r="Q164" s="62">
        <f>ROUND(PRODUCT(J164,25)/12,0)</f>
        <v>8</v>
      </c>
      <c r="R164" s="63"/>
      <c r="S164" s="63" t="s">
        <v>32</v>
      </c>
      <c r="T164" s="64"/>
      <c r="U164" s="65" t="s">
        <v>43</v>
      </c>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row>
    <row r="165" spans="1:119" ht="15">
      <c r="A165" s="102"/>
      <c r="B165" s="227" t="s">
        <v>129</v>
      </c>
      <c r="C165" s="227"/>
      <c r="D165" s="227"/>
      <c r="E165" s="227"/>
      <c r="F165" s="227"/>
      <c r="G165" s="227"/>
      <c r="H165" s="227"/>
      <c r="I165" s="227"/>
      <c r="J165" s="227"/>
      <c r="K165" s="227"/>
      <c r="L165" s="227"/>
      <c r="M165" s="227"/>
      <c r="N165" s="227"/>
      <c r="O165" s="227"/>
      <c r="P165" s="227"/>
      <c r="Q165" s="227"/>
      <c r="R165" s="227"/>
      <c r="S165" s="227"/>
      <c r="T165" s="227"/>
      <c r="U165" s="228"/>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row>
    <row r="166" spans="1:119" ht="12.75">
      <c r="A166" s="99" t="s">
        <v>170</v>
      </c>
      <c r="B166" s="229" t="s">
        <v>173</v>
      </c>
      <c r="C166" s="229"/>
      <c r="D166" s="229"/>
      <c r="E166" s="229"/>
      <c r="F166" s="229"/>
      <c r="G166" s="229"/>
      <c r="H166" s="229"/>
      <c r="I166" s="229"/>
      <c r="J166" s="61">
        <f>J$92</f>
        <v>4</v>
      </c>
      <c r="K166" s="61">
        <f t="shared" si="21"/>
        <v>2</v>
      </c>
      <c r="L166" s="61">
        <f t="shared" si="21"/>
        <v>0</v>
      </c>
      <c r="M166" s="61">
        <f t="shared" si="21"/>
        <v>0</v>
      </c>
      <c r="N166" s="61">
        <f t="shared" si="21"/>
        <v>1</v>
      </c>
      <c r="O166" s="62">
        <f>K166+L166+M166+N166</f>
        <v>3</v>
      </c>
      <c r="P166" s="62">
        <f>Q166-O166</f>
        <v>5</v>
      </c>
      <c r="Q166" s="62">
        <f>ROUND(PRODUCT(J166,25)/12,0)</f>
        <v>8</v>
      </c>
      <c r="R166" s="63"/>
      <c r="S166" s="63" t="s">
        <v>32</v>
      </c>
      <c r="T166" s="64"/>
      <c r="U166" s="65" t="s">
        <v>43</v>
      </c>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row>
    <row r="167" spans="1:119" ht="12.75">
      <c r="A167" s="99" t="s">
        <v>171</v>
      </c>
      <c r="B167" s="229" t="s">
        <v>174</v>
      </c>
      <c r="C167" s="229"/>
      <c r="D167" s="229"/>
      <c r="E167" s="229"/>
      <c r="F167" s="229"/>
      <c r="G167" s="229"/>
      <c r="H167" s="229"/>
      <c r="I167" s="229"/>
      <c r="J167" s="61">
        <f>J$92</f>
        <v>4</v>
      </c>
      <c r="K167" s="61">
        <f t="shared" si="21"/>
        <v>2</v>
      </c>
      <c r="L167" s="61">
        <f t="shared" si="21"/>
        <v>0</v>
      </c>
      <c r="M167" s="61">
        <f t="shared" si="21"/>
        <v>0</v>
      </c>
      <c r="N167" s="61">
        <f t="shared" si="21"/>
        <v>1</v>
      </c>
      <c r="O167" s="62">
        <f>K167+L167+M167+N167</f>
        <v>3</v>
      </c>
      <c r="P167" s="62">
        <f>Q167-O167</f>
        <v>5</v>
      </c>
      <c r="Q167" s="62">
        <f>ROUND(PRODUCT(J167,25)/12,0)</f>
        <v>8</v>
      </c>
      <c r="R167" s="63"/>
      <c r="S167" s="63" t="s">
        <v>32</v>
      </c>
      <c r="T167" s="64"/>
      <c r="U167" s="65" t="s">
        <v>43</v>
      </c>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row>
    <row r="168" spans="1:119" ht="15">
      <c r="A168" s="99" t="s">
        <v>308</v>
      </c>
      <c r="B168" s="229" t="s">
        <v>176</v>
      </c>
      <c r="C168" s="230"/>
      <c r="D168" s="230"/>
      <c r="E168" s="230"/>
      <c r="F168" s="230"/>
      <c r="G168" s="230"/>
      <c r="H168" s="230"/>
      <c r="I168" s="66"/>
      <c r="J168" s="61">
        <f>J$92</f>
        <v>4</v>
      </c>
      <c r="K168" s="61">
        <f t="shared" si="21"/>
        <v>2</v>
      </c>
      <c r="L168" s="61">
        <f t="shared" si="21"/>
        <v>0</v>
      </c>
      <c r="M168" s="61">
        <f t="shared" si="21"/>
        <v>0</v>
      </c>
      <c r="N168" s="61">
        <f t="shared" si="21"/>
        <v>1</v>
      </c>
      <c r="O168" s="62">
        <f>K168+L168+M168+N168</f>
        <v>3</v>
      </c>
      <c r="P168" s="62">
        <f>Q168-O168</f>
        <v>5</v>
      </c>
      <c r="Q168" s="62">
        <f>ROUND(PRODUCT(J168,25)/12,0)</f>
        <v>8</v>
      </c>
      <c r="R168" s="63"/>
      <c r="S168" s="63" t="s">
        <v>32</v>
      </c>
      <c r="T168" s="64"/>
      <c r="U168" s="65" t="s">
        <v>43</v>
      </c>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row>
    <row r="169" spans="1:119" ht="24.75" customHeight="1">
      <c r="A169" s="169" t="s">
        <v>53</v>
      </c>
      <c r="B169" s="170"/>
      <c r="C169" s="170"/>
      <c r="D169" s="170"/>
      <c r="E169" s="170"/>
      <c r="F169" s="170"/>
      <c r="G169" s="170"/>
      <c r="H169" s="170"/>
      <c r="I169" s="171"/>
      <c r="J169" s="69">
        <f aca="true" t="shared" si="22" ref="J169:Q169">SUM(J112,J124,J136,J148,J162)</f>
        <v>26</v>
      </c>
      <c r="K169" s="69">
        <f t="shared" si="22"/>
        <v>10</v>
      </c>
      <c r="L169" s="69">
        <f t="shared" si="22"/>
        <v>0</v>
      </c>
      <c r="M169" s="69">
        <f t="shared" si="22"/>
        <v>4</v>
      </c>
      <c r="N169" s="69">
        <f t="shared" si="22"/>
        <v>5</v>
      </c>
      <c r="O169" s="69">
        <f t="shared" si="22"/>
        <v>19</v>
      </c>
      <c r="P169" s="69">
        <f t="shared" si="22"/>
        <v>33</v>
      </c>
      <c r="Q169" s="69">
        <f t="shared" si="22"/>
        <v>52</v>
      </c>
      <c r="R169" s="69">
        <f>COUNTIF(R112,"E")+COUNTIF(R124,"E")+COUNTIF(R136,"E")+COUNTIF(R148,"E")+COUNTIF(R162,"E")</f>
        <v>0</v>
      </c>
      <c r="S169" s="69">
        <f>COUNTIF(S112,"C")+COUNTIF(S124,"C")+COUNTIF(S136,"C")+COUNTIF(S148,"C")+COUNTIF(S162,"C")</f>
        <v>5</v>
      </c>
      <c r="T169" s="69">
        <f>COUNTIF(T112,"VP")+COUNTIF(T124,"VP")+COUNTIF(T136,"VP")+COUNTIF(T148,"VP")+COUNTIF(T162,"VP")</f>
        <v>0</v>
      </c>
      <c r="U169" s="70">
        <f>5/(38+6)</f>
        <v>0.11363636363636363</v>
      </c>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row>
    <row r="170" spans="1:119" ht="13.5" customHeight="1">
      <c r="A170" s="166" t="s">
        <v>54</v>
      </c>
      <c r="B170" s="167"/>
      <c r="C170" s="167"/>
      <c r="D170" s="167"/>
      <c r="E170" s="167"/>
      <c r="F170" s="167"/>
      <c r="G170" s="167"/>
      <c r="H170" s="167"/>
      <c r="I170" s="167"/>
      <c r="J170" s="168"/>
      <c r="K170" s="71">
        <f aca="true" t="shared" si="23" ref="K170:Q170">SUM(K112,K124)*14+SUM(K136,K148,K162)*12</f>
        <v>128</v>
      </c>
      <c r="L170" s="71">
        <f t="shared" si="23"/>
        <v>0</v>
      </c>
      <c r="M170" s="71">
        <f t="shared" si="23"/>
        <v>52</v>
      </c>
      <c r="N170" s="71">
        <f t="shared" si="23"/>
        <v>64</v>
      </c>
      <c r="O170" s="71">
        <f t="shared" si="23"/>
        <v>244</v>
      </c>
      <c r="P170" s="71">
        <f t="shared" si="23"/>
        <v>408</v>
      </c>
      <c r="Q170" s="71">
        <f t="shared" si="23"/>
        <v>652</v>
      </c>
      <c r="R170" s="221"/>
      <c r="S170" s="222"/>
      <c r="T170" s="222"/>
      <c r="U170" s="223"/>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row>
    <row r="171" spans="1:119" ht="12.75">
      <c r="A171" s="169"/>
      <c r="B171" s="170"/>
      <c r="C171" s="170"/>
      <c r="D171" s="170"/>
      <c r="E171" s="170"/>
      <c r="F171" s="170"/>
      <c r="G171" s="170"/>
      <c r="H171" s="170"/>
      <c r="I171" s="170"/>
      <c r="J171" s="171"/>
      <c r="K171" s="205">
        <f>SUM(K170:N170)</f>
        <v>244</v>
      </c>
      <c r="L171" s="206"/>
      <c r="M171" s="206"/>
      <c r="N171" s="207"/>
      <c r="O171" s="202">
        <f>SUM(O170:P170)</f>
        <v>652</v>
      </c>
      <c r="P171" s="203"/>
      <c r="Q171" s="204"/>
      <c r="R171" s="224"/>
      <c r="S171" s="225"/>
      <c r="T171" s="225"/>
      <c r="U171" s="226"/>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row>
    <row r="172" spans="1:119" ht="12.75">
      <c r="A172" s="13"/>
      <c r="B172" s="13"/>
      <c r="C172" s="13"/>
      <c r="D172" s="13"/>
      <c r="E172" s="13"/>
      <c r="F172" s="13"/>
      <c r="G172" s="13"/>
      <c r="H172" s="13"/>
      <c r="I172" s="13"/>
      <c r="J172" s="13"/>
      <c r="K172" s="14"/>
      <c r="L172" s="14"/>
      <c r="M172" s="14"/>
      <c r="N172" s="14"/>
      <c r="O172" s="15"/>
      <c r="P172" s="15"/>
      <c r="Q172" s="15"/>
      <c r="R172" s="16"/>
      <c r="S172" s="16"/>
      <c r="T172" s="16"/>
      <c r="U172" s="16"/>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row>
    <row r="173" spans="1:119" ht="19.5" customHeight="1">
      <c r="A173" s="199" t="s">
        <v>55</v>
      </c>
      <c r="B173" s="199"/>
      <c r="C173" s="199"/>
      <c r="D173" s="199"/>
      <c r="E173" s="199"/>
      <c r="F173" s="199"/>
      <c r="G173" s="199"/>
      <c r="H173" s="199"/>
      <c r="I173" s="199"/>
      <c r="J173" s="199"/>
      <c r="K173" s="199"/>
      <c r="L173" s="199"/>
      <c r="M173" s="199"/>
      <c r="N173" s="199"/>
      <c r="O173" s="199"/>
      <c r="P173" s="199"/>
      <c r="Q173" s="199"/>
      <c r="R173" s="199"/>
      <c r="S173" s="199"/>
      <c r="T173" s="199"/>
      <c r="U173" s="199"/>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row>
    <row r="174" spans="1:119" ht="28.5" customHeight="1">
      <c r="A174" s="118" t="s">
        <v>31</v>
      </c>
      <c r="B174" s="120" t="s">
        <v>30</v>
      </c>
      <c r="C174" s="121"/>
      <c r="D174" s="121"/>
      <c r="E174" s="121"/>
      <c r="F174" s="121"/>
      <c r="G174" s="121"/>
      <c r="H174" s="121"/>
      <c r="I174" s="122"/>
      <c r="J174" s="126" t="s">
        <v>44</v>
      </c>
      <c r="K174" s="117" t="s">
        <v>28</v>
      </c>
      <c r="L174" s="117"/>
      <c r="M174" s="117"/>
      <c r="N174" s="117"/>
      <c r="O174" s="117" t="s">
        <v>45</v>
      </c>
      <c r="P174" s="131"/>
      <c r="Q174" s="131"/>
      <c r="R174" s="117" t="s">
        <v>27</v>
      </c>
      <c r="S174" s="117"/>
      <c r="T174" s="117"/>
      <c r="U174" s="117" t="s">
        <v>26</v>
      </c>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row>
    <row r="175" spans="1:119" ht="16.5" customHeight="1">
      <c r="A175" s="119"/>
      <c r="B175" s="123"/>
      <c r="C175" s="124"/>
      <c r="D175" s="124"/>
      <c r="E175" s="124"/>
      <c r="F175" s="124"/>
      <c r="G175" s="124"/>
      <c r="H175" s="124"/>
      <c r="I175" s="125"/>
      <c r="J175" s="127"/>
      <c r="K175" s="4" t="s">
        <v>32</v>
      </c>
      <c r="L175" s="4" t="s">
        <v>33</v>
      </c>
      <c r="M175" s="43" t="s">
        <v>82</v>
      </c>
      <c r="N175" s="4" t="s">
        <v>83</v>
      </c>
      <c r="O175" s="4" t="s">
        <v>37</v>
      </c>
      <c r="P175" s="4" t="s">
        <v>9</v>
      </c>
      <c r="Q175" s="4" t="s">
        <v>34</v>
      </c>
      <c r="R175" s="4" t="s">
        <v>35</v>
      </c>
      <c r="S175" s="4" t="s">
        <v>32</v>
      </c>
      <c r="T175" s="4" t="s">
        <v>36</v>
      </c>
      <c r="U175" s="117"/>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row>
    <row r="176" spans="1:119" ht="18.75" customHeight="1">
      <c r="A176" s="220" t="s">
        <v>56</v>
      </c>
      <c r="B176" s="220"/>
      <c r="C176" s="220"/>
      <c r="D176" s="220"/>
      <c r="E176" s="220"/>
      <c r="F176" s="220"/>
      <c r="G176" s="220"/>
      <c r="H176" s="220"/>
      <c r="I176" s="220"/>
      <c r="J176" s="220"/>
      <c r="K176" s="220"/>
      <c r="L176" s="220"/>
      <c r="M176" s="220"/>
      <c r="N176" s="220"/>
      <c r="O176" s="220"/>
      <c r="P176" s="220"/>
      <c r="Q176" s="220"/>
      <c r="R176" s="220"/>
      <c r="S176" s="220"/>
      <c r="T176" s="220"/>
      <c r="U176" s="220"/>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row>
    <row r="177" spans="1:119" ht="12.75">
      <c r="A177" s="99" t="s">
        <v>177</v>
      </c>
      <c r="B177" s="192" t="s">
        <v>180</v>
      </c>
      <c r="C177" s="192"/>
      <c r="D177" s="192"/>
      <c r="E177" s="192"/>
      <c r="F177" s="192"/>
      <c r="G177" s="192"/>
      <c r="H177" s="192"/>
      <c r="I177" s="192"/>
      <c r="J177" s="52">
        <v>3</v>
      </c>
      <c r="K177" s="52">
        <v>2</v>
      </c>
      <c r="L177" s="52">
        <v>0</v>
      </c>
      <c r="M177" s="52">
        <v>0</v>
      </c>
      <c r="N177" s="52">
        <v>1</v>
      </c>
      <c r="O177" s="51">
        <f>K177+L177+M177+N177</f>
        <v>3</v>
      </c>
      <c r="P177" s="51">
        <f>Q177-O177</f>
        <v>2</v>
      </c>
      <c r="Q177" s="51">
        <f>ROUND(PRODUCT(J177,25)/14,0)</f>
        <v>5</v>
      </c>
      <c r="R177" s="26"/>
      <c r="S177" s="26" t="s">
        <v>32</v>
      </c>
      <c r="T177" s="27"/>
      <c r="U177" s="12" t="s">
        <v>40</v>
      </c>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row>
    <row r="178" spans="1:119" ht="12.75">
      <c r="A178" s="99" t="s">
        <v>178</v>
      </c>
      <c r="B178" s="192" t="s">
        <v>181</v>
      </c>
      <c r="C178" s="192"/>
      <c r="D178" s="192"/>
      <c r="E178" s="192"/>
      <c r="F178" s="192"/>
      <c r="G178" s="192"/>
      <c r="H178" s="192"/>
      <c r="I178" s="192"/>
      <c r="J178" s="52">
        <v>4</v>
      </c>
      <c r="K178" s="52">
        <v>2</v>
      </c>
      <c r="L178" s="52">
        <v>0</v>
      </c>
      <c r="M178" s="52">
        <v>2</v>
      </c>
      <c r="N178" s="52">
        <v>0</v>
      </c>
      <c r="O178" s="51">
        <f>K178+L178+M178+N178</f>
        <v>4</v>
      </c>
      <c r="P178" s="51">
        <f>Q178-O178</f>
        <v>3</v>
      </c>
      <c r="Q178" s="51">
        <f>ROUND(PRODUCT(J178,25)/14,0)</f>
        <v>7</v>
      </c>
      <c r="R178" s="26"/>
      <c r="S178" s="26" t="s">
        <v>32</v>
      </c>
      <c r="T178" s="27"/>
      <c r="U178" s="12" t="s">
        <v>40</v>
      </c>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row>
    <row r="179" spans="1:119" ht="12.75">
      <c r="A179" s="101" t="s">
        <v>179</v>
      </c>
      <c r="B179" s="192" t="s">
        <v>182</v>
      </c>
      <c r="C179" s="192"/>
      <c r="D179" s="192"/>
      <c r="E179" s="192"/>
      <c r="F179" s="192"/>
      <c r="G179" s="192"/>
      <c r="H179" s="192"/>
      <c r="I179" s="192"/>
      <c r="J179" s="52">
        <v>3</v>
      </c>
      <c r="K179" s="52">
        <v>1</v>
      </c>
      <c r="L179" s="52">
        <v>0</v>
      </c>
      <c r="M179" s="52">
        <v>2</v>
      </c>
      <c r="N179" s="52">
        <v>0</v>
      </c>
      <c r="O179" s="51">
        <f>K179+L179+M179+N179</f>
        <v>3</v>
      </c>
      <c r="P179" s="51">
        <f>Q179-O179</f>
        <v>2</v>
      </c>
      <c r="Q179" s="51">
        <f>ROUND(PRODUCT(J179,25)/14,0)</f>
        <v>5</v>
      </c>
      <c r="R179" s="26"/>
      <c r="S179" s="26" t="s">
        <v>32</v>
      </c>
      <c r="T179" s="27"/>
      <c r="U179" s="12" t="s">
        <v>40</v>
      </c>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row>
    <row r="180" spans="1:119" ht="18" customHeight="1">
      <c r="A180" s="234" t="s">
        <v>57</v>
      </c>
      <c r="B180" s="235"/>
      <c r="C180" s="235"/>
      <c r="D180" s="235"/>
      <c r="E180" s="235"/>
      <c r="F180" s="235"/>
      <c r="G180" s="235"/>
      <c r="H180" s="235"/>
      <c r="I180" s="235"/>
      <c r="J180" s="235"/>
      <c r="K180" s="235"/>
      <c r="L180" s="235"/>
      <c r="M180" s="235"/>
      <c r="N180" s="235"/>
      <c r="O180" s="235"/>
      <c r="P180" s="235"/>
      <c r="Q180" s="235"/>
      <c r="R180" s="235"/>
      <c r="S180" s="235"/>
      <c r="T180" s="235"/>
      <c r="U180" s="236"/>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row>
    <row r="181" spans="1:119" ht="25.5" customHeight="1">
      <c r="A181" s="48" t="s">
        <v>183</v>
      </c>
      <c r="B181" s="219" t="s">
        <v>196</v>
      </c>
      <c r="C181" s="219"/>
      <c r="D181" s="219"/>
      <c r="E181" s="219"/>
      <c r="F181" s="219"/>
      <c r="G181" s="219"/>
      <c r="H181" s="219"/>
      <c r="I181" s="219"/>
      <c r="J181" s="55">
        <v>3</v>
      </c>
      <c r="K181" s="55">
        <v>0</v>
      </c>
      <c r="L181" s="55">
        <v>2</v>
      </c>
      <c r="M181" s="55">
        <v>0</v>
      </c>
      <c r="N181" s="55">
        <v>1</v>
      </c>
      <c r="O181" s="51">
        <f>K181+L181+M181+N181</f>
        <v>3</v>
      </c>
      <c r="P181" s="51">
        <f>Q181-O181</f>
        <v>2</v>
      </c>
      <c r="Q181" s="51">
        <f>ROUND(PRODUCT(J181,25)/14,0)</f>
        <v>5</v>
      </c>
      <c r="R181" s="26"/>
      <c r="S181" s="26" t="s">
        <v>32</v>
      </c>
      <c r="T181" s="27"/>
      <c r="U181" s="12" t="s">
        <v>43</v>
      </c>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row>
    <row r="182" spans="1:119" ht="27" customHeight="1">
      <c r="A182" s="99" t="s">
        <v>184</v>
      </c>
      <c r="B182" s="219" t="s">
        <v>185</v>
      </c>
      <c r="C182" s="219"/>
      <c r="D182" s="219"/>
      <c r="E182" s="219"/>
      <c r="F182" s="219"/>
      <c r="G182" s="219"/>
      <c r="H182" s="219"/>
      <c r="I182" s="219"/>
      <c r="J182" s="55">
        <v>3</v>
      </c>
      <c r="K182" s="55">
        <v>0</v>
      </c>
      <c r="L182" s="55">
        <v>0</v>
      </c>
      <c r="M182" s="55">
        <v>2</v>
      </c>
      <c r="N182" s="55">
        <v>0</v>
      </c>
      <c r="O182" s="51">
        <f>K182+L182+M182+N182</f>
        <v>2</v>
      </c>
      <c r="P182" s="51">
        <f>Q182-O182</f>
        <v>3</v>
      </c>
      <c r="Q182" s="51">
        <f>ROUND(PRODUCT(J182,25)/14,0)</f>
        <v>5</v>
      </c>
      <c r="R182" s="26"/>
      <c r="S182" s="26" t="s">
        <v>32</v>
      </c>
      <c r="T182" s="27"/>
      <c r="U182" s="12" t="s">
        <v>40</v>
      </c>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row>
    <row r="183" spans="1:119" ht="18.75" customHeight="1">
      <c r="A183" s="132" t="s">
        <v>58</v>
      </c>
      <c r="B183" s="200"/>
      <c r="C183" s="200"/>
      <c r="D183" s="200"/>
      <c r="E183" s="200"/>
      <c r="F183" s="200"/>
      <c r="G183" s="200"/>
      <c r="H183" s="200"/>
      <c r="I183" s="200"/>
      <c r="J183" s="200"/>
      <c r="K183" s="200"/>
      <c r="L183" s="200"/>
      <c r="M183" s="200"/>
      <c r="N183" s="200"/>
      <c r="O183" s="200"/>
      <c r="P183" s="200"/>
      <c r="Q183" s="200"/>
      <c r="R183" s="200"/>
      <c r="S183" s="200"/>
      <c r="T183" s="200"/>
      <c r="U183" s="201"/>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row>
    <row r="184" spans="1:119" ht="12.75">
      <c r="A184" s="99" t="s">
        <v>186</v>
      </c>
      <c r="B184" s="192" t="s">
        <v>187</v>
      </c>
      <c r="C184" s="192"/>
      <c r="D184" s="192"/>
      <c r="E184" s="192"/>
      <c r="F184" s="192"/>
      <c r="G184" s="192"/>
      <c r="H184" s="192"/>
      <c r="I184" s="192"/>
      <c r="J184" s="52">
        <v>3</v>
      </c>
      <c r="K184" s="52">
        <v>1</v>
      </c>
      <c r="L184" s="52">
        <v>0</v>
      </c>
      <c r="M184" s="52">
        <v>1</v>
      </c>
      <c r="N184" s="52">
        <v>0</v>
      </c>
      <c r="O184" s="51">
        <f>K184+L184+M184+N184</f>
        <v>2</v>
      </c>
      <c r="P184" s="51">
        <v>4</v>
      </c>
      <c r="Q184" s="112">
        <f>ROUND(PRODUCT(J184,25)/12,0)</f>
        <v>6</v>
      </c>
      <c r="R184" s="26"/>
      <c r="S184" s="26" t="s">
        <v>32</v>
      </c>
      <c r="T184" s="27"/>
      <c r="U184" s="12" t="s">
        <v>43</v>
      </c>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row>
    <row r="185" spans="1:119" ht="27" customHeight="1">
      <c r="A185" s="196" t="s">
        <v>53</v>
      </c>
      <c r="B185" s="197"/>
      <c r="C185" s="197"/>
      <c r="D185" s="197"/>
      <c r="E185" s="197"/>
      <c r="F185" s="197"/>
      <c r="G185" s="197"/>
      <c r="H185" s="197"/>
      <c r="I185" s="198"/>
      <c r="J185" s="50">
        <f>SUM(J177,J181,J184)</f>
        <v>9</v>
      </c>
      <c r="K185" s="50">
        <f aca="true" t="shared" si="24" ref="K185:Q185">SUM(K177,K181,K184)</f>
        <v>3</v>
      </c>
      <c r="L185" s="50">
        <f t="shared" si="24"/>
        <v>2</v>
      </c>
      <c r="M185" s="50">
        <f t="shared" si="24"/>
        <v>1</v>
      </c>
      <c r="N185" s="50">
        <f t="shared" si="24"/>
        <v>2</v>
      </c>
      <c r="O185" s="50">
        <f t="shared" si="24"/>
        <v>8</v>
      </c>
      <c r="P185" s="50">
        <f t="shared" si="24"/>
        <v>8</v>
      </c>
      <c r="Q185" s="50">
        <f t="shared" si="24"/>
        <v>16</v>
      </c>
      <c r="R185" s="50">
        <f>COUNTIF(R177,"E")+COUNTIF(R181,"E")+COUNTIF(R184,"E")</f>
        <v>0</v>
      </c>
      <c r="S185" s="50">
        <f>COUNTIF(S177,"C")+COUNTIF(S181,"C")+COUNTIF(S184,"C")</f>
        <v>3</v>
      </c>
      <c r="T185" s="50">
        <f>COUNTIF(T177,"VP")+COUNTIF(T181,"VP")+COUNTIF(T184,"VP")</f>
        <v>0</v>
      </c>
      <c r="U185" s="57">
        <f>3/(38+6)</f>
        <v>0.06818181818181818</v>
      </c>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row>
    <row r="186" spans="1:119" ht="16.5" customHeight="1">
      <c r="A186" s="193" t="s">
        <v>54</v>
      </c>
      <c r="B186" s="194"/>
      <c r="C186" s="194"/>
      <c r="D186" s="194"/>
      <c r="E186" s="194"/>
      <c r="F186" s="194"/>
      <c r="G186" s="194"/>
      <c r="H186" s="194"/>
      <c r="I186" s="194"/>
      <c r="J186" s="195"/>
      <c r="K186" s="23">
        <f>SUM(K177,K181)*14+K184*12</f>
        <v>40</v>
      </c>
      <c r="L186" s="23">
        <f aca="true" t="shared" si="25" ref="L186:Q186">SUM(L177,L181)*14+L184*12</f>
        <v>28</v>
      </c>
      <c r="M186" s="23">
        <f t="shared" si="25"/>
        <v>12</v>
      </c>
      <c r="N186" s="23">
        <f t="shared" si="25"/>
        <v>28</v>
      </c>
      <c r="O186" s="23">
        <f t="shared" si="25"/>
        <v>108</v>
      </c>
      <c r="P186" s="23">
        <f t="shared" si="25"/>
        <v>104</v>
      </c>
      <c r="Q186" s="23">
        <f t="shared" si="25"/>
        <v>212</v>
      </c>
      <c r="R186" s="212"/>
      <c r="S186" s="213"/>
      <c r="T186" s="213"/>
      <c r="U186" s="214"/>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row>
    <row r="187" spans="1:119" ht="15" customHeight="1">
      <c r="A187" s="196"/>
      <c r="B187" s="197"/>
      <c r="C187" s="197"/>
      <c r="D187" s="197"/>
      <c r="E187" s="197"/>
      <c r="F187" s="197"/>
      <c r="G187" s="197"/>
      <c r="H187" s="197"/>
      <c r="I187" s="197"/>
      <c r="J187" s="198"/>
      <c r="K187" s="209">
        <f>SUM(K186:N186)</f>
        <v>108</v>
      </c>
      <c r="L187" s="210"/>
      <c r="M187" s="210"/>
      <c r="N187" s="211"/>
      <c r="O187" s="202">
        <f>SUM(O186:P186)</f>
        <v>212</v>
      </c>
      <c r="P187" s="203"/>
      <c r="Q187" s="204"/>
      <c r="R187" s="215"/>
      <c r="S187" s="216"/>
      <c r="T187" s="216"/>
      <c r="U187" s="217"/>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row>
    <row r="188" spans="1:119" ht="15" customHeight="1">
      <c r="A188" s="13"/>
      <c r="B188" s="13"/>
      <c r="C188" s="13"/>
      <c r="D188" s="13"/>
      <c r="E188" s="13"/>
      <c r="F188" s="13"/>
      <c r="G188" s="13"/>
      <c r="H188" s="13"/>
      <c r="I188" s="13"/>
      <c r="J188" s="13"/>
      <c r="K188" s="14"/>
      <c r="L188" s="14"/>
      <c r="M188" s="14"/>
      <c r="N188" s="14"/>
      <c r="O188" s="17"/>
      <c r="P188" s="17"/>
      <c r="Q188" s="17"/>
      <c r="R188" s="17"/>
      <c r="S188" s="17"/>
      <c r="T188" s="17"/>
      <c r="U188" s="17"/>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row>
    <row r="189" spans="1:119" ht="24" customHeight="1">
      <c r="A189" s="199" t="s">
        <v>59</v>
      </c>
      <c r="B189" s="208"/>
      <c r="C189" s="208"/>
      <c r="D189" s="208"/>
      <c r="E189" s="208"/>
      <c r="F189" s="208"/>
      <c r="G189" s="208"/>
      <c r="H189" s="208"/>
      <c r="I189" s="208"/>
      <c r="J189" s="208"/>
      <c r="K189" s="208"/>
      <c r="L189" s="208"/>
      <c r="M189" s="208"/>
      <c r="N189" s="208"/>
      <c r="O189" s="208"/>
      <c r="P189" s="208"/>
      <c r="Q189" s="208"/>
      <c r="R189" s="208"/>
      <c r="S189" s="208"/>
      <c r="T189" s="208"/>
      <c r="U189" s="208"/>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row>
    <row r="190" spans="1:119" ht="16.5" customHeight="1">
      <c r="A190" s="187" t="s">
        <v>62</v>
      </c>
      <c r="B190" s="218"/>
      <c r="C190" s="218"/>
      <c r="D190" s="218"/>
      <c r="E190" s="218"/>
      <c r="F190" s="218"/>
      <c r="G190" s="218"/>
      <c r="H190" s="218"/>
      <c r="I190" s="218"/>
      <c r="J190" s="218"/>
      <c r="K190" s="218"/>
      <c r="L190" s="218"/>
      <c r="M190" s="218"/>
      <c r="N190" s="218"/>
      <c r="O190" s="218"/>
      <c r="P190" s="218"/>
      <c r="Q190" s="218"/>
      <c r="R190" s="218"/>
      <c r="S190" s="218"/>
      <c r="T190" s="218"/>
      <c r="U190" s="218"/>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row>
    <row r="191" spans="1:119" ht="34.5" customHeight="1">
      <c r="A191" s="187" t="s">
        <v>31</v>
      </c>
      <c r="B191" s="187" t="s">
        <v>30</v>
      </c>
      <c r="C191" s="187"/>
      <c r="D191" s="187"/>
      <c r="E191" s="187"/>
      <c r="F191" s="187"/>
      <c r="G191" s="187"/>
      <c r="H191" s="187"/>
      <c r="I191" s="187"/>
      <c r="J191" s="191" t="s">
        <v>44</v>
      </c>
      <c r="K191" s="191" t="s">
        <v>28</v>
      </c>
      <c r="L191" s="191"/>
      <c r="M191" s="191"/>
      <c r="N191" s="191"/>
      <c r="O191" s="191" t="s">
        <v>45</v>
      </c>
      <c r="P191" s="191"/>
      <c r="Q191" s="191"/>
      <c r="R191" s="191" t="s">
        <v>27</v>
      </c>
      <c r="S191" s="191"/>
      <c r="T191" s="191"/>
      <c r="U191" s="191" t="s">
        <v>26</v>
      </c>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row>
    <row r="192" spans="1:119" ht="12.75">
      <c r="A192" s="187"/>
      <c r="B192" s="187"/>
      <c r="C192" s="187"/>
      <c r="D192" s="187"/>
      <c r="E192" s="187"/>
      <c r="F192" s="187"/>
      <c r="G192" s="187"/>
      <c r="H192" s="187"/>
      <c r="I192" s="187"/>
      <c r="J192" s="191"/>
      <c r="K192" s="4" t="s">
        <v>32</v>
      </c>
      <c r="L192" s="4" t="s">
        <v>33</v>
      </c>
      <c r="M192" s="43" t="s">
        <v>82</v>
      </c>
      <c r="N192" s="4" t="s">
        <v>83</v>
      </c>
      <c r="O192" s="29" t="s">
        <v>37</v>
      </c>
      <c r="P192" s="29" t="s">
        <v>9</v>
      </c>
      <c r="Q192" s="29" t="s">
        <v>34</v>
      </c>
      <c r="R192" s="29" t="s">
        <v>35</v>
      </c>
      <c r="S192" s="29" t="s">
        <v>32</v>
      </c>
      <c r="T192" s="29" t="s">
        <v>36</v>
      </c>
      <c r="U192" s="191"/>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row>
    <row r="193" spans="1:119" ht="17.25" customHeight="1">
      <c r="A193" s="184" t="s">
        <v>60</v>
      </c>
      <c r="B193" s="185"/>
      <c r="C193" s="185"/>
      <c r="D193" s="185"/>
      <c r="E193" s="185"/>
      <c r="F193" s="185"/>
      <c r="G193" s="185"/>
      <c r="H193" s="185"/>
      <c r="I193" s="185"/>
      <c r="J193" s="185"/>
      <c r="K193" s="185"/>
      <c r="L193" s="185"/>
      <c r="M193" s="185"/>
      <c r="N193" s="185"/>
      <c r="O193" s="185"/>
      <c r="P193" s="185"/>
      <c r="Q193" s="185"/>
      <c r="R193" s="185"/>
      <c r="S193" s="185"/>
      <c r="T193" s="185"/>
      <c r="U193" s="186"/>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row>
    <row r="194" spans="1:119" ht="12.75">
      <c r="A194" s="103" t="str">
        <f aca="true" t="shared" si="26" ref="A194:A210">IF(ISNA(INDEX($A$33:$U$187,MATCH($B194,$B$33:$B$187,0),1)),"",INDEX($A$33:$U$187,MATCH($B194,$B$33:$B$187,0),1))</f>
        <v>MLR5004</v>
      </c>
      <c r="B194" s="164" t="s">
        <v>87</v>
      </c>
      <c r="C194" s="164"/>
      <c r="D194" s="164"/>
      <c r="E194" s="164"/>
      <c r="F194" s="164"/>
      <c r="G194" s="164"/>
      <c r="H194" s="164"/>
      <c r="I194" s="164"/>
      <c r="J194" s="20">
        <f aca="true" t="shared" si="27" ref="J194:J210">IF(ISNA(INDEX($A$33:$U$187,MATCH($B194,$B$33:$B$187,0),10)),"",INDEX($A$33:$U$187,MATCH($B194,$B$33:$B$187,0),10))</f>
        <v>6</v>
      </c>
      <c r="K194" s="20">
        <f aca="true" t="shared" si="28" ref="K194:K210">IF(ISNA(INDEX($A$33:$U$187,MATCH($B194,$B$33:$B$187,0),11)),"",INDEX($A$33:$U$187,MATCH($B194,$B$33:$B$187,0),11))</f>
        <v>2</v>
      </c>
      <c r="L194" s="20">
        <f aca="true" t="shared" si="29" ref="L194:L210">IF(ISNA(INDEX($A$33:$U$187,MATCH($B194,$B$33:$B$187,0),11)),"",INDEX($A$33:$U$187,MATCH($B194,$B$33:$B$187,0),12))</f>
        <v>1</v>
      </c>
      <c r="M194" s="20">
        <f aca="true" t="shared" si="30" ref="M194:M210">IF(ISNA(INDEX($A$33:$U$187,MATCH($B194,$B$33:$B$187,0),12)),"",INDEX($A$33:$U$187,MATCH($B194,$B$33:$B$187,0),13))</f>
        <v>2</v>
      </c>
      <c r="N194" s="20">
        <f aca="true" t="shared" si="31" ref="N194:N210">IF(ISNA(INDEX($A$33:$U$187,MATCH($B194,$B$33:$B$187,0),13)),"",INDEX($A$33:$U$187,MATCH($B194,$B$33:$B$187,0),14))</f>
        <v>0</v>
      </c>
      <c r="O194" s="20">
        <f aca="true" t="shared" si="32" ref="O194:O210">IF(ISNA(INDEX($A$33:$U$187,MATCH($B194,$B$33:$B$187,0),14)),"",INDEX($A$33:$U$187,MATCH($B194,$B$33:$B$187,0),15))</f>
        <v>5</v>
      </c>
      <c r="P194" s="20">
        <f aca="true" t="shared" si="33" ref="P194:P210">IF(ISNA(INDEX($A$33:$U$187,MATCH($B194,$B$33:$B$187,0),15)),"",INDEX($A$33:$U$187,MATCH($B194,$B$33:$B$187,0),16))</f>
        <v>6</v>
      </c>
      <c r="Q194" s="20">
        <f aca="true" t="shared" si="34" ref="Q194:Q210">IF(ISNA(INDEX($A$33:$U$187,MATCH($B194,$B$33:$B$187,0),16)),"",INDEX($A$33:$U$187,MATCH($B194,$B$33:$B$187,0),17))</f>
        <v>11</v>
      </c>
      <c r="R194" s="28" t="str">
        <f aca="true" t="shared" si="35" ref="R194:R210">IF(ISNA(INDEX($A$33:$U$187,MATCH($B194,$B$33:$B$187,0),17)),"",INDEX($A$33:$U$187,MATCH($B194,$B$33:$B$187,0),18))</f>
        <v>E</v>
      </c>
      <c r="S194" s="28">
        <f aca="true" t="shared" si="36" ref="S194:S210">IF(ISNA(INDEX($A$33:$U$187,MATCH($B194,$B$33:$B$187,0),18)),"",INDEX($A$33:$U$187,MATCH($B194,$B$33:$B$187,0),19))</f>
        <v>0</v>
      </c>
      <c r="T194" s="28">
        <f aca="true" t="shared" si="37" ref="T194:T210">IF(ISNA(INDEX($A$33:$U$187,MATCH($B194,$B$33:$B$187,0),19)),"",INDEX($A$33:$U$187,MATCH($B194,$B$33:$B$187,0),20))</f>
        <v>0</v>
      </c>
      <c r="U194" s="54" t="s">
        <v>189</v>
      </c>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row>
    <row r="195" spans="1:119" ht="12.75">
      <c r="A195" s="103" t="str">
        <f t="shared" si="26"/>
        <v>MLR5055</v>
      </c>
      <c r="B195" s="164" t="s">
        <v>89</v>
      </c>
      <c r="C195" s="164"/>
      <c r="D195" s="164"/>
      <c r="E195" s="164"/>
      <c r="F195" s="164"/>
      <c r="G195" s="164"/>
      <c r="H195" s="164"/>
      <c r="I195" s="164"/>
      <c r="J195" s="20">
        <f t="shared" si="27"/>
        <v>6</v>
      </c>
      <c r="K195" s="20">
        <f t="shared" si="28"/>
        <v>2</v>
      </c>
      <c r="L195" s="20">
        <f t="shared" si="29"/>
        <v>2</v>
      </c>
      <c r="M195" s="20">
        <f t="shared" si="30"/>
        <v>0</v>
      </c>
      <c r="N195" s="20">
        <f t="shared" si="31"/>
        <v>0</v>
      </c>
      <c r="O195" s="20">
        <f t="shared" si="32"/>
        <v>4</v>
      </c>
      <c r="P195" s="20">
        <f t="shared" si="33"/>
        <v>7</v>
      </c>
      <c r="Q195" s="20">
        <f t="shared" si="34"/>
        <v>11</v>
      </c>
      <c r="R195" s="28" t="str">
        <f t="shared" si="35"/>
        <v>E</v>
      </c>
      <c r="S195" s="28">
        <f t="shared" si="36"/>
        <v>0</v>
      </c>
      <c r="T195" s="28">
        <f t="shared" si="37"/>
        <v>0</v>
      </c>
      <c r="U195" s="54" t="s">
        <v>189</v>
      </c>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row>
    <row r="196" spans="1:119" ht="12.75">
      <c r="A196" s="103" t="str">
        <f t="shared" si="26"/>
        <v>MLR7005</v>
      </c>
      <c r="B196" s="164" t="s">
        <v>180</v>
      </c>
      <c r="C196" s="164"/>
      <c r="D196" s="164"/>
      <c r="E196" s="164"/>
      <c r="F196" s="164"/>
      <c r="G196" s="164"/>
      <c r="H196" s="164"/>
      <c r="I196" s="164"/>
      <c r="J196" s="20">
        <f t="shared" si="27"/>
        <v>3</v>
      </c>
      <c r="K196" s="20">
        <f t="shared" si="28"/>
        <v>2</v>
      </c>
      <c r="L196" s="20">
        <f t="shared" si="29"/>
        <v>0</v>
      </c>
      <c r="M196" s="20">
        <f t="shared" si="30"/>
        <v>0</v>
      </c>
      <c r="N196" s="20">
        <f t="shared" si="31"/>
        <v>1</v>
      </c>
      <c r="O196" s="20">
        <f t="shared" si="32"/>
        <v>3</v>
      </c>
      <c r="P196" s="20">
        <f t="shared" si="33"/>
        <v>2</v>
      </c>
      <c r="Q196" s="20">
        <f t="shared" si="34"/>
        <v>5</v>
      </c>
      <c r="R196" s="28">
        <f t="shared" si="35"/>
        <v>0</v>
      </c>
      <c r="S196" s="28" t="str">
        <f t="shared" si="36"/>
        <v>C</v>
      </c>
      <c r="T196" s="28">
        <f t="shared" si="37"/>
        <v>0</v>
      </c>
      <c r="U196" s="54" t="s">
        <v>191</v>
      </c>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row>
    <row r="197" spans="1:119" ht="12.75">
      <c r="A197" s="103" t="str">
        <f t="shared" si="26"/>
        <v>MLM7006</v>
      </c>
      <c r="B197" s="164" t="s">
        <v>181</v>
      </c>
      <c r="C197" s="164"/>
      <c r="D197" s="164"/>
      <c r="E197" s="164"/>
      <c r="F197" s="164"/>
      <c r="G197" s="164"/>
      <c r="H197" s="164"/>
      <c r="I197" s="164"/>
      <c r="J197" s="20">
        <f t="shared" si="27"/>
        <v>4</v>
      </c>
      <c r="K197" s="20">
        <f t="shared" si="28"/>
        <v>2</v>
      </c>
      <c r="L197" s="20">
        <f t="shared" si="29"/>
        <v>0</v>
      </c>
      <c r="M197" s="20">
        <f t="shared" si="30"/>
        <v>2</v>
      </c>
      <c r="N197" s="20">
        <f t="shared" si="31"/>
        <v>0</v>
      </c>
      <c r="O197" s="20">
        <f t="shared" si="32"/>
        <v>4</v>
      </c>
      <c r="P197" s="20">
        <f t="shared" si="33"/>
        <v>3</v>
      </c>
      <c r="Q197" s="20">
        <f t="shared" si="34"/>
        <v>7</v>
      </c>
      <c r="R197" s="28">
        <f t="shared" si="35"/>
        <v>0</v>
      </c>
      <c r="S197" s="28" t="str">
        <f t="shared" si="36"/>
        <v>C</v>
      </c>
      <c r="T197" s="28">
        <f t="shared" si="37"/>
        <v>0</v>
      </c>
      <c r="U197" s="54" t="s">
        <v>191</v>
      </c>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row>
    <row r="198" spans="1:119" ht="12.75">
      <c r="A198" s="103" t="str">
        <f t="shared" si="26"/>
        <v>MLR5076</v>
      </c>
      <c r="B198" s="164" t="s">
        <v>182</v>
      </c>
      <c r="C198" s="164"/>
      <c r="D198" s="164"/>
      <c r="E198" s="164"/>
      <c r="F198" s="164"/>
      <c r="G198" s="164"/>
      <c r="H198" s="164"/>
      <c r="I198" s="164"/>
      <c r="J198" s="20">
        <f t="shared" si="27"/>
        <v>3</v>
      </c>
      <c r="K198" s="20">
        <f t="shared" si="28"/>
        <v>1</v>
      </c>
      <c r="L198" s="20">
        <f t="shared" si="29"/>
        <v>0</v>
      </c>
      <c r="M198" s="20">
        <f t="shared" si="30"/>
        <v>2</v>
      </c>
      <c r="N198" s="20">
        <f t="shared" si="31"/>
        <v>0</v>
      </c>
      <c r="O198" s="20">
        <f t="shared" si="32"/>
        <v>3</v>
      </c>
      <c r="P198" s="20">
        <f t="shared" si="33"/>
        <v>2</v>
      </c>
      <c r="Q198" s="20">
        <f t="shared" si="34"/>
        <v>5</v>
      </c>
      <c r="R198" s="28">
        <f t="shared" si="35"/>
        <v>0</v>
      </c>
      <c r="S198" s="28" t="str">
        <f t="shared" si="36"/>
        <v>C</v>
      </c>
      <c r="T198" s="28">
        <f t="shared" si="37"/>
        <v>0</v>
      </c>
      <c r="U198" s="54" t="s">
        <v>191</v>
      </c>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row>
    <row r="199" spans="1:119" ht="12.75">
      <c r="A199" s="103" t="str">
        <f t="shared" si="26"/>
        <v>MLR5007</v>
      </c>
      <c r="B199" s="164" t="s">
        <v>92</v>
      </c>
      <c r="C199" s="164"/>
      <c r="D199" s="164"/>
      <c r="E199" s="164"/>
      <c r="F199" s="164"/>
      <c r="G199" s="164"/>
      <c r="H199" s="164"/>
      <c r="I199" s="164"/>
      <c r="J199" s="20">
        <f t="shared" si="27"/>
        <v>5</v>
      </c>
      <c r="K199" s="20">
        <f t="shared" si="28"/>
        <v>2</v>
      </c>
      <c r="L199" s="20">
        <f t="shared" si="29"/>
        <v>1</v>
      </c>
      <c r="M199" s="20">
        <f t="shared" si="30"/>
        <v>2</v>
      </c>
      <c r="N199" s="20">
        <f t="shared" si="31"/>
        <v>0</v>
      </c>
      <c r="O199" s="20">
        <f t="shared" si="32"/>
        <v>5</v>
      </c>
      <c r="P199" s="20">
        <f t="shared" si="33"/>
        <v>4</v>
      </c>
      <c r="Q199" s="20">
        <f t="shared" si="34"/>
        <v>9</v>
      </c>
      <c r="R199" s="28" t="str">
        <f t="shared" si="35"/>
        <v>E</v>
      </c>
      <c r="S199" s="28">
        <f t="shared" si="36"/>
        <v>0</v>
      </c>
      <c r="T199" s="28">
        <f t="shared" si="37"/>
        <v>0</v>
      </c>
      <c r="U199" s="54" t="s">
        <v>189</v>
      </c>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row>
    <row r="200" spans="1:119" ht="12.75">
      <c r="A200" s="103" t="str">
        <f t="shared" si="26"/>
        <v>MLR5022</v>
      </c>
      <c r="B200" s="164" t="s">
        <v>94</v>
      </c>
      <c r="C200" s="164"/>
      <c r="D200" s="164"/>
      <c r="E200" s="164"/>
      <c r="F200" s="164"/>
      <c r="G200" s="164"/>
      <c r="H200" s="164"/>
      <c r="I200" s="164"/>
      <c r="J200" s="20">
        <f t="shared" si="27"/>
        <v>4</v>
      </c>
      <c r="K200" s="20">
        <f t="shared" si="28"/>
        <v>2</v>
      </c>
      <c r="L200" s="20">
        <f t="shared" si="29"/>
        <v>1</v>
      </c>
      <c r="M200" s="20">
        <f t="shared" si="30"/>
        <v>0</v>
      </c>
      <c r="N200" s="20">
        <f t="shared" si="31"/>
        <v>0</v>
      </c>
      <c r="O200" s="20">
        <f t="shared" si="32"/>
        <v>3</v>
      </c>
      <c r="P200" s="20">
        <f t="shared" si="33"/>
        <v>4</v>
      </c>
      <c r="Q200" s="20">
        <f t="shared" si="34"/>
        <v>7</v>
      </c>
      <c r="R200" s="28" t="str">
        <f t="shared" si="35"/>
        <v>E</v>
      </c>
      <c r="S200" s="28">
        <f t="shared" si="36"/>
        <v>0</v>
      </c>
      <c r="T200" s="28">
        <f t="shared" si="37"/>
        <v>0</v>
      </c>
      <c r="U200" s="54" t="s">
        <v>189</v>
      </c>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row>
    <row r="201" spans="1:119" ht="12.75">
      <c r="A201" s="103" t="str">
        <f t="shared" si="26"/>
        <v>MLR5025</v>
      </c>
      <c r="B201" s="164" t="s">
        <v>97</v>
      </c>
      <c r="C201" s="164"/>
      <c r="D201" s="164"/>
      <c r="E201" s="164"/>
      <c r="F201" s="164"/>
      <c r="G201" s="164"/>
      <c r="H201" s="164"/>
      <c r="I201" s="164"/>
      <c r="J201" s="20">
        <f t="shared" si="27"/>
        <v>5</v>
      </c>
      <c r="K201" s="20">
        <f t="shared" si="28"/>
        <v>2</v>
      </c>
      <c r="L201" s="20">
        <f t="shared" si="29"/>
        <v>1</v>
      </c>
      <c r="M201" s="20">
        <f t="shared" si="30"/>
        <v>1</v>
      </c>
      <c r="N201" s="20">
        <f t="shared" si="31"/>
        <v>0</v>
      </c>
      <c r="O201" s="20">
        <f t="shared" si="32"/>
        <v>4</v>
      </c>
      <c r="P201" s="20">
        <f t="shared" si="33"/>
        <v>5</v>
      </c>
      <c r="Q201" s="20">
        <f t="shared" si="34"/>
        <v>9</v>
      </c>
      <c r="R201" s="28">
        <f t="shared" si="35"/>
        <v>0</v>
      </c>
      <c r="S201" s="28" t="str">
        <f t="shared" si="36"/>
        <v>C</v>
      </c>
      <c r="T201" s="28">
        <f t="shared" si="37"/>
        <v>0</v>
      </c>
      <c r="U201" s="54" t="s">
        <v>189</v>
      </c>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row>
    <row r="202" spans="1:119" ht="26.25" customHeight="1">
      <c r="A202" s="103" t="str">
        <f t="shared" si="26"/>
        <v>MLR2002</v>
      </c>
      <c r="B202" s="181" t="s">
        <v>185</v>
      </c>
      <c r="C202" s="182"/>
      <c r="D202" s="182"/>
      <c r="E202" s="182"/>
      <c r="F202" s="182"/>
      <c r="G202" s="182"/>
      <c r="H202" s="182"/>
      <c r="I202" s="183"/>
      <c r="J202" s="20">
        <f t="shared" si="27"/>
        <v>3</v>
      </c>
      <c r="K202" s="20">
        <f t="shared" si="28"/>
        <v>0</v>
      </c>
      <c r="L202" s="20">
        <f t="shared" si="29"/>
        <v>0</v>
      </c>
      <c r="M202" s="20">
        <f t="shared" si="30"/>
        <v>2</v>
      </c>
      <c r="N202" s="20">
        <f t="shared" si="31"/>
        <v>0</v>
      </c>
      <c r="O202" s="20">
        <f t="shared" si="32"/>
        <v>2</v>
      </c>
      <c r="P202" s="20">
        <f t="shared" si="33"/>
        <v>3</v>
      </c>
      <c r="Q202" s="20">
        <f t="shared" si="34"/>
        <v>5</v>
      </c>
      <c r="R202" s="28">
        <f t="shared" si="35"/>
        <v>0</v>
      </c>
      <c r="S202" s="28" t="str">
        <f t="shared" si="36"/>
        <v>C</v>
      </c>
      <c r="T202" s="28">
        <f t="shared" si="37"/>
        <v>0</v>
      </c>
      <c r="U202" s="54" t="s">
        <v>191</v>
      </c>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row>
    <row r="203" spans="1:119" ht="12.75">
      <c r="A203" s="103" t="str">
        <f t="shared" si="26"/>
        <v>MLR5002</v>
      </c>
      <c r="B203" s="165" t="s">
        <v>101</v>
      </c>
      <c r="C203" s="165"/>
      <c r="D203" s="165"/>
      <c r="E203" s="165"/>
      <c r="F203" s="165"/>
      <c r="G203" s="165"/>
      <c r="H203" s="165"/>
      <c r="I203" s="165"/>
      <c r="J203" s="60">
        <f t="shared" si="27"/>
        <v>6</v>
      </c>
      <c r="K203" s="60">
        <f t="shared" si="28"/>
        <v>2</v>
      </c>
      <c r="L203" s="60">
        <f t="shared" si="29"/>
        <v>0</v>
      </c>
      <c r="M203" s="60">
        <f t="shared" si="30"/>
        <v>2</v>
      </c>
      <c r="N203" s="60">
        <f t="shared" si="31"/>
        <v>1</v>
      </c>
      <c r="O203" s="60">
        <f t="shared" si="32"/>
        <v>5</v>
      </c>
      <c r="P203" s="60">
        <f t="shared" si="33"/>
        <v>6</v>
      </c>
      <c r="Q203" s="60">
        <f t="shared" si="34"/>
        <v>11</v>
      </c>
      <c r="R203" s="72" t="str">
        <f t="shared" si="35"/>
        <v>E</v>
      </c>
      <c r="S203" s="72">
        <f t="shared" si="36"/>
        <v>0</v>
      </c>
      <c r="T203" s="72">
        <f t="shared" si="37"/>
        <v>0</v>
      </c>
      <c r="U203" s="73" t="s">
        <v>189</v>
      </c>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row>
    <row r="204" spans="1:119" ht="12.75">
      <c r="A204" s="103" t="str">
        <f t="shared" si="26"/>
        <v>MLR5027</v>
      </c>
      <c r="B204" s="165" t="s">
        <v>102</v>
      </c>
      <c r="C204" s="165"/>
      <c r="D204" s="165"/>
      <c r="E204" s="165"/>
      <c r="F204" s="165"/>
      <c r="G204" s="165"/>
      <c r="H204" s="165"/>
      <c r="I204" s="165"/>
      <c r="J204" s="60">
        <f t="shared" si="27"/>
        <v>6</v>
      </c>
      <c r="K204" s="60">
        <f t="shared" si="28"/>
        <v>2</v>
      </c>
      <c r="L204" s="60">
        <f t="shared" si="29"/>
        <v>1</v>
      </c>
      <c r="M204" s="60">
        <f t="shared" si="30"/>
        <v>2</v>
      </c>
      <c r="N204" s="60">
        <f t="shared" si="31"/>
        <v>0</v>
      </c>
      <c r="O204" s="60">
        <f t="shared" si="32"/>
        <v>5</v>
      </c>
      <c r="P204" s="60">
        <f t="shared" si="33"/>
        <v>6</v>
      </c>
      <c r="Q204" s="60">
        <f t="shared" si="34"/>
        <v>11</v>
      </c>
      <c r="R204" s="72" t="str">
        <f t="shared" si="35"/>
        <v>E</v>
      </c>
      <c r="S204" s="72">
        <f t="shared" si="36"/>
        <v>0</v>
      </c>
      <c r="T204" s="72">
        <f t="shared" si="37"/>
        <v>0</v>
      </c>
      <c r="U204" s="73" t="s">
        <v>189</v>
      </c>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row>
    <row r="205" spans="1:119" ht="12.75">
      <c r="A205" s="103" t="str">
        <f t="shared" si="26"/>
        <v>MLR5009</v>
      </c>
      <c r="B205" s="165" t="s">
        <v>103</v>
      </c>
      <c r="C205" s="165"/>
      <c r="D205" s="165"/>
      <c r="E205" s="165"/>
      <c r="F205" s="165"/>
      <c r="G205" s="165"/>
      <c r="H205" s="165"/>
      <c r="I205" s="165"/>
      <c r="J205" s="60">
        <f t="shared" si="27"/>
        <v>6</v>
      </c>
      <c r="K205" s="60">
        <f t="shared" si="28"/>
        <v>2</v>
      </c>
      <c r="L205" s="60">
        <f t="shared" si="29"/>
        <v>1</v>
      </c>
      <c r="M205" s="60">
        <f t="shared" si="30"/>
        <v>1</v>
      </c>
      <c r="N205" s="60">
        <f t="shared" si="31"/>
        <v>0</v>
      </c>
      <c r="O205" s="60">
        <f t="shared" si="32"/>
        <v>4</v>
      </c>
      <c r="P205" s="60">
        <f t="shared" si="33"/>
        <v>7</v>
      </c>
      <c r="Q205" s="60">
        <f t="shared" si="34"/>
        <v>11</v>
      </c>
      <c r="R205" s="72">
        <f t="shared" si="35"/>
        <v>0</v>
      </c>
      <c r="S205" s="72" t="str">
        <f t="shared" si="36"/>
        <v>C</v>
      </c>
      <c r="T205" s="72">
        <f t="shared" si="37"/>
        <v>0</v>
      </c>
      <c r="U205" s="73" t="s">
        <v>189</v>
      </c>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row>
    <row r="206" spans="1:119" ht="12.75">
      <c r="A206" s="103" t="str">
        <f t="shared" si="26"/>
        <v>MLR5011</v>
      </c>
      <c r="B206" s="165" t="s">
        <v>106</v>
      </c>
      <c r="C206" s="165"/>
      <c r="D206" s="165"/>
      <c r="E206" s="165"/>
      <c r="F206" s="165"/>
      <c r="G206" s="165"/>
      <c r="H206" s="165"/>
      <c r="I206" s="165"/>
      <c r="J206" s="60">
        <f t="shared" si="27"/>
        <v>6</v>
      </c>
      <c r="K206" s="60">
        <f t="shared" si="28"/>
        <v>2</v>
      </c>
      <c r="L206" s="60">
        <f t="shared" si="29"/>
        <v>1</v>
      </c>
      <c r="M206" s="60">
        <f t="shared" si="30"/>
        <v>1</v>
      </c>
      <c r="N206" s="60">
        <f t="shared" si="31"/>
        <v>1</v>
      </c>
      <c r="O206" s="60">
        <f t="shared" si="32"/>
        <v>5</v>
      </c>
      <c r="P206" s="60">
        <f t="shared" si="33"/>
        <v>6</v>
      </c>
      <c r="Q206" s="60">
        <f t="shared" si="34"/>
        <v>11</v>
      </c>
      <c r="R206" s="72">
        <f t="shared" si="35"/>
        <v>0</v>
      </c>
      <c r="S206" s="72" t="str">
        <f t="shared" si="36"/>
        <v>C</v>
      </c>
      <c r="T206" s="72">
        <f t="shared" si="37"/>
        <v>0</v>
      </c>
      <c r="U206" s="73" t="s">
        <v>189</v>
      </c>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row>
    <row r="207" spans="1:119" ht="12.75">
      <c r="A207" s="103" t="str">
        <f t="shared" si="26"/>
        <v>MLR5013</v>
      </c>
      <c r="B207" s="165" t="s">
        <v>110</v>
      </c>
      <c r="C207" s="165"/>
      <c r="D207" s="165"/>
      <c r="E207" s="165"/>
      <c r="F207" s="165"/>
      <c r="G207" s="165"/>
      <c r="H207" s="165"/>
      <c r="I207" s="165"/>
      <c r="J207" s="60">
        <f t="shared" si="27"/>
        <v>6</v>
      </c>
      <c r="K207" s="60">
        <f t="shared" si="28"/>
        <v>2</v>
      </c>
      <c r="L207" s="60">
        <f t="shared" si="29"/>
        <v>0</v>
      </c>
      <c r="M207" s="60">
        <f t="shared" si="30"/>
        <v>2</v>
      </c>
      <c r="N207" s="60">
        <f t="shared" si="31"/>
        <v>1</v>
      </c>
      <c r="O207" s="60">
        <f t="shared" si="32"/>
        <v>5</v>
      </c>
      <c r="P207" s="60">
        <f t="shared" si="33"/>
        <v>6</v>
      </c>
      <c r="Q207" s="60">
        <f t="shared" si="34"/>
        <v>11</v>
      </c>
      <c r="R207" s="72" t="str">
        <f t="shared" si="35"/>
        <v>E</v>
      </c>
      <c r="S207" s="72">
        <f t="shared" si="36"/>
        <v>0</v>
      </c>
      <c r="T207" s="72">
        <f t="shared" si="37"/>
        <v>0</v>
      </c>
      <c r="U207" s="73" t="s">
        <v>189</v>
      </c>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row>
    <row r="208" spans="1:119" ht="12.75">
      <c r="A208" s="103" t="str">
        <f t="shared" si="26"/>
        <v>MLR5077</v>
      </c>
      <c r="B208" s="165" t="s">
        <v>113</v>
      </c>
      <c r="C208" s="165"/>
      <c r="D208" s="165"/>
      <c r="E208" s="165"/>
      <c r="F208" s="165"/>
      <c r="G208" s="165"/>
      <c r="H208" s="165"/>
      <c r="I208" s="165"/>
      <c r="J208" s="60">
        <f t="shared" si="27"/>
        <v>6</v>
      </c>
      <c r="K208" s="60">
        <f t="shared" si="28"/>
        <v>2</v>
      </c>
      <c r="L208" s="60">
        <f t="shared" si="29"/>
        <v>1</v>
      </c>
      <c r="M208" s="60">
        <f t="shared" si="30"/>
        <v>2</v>
      </c>
      <c r="N208" s="60">
        <f t="shared" si="31"/>
        <v>1</v>
      </c>
      <c r="O208" s="60">
        <f t="shared" si="32"/>
        <v>6</v>
      </c>
      <c r="P208" s="60">
        <f t="shared" si="33"/>
        <v>5</v>
      </c>
      <c r="Q208" s="60">
        <f t="shared" si="34"/>
        <v>11</v>
      </c>
      <c r="R208" s="72" t="str">
        <f t="shared" si="35"/>
        <v>E</v>
      </c>
      <c r="S208" s="72">
        <f t="shared" si="36"/>
        <v>0</v>
      </c>
      <c r="T208" s="72">
        <f t="shared" si="37"/>
        <v>0</v>
      </c>
      <c r="U208" s="73" t="s">
        <v>189</v>
      </c>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row>
    <row r="209" spans="1:119" ht="12.75">
      <c r="A209" s="103" t="str">
        <f t="shared" si="26"/>
        <v>MLR5023</v>
      </c>
      <c r="B209" s="188" t="s">
        <v>114</v>
      </c>
      <c r="C209" s="189"/>
      <c r="D209" s="189"/>
      <c r="E209" s="189"/>
      <c r="F209" s="189"/>
      <c r="G209" s="189"/>
      <c r="H209" s="190"/>
      <c r="I209" s="74"/>
      <c r="J209" s="60">
        <f t="shared" si="27"/>
        <v>6</v>
      </c>
      <c r="K209" s="60">
        <f t="shared" si="28"/>
        <v>2</v>
      </c>
      <c r="L209" s="60">
        <f t="shared" si="29"/>
        <v>2</v>
      </c>
      <c r="M209" s="60">
        <f t="shared" si="30"/>
        <v>2</v>
      </c>
      <c r="N209" s="60">
        <f t="shared" si="31"/>
        <v>0</v>
      </c>
      <c r="O209" s="60">
        <f t="shared" si="32"/>
        <v>6</v>
      </c>
      <c r="P209" s="60">
        <f t="shared" si="33"/>
        <v>5</v>
      </c>
      <c r="Q209" s="60">
        <f t="shared" si="34"/>
        <v>11</v>
      </c>
      <c r="R209" s="72" t="str">
        <f t="shared" si="35"/>
        <v>E</v>
      </c>
      <c r="S209" s="72">
        <f t="shared" si="36"/>
        <v>0</v>
      </c>
      <c r="T209" s="72">
        <f t="shared" si="37"/>
        <v>0</v>
      </c>
      <c r="U209" s="73" t="s">
        <v>189</v>
      </c>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row>
    <row r="210" spans="1:119" ht="12.75">
      <c r="A210" s="103" t="str">
        <f t="shared" si="26"/>
        <v>MLR5012</v>
      </c>
      <c r="B210" s="188" t="s">
        <v>116</v>
      </c>
      <c r="C210" s="189"/>
      <c r="D210" s="189"/>
      <c r="E210" s="189"/>
      <c r="F210" s="189"/>
      <c r="G210" s="189"/>
      <c r="H210" s="190"/>
      <c r="I210" s="74"/>
      <c r="J210" s="60">
        <f t="shared" si="27"/>
        <v>2</v>
      </c>
      <c r="K210" s="60">
        <f t="shared" si="28"/>
        <v>0</v>
      </c>
      <c r="L210" s="60">
        <f t="shared" si="29"/>
        <v>0</v>
      </c>
      <c r="M210" s="60">
        <f t="shared" si="30"/>
        <v>2</v>
      </c>
      <c r="N210" s="60">
        <f t="shared" si="31"/>
        <v>0</v>
      </c>
      <c r="O210" s="60">
        <f t="shared" si="32"/>
        <v>2</v>
      </c>
      <c r="P210" s="60">
        <f t="shared" si="33"/>
        <v>2</v>
      </c>
      <c r="Q210" s="60">
        <f t="shared" si="34"/>
        <v>4</v>
      </c>
      <c r="R210" s="72">
        <f t="shared" si="35"/>
        <v>0</v>
      </c>
      <c r="S210" s="72" t="str">
        <f t="shared" si="36"/>
        <v>C</v>
      </c>
      <c r="T210" s="72">
        <f t="shared" si="37"/>
        <v>0</v>
      </c>
      <c r="U210" s="73" t="s">
        <v>189</v>
      </c>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row>
    <row r="211" spans="1:119" ht="12.75">
      <c r="A211" s="75" t="s">
        <v>29</v>
      </c>
      <c r="B211" s="175"/>
      <c r="C211" s="176"/>
      <c r="D211" s="176"/>
      <c r="E211" s="176"/>
      <c r="F211" s="176"/>
      <c r="G211" s="176"/>
      <c r="H211" s="176"/>
      <c r="I211" s="177"/>
      <c r="J211" s="71">
        <f>IF(ISNA(SUM(J194:J210)),"",SUM(J194:J210))</f>
        <v>83</v>
      </c>
      <c r="K211" s="71">
        <f aca="true" t="shared" si="38" ref="K211:Q211">SUM(K194:K210)</f>
        <v>29</v>
      </c>
      <c r="L211" s="71">
        <f t="shared" si="38"/>
        <v>12</v>
      </c>
      <c r="M211" s="71">
        <f t="shared" si="38"/>
        <v>25</v>
      </c>
      <c r="N211" s="71">
        <f t="shared" si="38"/>
        <v>5</v>
      </c>
      <c r="O211" s="71">
        <f t="shared" si="38"/>
        <v>71</v>
      </c>
      <c r="P211" s="71">
        <f t="shared" si="38"/>
        <v>79</v>
      </c>
      <c r="Q211" s="71">
        <f t="shared" si="38"/>
        <v>150</v>
      </c>
      <c r="R211" s="75">
        <f>COUNTIF(R194:R210,"E")</f>
        <v>9</v>
      </c>
      <c r="S211" s="75">
        <f>COUNTIF(S194:S210,"C")</f>
        <v>8</v>
      </c>
      <c r="T211" s="75">
        <f>COUNTIF(T194:T210,"VP")</f>
        <v>0</v>
      </c>
      <c r="U211" s="76"/>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row>
    <row r="212" spans="1:119" ht="17.25" customHeight="1">
      <c r="A212" s="178" t="s">
        <v>72</v>
      </c>
      <c r="B212" s="179"/>
      <c r="C212" s="179"/>
      <c r="D212" s="179"/>
      <c r="E212" s="179"/>
      <c r="F212" s="179"/>
      <c r="G212" s="179"/>
      <c r="H212" s="179"/>
      <c r="I212" s="179"/>
      <c r="J212" s="179"/>
      <c r="K212" s="179"/>
      <c r="L212" s="179"/>
      <c r="M212" s="179"/>
      <c r="N212" s="179"/>
      <c r="O212" s="179"/>
      <c r="P212" s="179"/>
      <c r="Q212" s="179"/>
      <c r="R212" s="179"/>
      <c r="S212" s="179"/>
      <c r="T212" s="179"/>
      <c r="U212" s="180"/>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row>
    <row r="213" spans="1:119" ht="12.75">
      <c r="A213" s="103" t="str">
        <f>IF(ISNA(INDEX($A$33:$U$187,MATCH($B213,$B$33:$B$187,0),1)),"",INDEX($A$33:$U$187,MATCH($B213,$B$33:$B$187,0),1))</f>
        <v>MLR5014</v>
      </c>
      <c r="B213" s="165" t="s">
        <v>121</v>
      </c>
      <c r="C213" s="165"/>
      <c r="D213" s="165"/>
      <c r="E213" s="165"/>
      <c r="F213" s="165"/>
      <c r="G213" s="165"/>
      <c r="H213" s="165"/>
      <c r="I213" s="165"/>
      <c r="J213" s="60">
        <f>IF(ISNA(INDEX($A$33:$U$187,MATCH($B213,$B$33:$B$187,0),10)),"",INDEX($A$33:$U$187,MATCH($B213,$B$33:$B$187,0),10))</f>
        <v>5</v>
      </c>
      <c r="K213" s="60">
        <f>IF(ISNA(INDEX($A$33:$U$187,MATCH($B213,$B$33:$B$187,0),11)),"",INDEX($A$33:$U$187,MATCH($B213,$B$33:$B$187,0),11))</f>
        <v>2</v>
      </c>
      <c r="L213" s="60">
        <f>IF(ISNA(INDEX($A$33:$U$187,MATCH($B213,$B$33:$B$187,0),11)),"",INDEX($A$33:$U$187,MATCH($B213,$B$33:$B$187,0),12))</f>
        <v>1</v>
      </c>
      <c r="M213" s="60">
        <f>IF(ISNA(INDEX($A$33:$U$187,MATCH($B213,$B$33:$B$187,0),12)),"",INDEX($A$33:$U$187,MATCH($B213,$B$33:$B$187,0),13))</f>
        <v>1</v>
      </c>
      <c r="N213" s="60">
        <f>IF(ISNA(INDEX($A$33:$U$187,MATCH($B213,$B$33:$B$187,0),13)),"",INDEX($A$33:$U$187,MATCH($B213,$B$33:$B$187,0),14))</f>
        <v>0</v>
      </c>
      <c r="O213" s="60">
        <f>IF(ISNA(INDEX($A$33:$U$187,MATCH($B213,$B$33:$B$187,0),14)),"",INDEX($A$33:$U$187,MATCH($B213,$B$33:$B$187,0),15))</f>
        <v>4</v>
      </c>
      <c r="P213" s="60">
        <f>IF(ISNA(INDEX($A$33:$U$187,MATCH($B213,$B$33:$B$187,0),15)),"",INDEX($A$33:$U$187,MATCH($B213,$B$33:$B$187,0),16))</f>
        <v>6</v>
      </c>
      <c r="Q213" s="60">
        <f>IF(ISNA(INDEX($A$33:$U$187,MATCH($B213,$B$33:$B$187,0),16)),"",INDEX($A$33:$U$187,MATCH($B213,$B$33:$B$187,0),17))</f>
        <v>10</v>
      </c>
      <c r="R213" s="72" t="str">
        <f>IF(ISNA(INDEX($A$33:$U$187,MATCH($B213,$B$33:$B$187,0),17)),"",INDEX($A$33:$U$187,MATCH($B213,$B$33:$B$187,0),18))</f>
        <v>E</v>
      </c>
      <c r="S213" s="72">
        <f>IF(ISNA(INDEX($A$33:$U$187,MATCH($B213,$B$33:$B$187,0),18)),"",INDEX($A$33:$U$187,MATCH($B213,$B$33:$B$187,0),19))</f>
        <v>0</v>
      </c>
      <c r="T213" s="72">
        <f>IF(ISNA(INDEX($A$33:$U$187,MATCH($B213,$B$33:$B$187,0),19)),"",INDEX($A$33:$U$187,MATCH($B213,$B$33:$B$187,0),20))</f>
        <v>0</v>
      </c>
      <c r="U213" s="73" t="s">
        <v>189</v>
      </c>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row>
    <row r="214" spans="1:119" ht="12.75">
      <c r="A214" s="103" t="str">
        <f>IF(ISNA(INDEX($A$33:$U$187,MATCH($B214,$B$33:$B$187,0),1)),"",INDEX($A$33:$U$187,MATCH($B214,$B$33:$B$187,0),1))</f>
        <v>MLR0028</v>
      </c>
      <c r="B214" s="165" t="s">
        <v>122</v>
      </c>
      <c r="C214" s="165"/>
      <c r="D214" s="165"/>
      <c r="E214" s="165"/>
      <c r="F214" s="165"/>
      <c r="G214" s="165"/>
      <c r="H214" s="165"/>
      <c r="I214" s="165"/>
      <c r="J214" s="60">
        <f>IF(ISNA(INDEX($A$33:$U$187,MATCH($B214,$B$33:$B$187,0),10)),"",INDEX($A$33:$U$187,MATCH($B214,$B$33:$B$187,0),10))</f>
        <v>5</v>
      </c>
      <c r="K214" s="60">
        <f>IF(ISNA(INDEX($A$33:$U$187,MATCH($B214,$B$33:$B$187,0),11)),"",INDEX($A$33:$U$187,MATCH($B214,$B$33:$B$187,0),11))</f>
        <v>2</v>
      </c>
      <c r="L214" s="60">
        <f>IF(ISNA(INDEX($A$33:$U$187,MATCH($B214,$B$33:$B$187,0),11)),"",INDEX($A$33:$U$187,MATCH($B214,$B$33:$B$187,0),12))</f>
        <v>0</v>
      </c>
      <c r="M214" s="60">
        <f>IF(ISNA(INDEX($A$33:$U$187,MATCH($B214,$B$33:$B$187,0),12)),"",INDEX($A$33:$U$187,MATCH($B214,$B$33:$B$187,0),13))</f>
        <v>2</v>
      </c>
      <c r="N214" s="60">
        <f>IF(ISNA(INDEX($A$33:$U$187,MATCH($B214,$B$33:$B$187,0),13)),"",INDEX($A$33:$U$187,MATCH($B214,$B$33:$B$187,0),14))</f>
        <v>0</v>
      </c>
      <c r="O214" s="60">
        <f>IF(ISNA(INDEX($A$33:$U$187,MATCH($B214,$B$33:$B$187,0),14)),"",INDEX($A$33:$U$187,MATCH($B214,$B$33:$B$187,0),15))</f>
        <v>4</v>
      </c>
      <c r="P214" s="60">
        <f>IF(ISNA(INDEX($A$33:$U$187,MATCH($B214,$B$33:$B$187,0),15)),"",INDEX($A$33:$U$187,MATCH($B214,$B$33:$B$187,0),16))</f>
        <v>6</v>
      </c>
      <c r="Q214" s="60">
        <f>IF(ISNA(INDEX($A$33:$U$187,MATCH($B214,$B$33:$B$187,0),16)),"",INDEX($A$33:$U$187,MATCH($B214,$B$33:$B$187,0),17))</f>
        <v>10</v>
      </c>
      <c r="R214" s="72" t="str">
        <f>IF(ISNA(INDEX($A$33:$U$187,MATCH($B214,$B$33:$B$187,0),17)),"",INDEX($A$33:$U$187,MATCH($B214,$B$33:$B$187,0),18))</f>
        <v>E</v>
      </c>
      <c r="S214" s="72">
        <f>IF(ISNA(INDEX($A$33:$U$187,MATCH($B214,$B$33:$B$187,0),18)),"",INDEX($A$33:$U$187,MATCH($B214,$B$33:$B$187,0),19))</f>
        <v>0</v>
      </c>
      <c r="T214" s="72">
        <f>IF(ISNA(INDEX($A$33:$U$187,MATCH($B214,$B$33:$B$187,0),19)),"",INDEX($A$33:$U$187,MATCH($B214,$B$33:$B$187,0),20))</f>
        <v>0</v>
      </c>
      <c r="U214" s="73" t="s">
        <v>189</v>
      </c>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row>
    <row r="215" spans="1:119" ht="12.75">
      <c r="A215" s="75" t="s">
        <v>29</v>
      </c>
      <c r="B215" s="289"/>
      <c r="C215" s="289"/>
      <c r="D215" s="289"/>
      <c r="E215" s="289"/>
      <c r="F215" s="289"/>
      <c r="G215" s="289"/>
      <c r="H215" s="289"/>
      <c r="I215" s="289"/>
      <c r="J215" s="71">
        <f aca="true" t="shared" si="39" ref="J215:Q215">SUM(J213:J214)</f>
        <v>10</v>
      </c>
      <c r="K215" s="71">
        <f t="shared" si="39"/>
        <v>4</v>
      </c>
      <c r="L215" s="71">
        <f t="shared" si="39"/>
        <v>1</v>
      </c>
      <c r="M215" s="71">
        <f t="shared" si="39"/>
        <v>3</v>
      </c>
      <c r="N215" s="71">
        <f t="shared" si="39"/>
        <v>0</v>
      </c>
      <c r="O215" s="71">
        <f t="shared" si="39"/>
        <v>8</v>
      </c>
      <c r="P215" s="71">
        <f t="shared" si="39"/>
        <v>12</v>
      </c>
      <c r="Q215" s="71">
        <f t="shared" si="39"/>
        <v>20</v>
      </c>
      <c r="R215" s="75">
        <f>COUNTIF(R213:R214,"E")</f>
        <v>2</v>
      </c>
      <c r="S215" s="75">
        <f>COUNTIF(S213:S214,"C")</f>
        <v>0</v>
      </c>
      <c r="T215" s="75">
        <f>COUNTIF(T213:T214,"VP")</f>
        <v>0</v>
      </c>
      <c r="U215" s="77"/>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row>
    <row r="216" spans="1:119" ht="27" customHeight="1">
      <c r="A216" s="172" t="s">
        <v>53</v>
      </c>
      <c r="B216" s="173"/>
      <c r="C216" s="173"/>
      <c r="D216" s="173"/>
      <c r="E216" s="173"/>
      <c r="F216" s="173"/>
      <c r="G216" s="173"/>
      <c r="H216" s="173"/>
      <c r="I216" s="174"/>
      <c r="J216" s="71">
        <f>SUM(J211,J215)</f>
        <v>93</v>
      </c>
      <c r="K216" s="71">
        <f>SUM(K211,K215)</f>
        <v>33</v>
      </c>
      <c r="L216" s="71">
        <f>SUM(L211,L215)</f>
        <v>13</v>
      </c>
      <c r="M216" s="71">
        <f aca="true" t="shared" si="40" ref="M216:T216">SUM(M211,M215)</f>
        <v>28</v>
      </c>
      <c r="N216" s="71">
        <f t="shared" si="40"/>
        <v>5</v>
      </c>
      <c r="O216" s="71">
        <f t="shared" si="40"/>
        <v>79</v>
      </c>
      <c r="P216" s="71">
        <f t="shared" si="40"/>
        <v>91</v>
      </c>
      <c r="Q216" s="71">
        <f t="shared" si="40"/>
        <v>170</v>
      </c>
      <c r="R216" s="71">
        <f t="shared" si="40"/>
        <v>11</v>
      </c>
      <c r="S216" s="71">
        <f t="shared" si="40"/>
        <v>8</v>
      </c>
      <c r="T216" s="71">
        <f t="shared" si="40"/>
        <v>0</v>
      </c>
      <c r="U216" s="78">
        <f>19/(38+6)</f>
        <v>0.4318181818181818</v>
      </c>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row>
    <row r="217" spans="1:119" ht="12.75">
      <c r="A217" s="166" t="s">
        <v>54</v>
      </c>
      <c r="B217" s="167"/>
      <c r="C217" s="167"/>
      <c r="D217" s="167"/>
      <c r="E217" s="167"/>
      <c r="F217" s="167"/>
      <c r="G217" s="167"/>
      <c r="H217" s="167"/>
      <c r="I217" s="167"/>
      <c r="J217" s="168"/>
      <c r="K217" s="71">
        <f aca="true" t="shared" si="41" ref="K217:Q217">K211*14+K215*12</f>
        <v>454</v>
      </c>
      <c r="L217" s="71">
        <f t="shared" si="41"/>
        <v>180</v>
      </c>
      <c r="M217" s="71">
        <f t="shared" si="41"/>
        <v>386</v>
      </c>
      <c r="N217" s="71">
        <f t="shared" si="41"/>
        <v>70</v>
      </c>
      <c r="O217" s="71">
        <f t="shared" si="41"/>
        <v>1090</v>
      </c>
      <c r="P217" s="71">
        <f t="shared" si="41"/>
        <v>1250</v>
      </c>
      <c r="Q217" s="71">
        <f t="shared" si="41"/>
        <v>2340</v>
      </c>
      <c r="R217" s="221"/>
      <c r="S217" s="222"/>
      <c r="T217" s="222"/>
      <c r="U217" s="223"/>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row>
    <row r="218" spans="1:119" ht="12.75">
      <c r="A218" s="169"/>
      <c r="B218" s="170"/>
      <c r="C218" s="170"/>
      <c r="D218" s="170"/>
      <c r="E218" s="170"/>
      <c r="F218" s="170"/>
      <c r="G218" s="170"/>
      <c r="H218" s="170"/>
      <c r="I218" s="170"/>
      <c r="J218" s="171"/>
      <c r="K218" s="205">
        <f>SUM(K217:N217)</f>
        <v>1090</v>
      </c>
      <c r="L218" s="206"/>
      <c r="M218" s="206"/>
      <c r="N218" s="207"/>
      <c r="O218" s="202">
        <f>SUM(O217:P217)</f>
        <v>2340</v>
      </c>
      <c r="P218" s="203"/>
      <c r="Q218" s="204"/>
      <c r="R218" s="224"/>
      <c r="S218" s="225"/>
      <c r="T218" s="225"/>
      <c r="U218" s="226"/>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row>
    <row r="219" spans="22:119" ht="12.75">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row>
    <row r="220" spans="2:119" ht="12.75">
      <c r="B220" s="2"/>
      <c r="C220" s="2"/>
      <c r="D220" s="2"/>
      <c r="E220" s="2"/>
      <c r="F220" s="2"/>
      <c r="G220" s="2"/>
      <c r="N220" s="9"/>
      <c r="O220" s="9"/>
      <c r="P220" s="9"/>
      <c r="Q220" s="9"/>
      <c r="R220" s="9"/>
      <c r="S220" s="9"/>
      <c r="T220" s="9"/>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row>
    <row r="221" spans="2:119" ht="12.75">
      <c r="B221" s="9"/>
      <c r="C221" s="9"/>
      <c r="D221" s="9"/>
      <c r="E221" s="9"/>
      <c r="F221" s="9"/>
      <c r="G221" s="9"/>
      <c r="H221" s="18"/>
      <c r="I221" s="18"/>
      <c r="J221" s="18"/>
      <c r="N221" s="9"/>
      <c r="O221" s="9"/>
      <c r="P221" s="9"/>
      <c r="Q221" s="9"/>
      <c r="R221" s="9"/>
      <c r="S221" s="9"/>
      <c r="T221" s="9"/>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row>
    <row r="222" spans="22:119" ht="12.75">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row>
    <row r="223" spans="1:119" ht="17.25" customHeight="1">
      <c r="A223" s="187" t="s">
        <v>188</v>
      </c>
      <c r="B223" s="218"/>
      <c r="C223" s="218"/>
      <c r="D223" s="218"/>
      <c r="E223" s="218"/>
      <c r="F223" s="218"/>
      <c r="G223" s="218"/>
      <c r="H223" s="218"/>
      <c r="I223" s="218"/>
      <c r="J223" s="218"/>
      <c r="K223" s="218"/>
      <c r="L223" s="218"/>
      <c r="M223" s="218"/>
      <c r="N223" s="218"/>
      <c r="O223" s="218"/>
      <c r="P223" s="218"/>
      <c r="Q223" s="218"/>
      <c r="R223" s="218"/>
      <c r="S223" s="218"/>
      <c r="T223" s="218"/>
      <c r="U223" s="218"/>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row>
    <row r="224" spans="1:119" ht="26.25" customHeight="1">
      <c r="A224" s="187" t="s">
        <v>31</v>
      </c>
      <c r="B224" s="187" t="s">
        <v>30</v>
      </c>
      <c r="C224" s="187"/>
      <c r="D224" s="187"/>
      <c r="E224" s="187"/>
      <c r="F224" s="187"/>
      <c r="G224" s="187"/>
      <c r="H224" s="187"/>
      <c r="I224" s="187"/>
      <c r="J224" s="191" t="s">
        <v>44</v>
      </c>
      <c r="K224" s="191" t="s">
        <v>28</v>
      </c>
      <c r="L224" s="191"/>
      <c r="M224" s="191"/>
      <c r="N224" s="191"/>
      <c r="O224" s="191" t="s">
        <v>45</v>
      </c>
      <c r="P224" s="191"/>
      <c r="Q224" s="191"/>
      <c r="R224" s="191" t="s">
        <v>27</v>
      </c>
      <c r="S224" s="191"/>
      <c r="T224" s="191"/>
      <c r="U224" s="191" t="s">
        <v>26</v>
      </c>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row>
    <row r="225" spans="1:119" ht="12.75">
      <c r="A225" s="187"/>
      <c r="B225" s="187"/>
      <c r="C225" s="187"/>
      <c r="D225" s="187"/>
      <c r="E225" s="187"/>
      <c r="F225" s="187"/>
      <c r="G225" s="187"/>
      <c r="H225" s="187"/>
      <c r="I225" s="187"/>
      <c r="J225" s="191"/>
      <c r="K225" s="4" t="s">
        <v>32</v>
      </c>
      <c r="L225" s="4" t="s">
        <v>33</v>
      </c>
      <c r="M225" s="43" t="s">
        <v>82</v>
      </c>
      <c r="N225" s="4" t="s">
        <v>83</v>
      </c>
      <c r="O225" s="29" t="s">
        <v>37</v>
      </c>
      <c r="P225" s="29" t="s">
        <v>9</v>
      </c>
      <c r="Q225" s="29" t="s">
        <v>34</v>
      </c>
      <c r="R225" s="29" t="s">
        <v>35</v>
      </c>
      <c r="S225" s="29" t="s">
        <v>32</v>
      </c>
      <c r="T225" s="29" t="s">
        <v>36</v>
      </c>
      <c r="U225" s="191"/>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row>
    <row r="226" spans="1:119" ht="15" customHeight="1">
      <c r="A226" s="184" t="s">
        <v>60</v>
      </c>
      <c r="B226" s="185"/>
      <c r="C226" s="185"/>
      <c r="D226" s="185"/>
      <c r="E226" s="185"/>
      <c r="F226" s="185"/>
      <c r="G226" s="185"/>
      <c r="H226" s="185"/>
      <c r="I226" s="185"/>
      <c r="J226" s="185"/>
      <c r="K226" s="185"/>
      <c r="L226" s="185"/>
      <c r="M226" s="185"/>
      <c r="N226" s="185"/>
      <c r="O226" s="185"/>
      <c r="P226" s="185"/>
      <c r="Q226" s="185"/>
      <c r="R226" s="185"/>
      <c r="S226" s="185"/>
      <c r="T226" s="185"/>
      <c r="U226" s="186"/>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row>
    <row r="227" spans="1:119" ht="12.75">
      <c r="A227" s="103" t="str">
        <f aca="true" t="shared" si="42" ref="A227:A235">IF(ISNA(INDEX($A$33:$U$187,MATCH($B227,$B$33:$B$187,0),1)),"",INDEX($A$33:$U$187,MATCH($B227,$B$33:$B$187,0),1))</f>
        <v>MLR5005</v>
      </c>
      <c r="B227" s="164" t="s">
        <v>88</v>
      </c>
      <c r="C227" s="164"/>
      <c r="D227" s="164"/>
      <c r="E227" s="164"/>
      <c r="F227" s="164"/>
      <c r="G227" s="164"/>
      <c r="H227" s="164"/>
      <c r="I227" s="164"/>
      <c r="J227" s="20">
        <f aca="true" t="shared" si="43" ref="J227:J235">IF(ISNA(INDEX($A$33:$U$187,MATCH($B227,$B$33:$B$187,0),10)),"",INDEX($A$33:$U$187,MATCH($B227,$B$33:$B$187,0),10))</f>
        <v>6</v>
      </c>
      <c r="K227" s="20">
        <f aca="true" t="shared" si="44" ref="K227:K235">IF(ISNA(INDEX($A$33:$U$187,MATCH($B227,$B$33:$B$187,0),11)),"",INDEX($A$33:$U$187,MATCH($B227,$B$33:$B$187,0),11))</f>
        <v>2</v>
      </c>
      <c r="L227" s="20">
        <f aca="true" t="shared" si="45" ref="L227:L235">IF(ISNA(INDEX($A$33:$U$187,MATCH($B227,$B$33:$B$187,0),11)),"",INDEX($A$33:$U$187,MATCH($B227,$B$33:$B$187,0),12))</f>
        <v>2</v>
      </c>
      <c r="M227" s="20">
        <f aca="true" t="shared" si="46" ref="M227:M235">IF(ISNA(INDEX($A$33:$U$187,MATCH($B227,$B$33:$B$187,0),12)),"",INDEX($A$33:$U$187,MATCH($B227,$B$33:$B$187,0),13))</f>
        <v>2</v>
      </c>
      <c r="N227" s="20">
        <f aca="true" t="shared" si="47" ref="N227:N235">IF(ISNA(INDEX($A$33:$U$187,MATCH($B227,$B$33:$B$187,0),13)),"",INDEX($A$33:$U$187,MATCH($B227,$B$33:$B$187,0),14))</f>
        <v>0</v>
      </c>
      <c r="O227" s="20">
        <f aca="true" t="shared" si="48" ref="O227:O235">IF(ISNA(INDEX($A$33:$U$187,MATCH($B227,$B$33:$B$187,0),14)),"",INDEX($A$33:$U$187,MATCH($B227,$B$33:$B$187,0),15))</f>
        <v>6</v>
      </c>
      <c r="P227" s="20">
        <f aca="true" t="shared" si="49" ref="P227:P235">IF(ISNA(INDEX($A$33:$U$187,MATCH($B227,$B$33:$B$187,0),15)),"",INDEX($A$33:$U$187,MATCH($B227,$B$33:$B$187,0),16))</f>
        <v>5</v>
      </c>
      <c r="Q227" s="20">
        <f aca="true" t="shared" si="50" ref="Q227:Q235">IF(ISNA(INDEX($A$33:$U$187,MATCH($B227,$B$33:$B$187,0),16)),"",INDEX($A$33:$U$187,MATCH($B227,$B$33:$B$187,0),17))</f>
        <v>11</v>
      </c>
      <c r="R227" s="28" t="str">
        <f aca="true" t="shared" si="51" ref="R227:R235">IF(ISNA(INDEX($A$33:$U$187,MATCH($B227,$B$33:$B$187,0),17)),"",INDEX($A$33:$U$187,MATCH($B227,$B$33:$B$187,0),18))</f>
        <v>E</v>
      </c>
      <c r="S227" s="28">
        <f aca="true" t="shared" si="52" ref="S227:S235">IF(ISNA(INDEX($A$33:$U$187,MATCH($B227,$B$33:$B$187,0),18)),"",INDEX($A$33:$U$187,MATCH($B227,$B$33:$B$187,0),19))</f>
        <v>0</v>
      </c>
      <c r="T227" s="28">
        <f aca="true" t="shared" si="53" ref="T227:T235">IF(ISNA(INDEX($A$33:$U$187,MATCH($B227,$B$33:$B$187,0),19)),"",INDEX($A$33:$U$187,MATCH($B227,$B$33:$B$187,0),20))</f>
        <v>0</v>
      </c>
      <c r="U227" s="54" t="s">
        <v>189</v>
      </c>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row>
    <row r="228" spans="1:119" ht="12.75">
      <c r="A228" s="103" t="str">
        <f t="shared" si="42"/>
        <v>MLR5006</v>
      </c>
      <c r="B228" s="164" t="s">
        <v>93</v>
      </c>
      <c r="C228" s="164"/>
      <c r="D228" s="164"/>
      <c r="E228" s="164"/>
      <c r="F228" s="164"/>
      <c r="G228" s="164"/>
      <c r="H228" s="164"/>
      <c r="I228" s="164"/>
      <c r="J228" s="20">
        <f t="shared" si="43"/>
        <v>6</v>
      </c>
      <c r="K228" s="20">
        <f t="shared" si="44"/>
        <v>2</v>
      </c>
      <c r="L228" s="20">
        <f t="shared" si="45"/>
        <v>1</v>
      </c>
      <c r="M228" s="20">
        <f t="shared" si="46"/>
        <v>2</v>
      </c>
      <c r="N228" s="20">
        <f t="shared" si="47"/>
        <v>0</v>
      </c>
      <c r="O228" s="20">
        <f t="shared" si="48"/>
        <v>5</v>
      </c>
      <c r="P228" s="20">
        <f t="shared" si="49"/>
        <v>6</v>
      </c>
      <c r="Q228" s="20">
        <f t="shared" si="50"/>
        <v>11</v>
      </c>
      <c r="R228" s="28" t="str">
        <f t="shared" si="51"/>
        <v>E</v>
      </c>
      <c r="S228" s="28">
        <f t="shared" si="52"/>
        <v>0</v>
      </c>
      <c r="T228" s="28">
        <f t="shared" si="53"/>
        <v>0</v>
      </c>
      <c r="U228" s="54" t="s">
        <v>189</v>
      </c>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row>
    <row r="229" spans="1:119" ht="12.75">
      <c r="A229" s="103" t="str">
        <f t="shared" si="42"/>
        <v>MLR5008</v>
      </c>
      <c r="B229" s="164" t="s">
        <v>100</v>
      </c>
      <c r="C229" s="164"/>
      <c r="D229" s="164"/>
      <c r="E229" s="164"/>
      <c r="F229" s="164"/>
      <c r="G229" s="164"/>
      <c r="H229" s="164"/>
      <c r="I229" s="164"/>
      <c r="J229" s="20">
        <f t="shared" si="43"/>
        <v>6</v>
      </c>
      <c r="K229" s="20">
        <f t="shared" si="44"/>
        <v>2</v>
      </c>
      <c r="L229" s="20">
        <f t="shared" si="45"/>
        <v>2</v>
      </c>
      <c r="M229" s="20">
        <f t="shared" si="46"/>
        <v>2</v>
      </c>
      <c r="N229" s="20">
        <f t="shared" si="47"/>
        <v>0</v>
      </c>
      <c r="O229" s="20">
        <f t="shared" si="48"/>
        <v>6</v>
      </c>
      <c r="P229" s="20">
        <f t="shared" si="49"/>
        <v>5</v>
      </c>
      <c r="Q229" s="20">
        <f t="shared" si="50"/>
        <v>11</v>
      </c>
      <c r="R229" s="28" t="str">
        <f t="shared" si="51"/>
        <v>E</v>
      </c>
      <c r="S229" s="28">
        <f t="shared" si="52"/>
        <v>0</v>
      </c>
      <c r="T229" s="28">
        <f t="shared" si="53"/>
        <v>0</v>
      </c>
      <c r="U229" s="54" t="s">
        <v>189</v>
      </c>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row>
    <row r="230" spans="1:119" ht="12.75">
      <c r="A230" s="103" t="str">
        <f t="shared" si="42"/>
        <v>MLR5028</v>
      </c>
      <c r="B230" s="164" t="s">
        <v>107</v>
      </c>
      <c r="C230" s="164"/>
      <c r="D230" s="164"/>
      <c r="E230" s="164"/>
      <c r="F230" s="164"/>
      <c r="G230" s="164"/>
      <c r="H230" s="164"/>
      <c r="I230" s="164"/>
      <c r="J230" s="20">
        <f t="shared" si="43"/>
        <v>6</v>
      </c>
      <c r="K230" s="20">
        <f t="shared" si="44"/>
        <v>2</v>
      </c>
      <c r="L230" s="20">
        <f t="shared" si="45"/>
        <v>1</v>
      </c>
      <c r="M230" s="20">
        <f t="shared" si="46"/>
        <v>1</v>
      </c>
      <c r="N230" s="20">
        <f t="shared" si="47"/>
        <v>0</v>
      </c>
      <c r="O230" s="20">
        <f t="shared" si="48"/>
        <v>4</v>
      </c>
      <c r="P230" s="20">
        <f t="shared" si="49"/>
        <v>7</v>
      </c>
      <c r="Q230" s="20">
        <f t="shared" si="50"/>
        <v>11</v>
      </c>
      <c r="R230" s="28">
        <f t="shared" si="51"/>
        <v>0</v>
      </c>
      <c r="S230" s="28" t="str">
        <f t="shared" si="52"/>
        <v>C</v>
      </c>
      <c r="T230" s="28">
        <f t="shared" si="53"/>
        <v>0</v>
      </c>
      <c r="U230" s="54" t="s">
        <v>189</v>
      </c>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row>
    <row r="231" spans="1:119" ht="12.75">
      <c r="A231" s="103" t="str">
        <f t="shared" si="42"/>
        <v>MLR5029</v>
      </c>
      <c r="B231" s="164" t="s">
        <v>108</v>
      </c>
      <c r="C231" s="164"/>
      <c r="D231" s="164"/>
      <c r="E231" s="164"/>
      <c r="F231" s="164"/>
      <c r="G231" s="164"/>
      <c r="H231" s="164"/>
      <c r="I231" s="164"/>
      <c r="J231" s="20">
        <f t="shared" si="43"/>
        <v>6</v>
      </c>
      <c r="K231" s="20">
        <f t="shared" si="44"/>
        <v>2</v>
      </c>
      <c r="L231" s="20">
        <f t="shared" si="45"/>
        <v>1</v>
      </c>
      <c r="M231" s="20">
        <f t="shared" si="46"/>
        <v>1</v>
      </c>
      <c r="N231" s="20">
        <f t="shared" si="47"/>
        <v>0</v>
      </c>
      <c r="O231" s="20">
        <f t="shared" si="48"/>
        <v>4</v>
      </c>
      <c r="P231" s="20">
        <f t="shared" si="49"/>
        <v>7</v>
      </c>
      <c r="Q231" s="20">
        <f t="shared" si="50"/>
        <v>11</v>
      </c>
      <c r="R231" s="28" t="str">
        <f t="shared" si="51"/>
        <v>E</v>
      </c>
      <c r="S231" s="28">
        <f t="shared" si="52"/>
        <v>0</v>
      </c>
      <c r="T231" s="28">
        <f t="shared" si="53"/>
        <v>0</v>
      </c>
      <c r="U231" s="54" t="s">
        <v>189</v>
      </c>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row>
    <row r="232" spans="1:119" ht="12.75">
      <c r="A232" s="103" t="str">
        <f t="shared" si="42"/>
        <v>MLR5015</v>
      </c>
      <c r="B232" s="164" t="s">
        <v>109</v>
      </c>
      <c r="C232" s="164"/>
      <c r="D232" s="164"/>
      <c r="E232" s="164"/>
      <c r="F232" s="164"/>
      <c r="G232" s="164"/>
      <c r="H232" s="164"/>
      <c r="I232" s="164"/>
      <c r="J232" s="20">
        <f t="shared" si="43"/>
        <v>6</v>
      </c>
      <c r="K232" s="20">
        <f t="shared" si="44"/>
        <v>2</v>
      </c>
      <c r="L232" s="20">
        <f t="shared" si="45"/>
        <v>0</v>
      </c>
      <c r="M232" s="20">
        <f t="shared" si="46"/>
        <v>2</v>
      </c>
      <c r="N232" s="20">
        <f t="shared" si="47"/>
        <v>0</v>
      </c>
      <c r="O232" s="20">
        <f t="shared" si="48"/>
        <v>4</v>
      </c>
      <c r="P232" s="20">
        <f t="shared" si="49"/>
        <v>7</v>
      </c>
      <c r="Q232" s="20">
        <f t="shared" si="50"/>
        <v>11</v>
      </c>
      <c r="R232" s="28" t="str">
        <f t="shared" si="51"/>
        <v>E</v>
      </c>
      <c r="S232" s="28">
        <f t="shared" si="52"/>
        <v>0</v>
      </c>
      <c r="T232" s="28">
        <f t="shared" si="53"/>
        <v>0</v>
      </c>
      <c r="U232" s="54" t="s">
        <v>189</v>
      </c>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row>
    <row r="233" spans="1:119" ht="12.75">
      <c r="A233" s="103" t="str">
        <f t="shared" si="42"/>
        <v>MLE7001</v>
      </c>
      <c r="B233" s="164" t="s">
        <v>194</v>
      </c>
      <c r="C233" s="164"/>
      <c r="D233" s="164"/>
      <c r="E233" s="164"/>
      <c r="F233" s="164"/>
      <c r="G233" s="164"/>
      <c r="H233" s="164"/>
      <c r="I233" s="164"/>
      <c r="J233" s="20">
        <f t="shared" si="43"/>
        <v>4</v>
      </c>
      <c r="K233" s="20">
        <f t="shared" si="44"/>
        <v>0</v>
      </c>
      <c r="L233" s="20">
        <f t="shared" si="45"/>
        <v>0</v>
      </c>
      <c r="M233" s="20">
        <f t="shared" si="46"/>
        <v>1</v>
      </c>
      <c r="N233" s="20">
        <f t="shared" si="47"/>
        <v>0</v>
      </c>
      <c r="O233" s="20">
        <f t="shared" si="48"/>
        <v>1</v>
      </c>
      <c r="P233" s="20">
        <f t="shared" si="49"/>
        <v>6</v>
      </c>
      <c r="Q233" s="20">
        <f t="shared" si="50"/>
        <v>7</v>
      </c>
      <c r="R233" s="28" t="str">
        <f t="shared" si="51"/>
        <v>E</v>
      </c>
      <c r="S233" s="28">
        <f t="shared" si="52"/>
        <v>0</v>
      </c>
      <c r="T233" s="28">
        <f t="shared" si="53"/>
        <v>0</v>
      </c>
      <c r="U233" s="54" t="s">
        <v>189</v>
      </c>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row>
    <row r="234" spans="1:119" ht="12.75">
      <c r="A234" s="103" t="str">
        <f t="shared" si="42"/>
        <v>MLX7102</v>
      </c>
      <c r="B234" s="164" t="s">
        <v>118</v>
      </c>
      <c r="C234" s="164"/>
      <c r="D234" s="164"/>
      <c r="E234" s="164"/>
      <c r="F234" s="164"/>
      <c r="G234" s="164"/>
      <c r="H234" s="164"/>
      <c r="I234" s="164"/>
      <c r="J234" s="20">
        <f t="shared" si="43"/>
        <v>4</v>
      </c>
      <c r="K234" s="20">
        <f t="shared" si="44"/>
        <v>2</v>
      </c>
      <c r="L234" s="20">
        <f t="shared" si="45"/>
        <v>0</v>
      </c>
      <c r="M234" s="20">
        <f t="shared" si="46"/>
        <v>1</v>
      </c>
      <c r="N234" s="20">
        <f t="shared" si="47"/>
        <v>1</v>
      </c>
      <c r="O234" s="20">
        <f t="shared" si="48"/>
        <v>4</v>
      </c>
      <c r="P234" s="20">
        <f t="shared" si="49"/>
        <v>3</v>
      </c>
      <c r="Q234" s="20">
        <f t="shared" si="50"/>
        <v>7</v>
      </c>
      <c r="R234" s="28">
        <f t="shared" si="51"/>
        <v>0</v>
      </c>
      <c r="S234" s="28" t="str">
        <f t="shared" si="52"/>
        <v>C</v>
      </c>
      <c r="T234" s="28">
        <f t="shared" si="53"/>
        <v>0</v>
      </c>
      <c r="U234" s="54" t="s">
        <v>190</v>
      </c>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row>
    <row r="235" spans="1:119" ht="12.75">
      <c r="A235" s="103" t="str">
        <f t="shared" si="42"/>
        <v>MLX7103</v>
      </c>
      <c r="B235" s="164" t="s">
        <v>117</v>
      </c>
      <c r="C235" s="164"/>
      <c r="D235" s="164"/>
      <c r="E235" s="164"/>
      <c r="F235" s="164"/>
      <c r="G235" s="164"/>
      <c r="H235" s="164"/>
      <c r="I235" s="164"/>
      <c r="J235" s="20">
        <f t="shared" si="43"/>
        <v>4</v>
      </c>
      <c r="K235" s="20">
        <f t="shared" si="44"/>
        <v>2</v>
      </c>
      <c r="L235" s="20">
        <f t="shared" si="45"/>
        <v>0</v>
      </c>
      <c r="M235" s="20">
        <f t="shared" si="46"/>
        <v>1</v>
      </c>
      <c r="N235" s="20">
        <f t="shared" si="47"/>
        <v>1</v>
      </c>
      <c r="O235" s="20">
        <f t="shared" si="48"/>
        <v>4</v>
      </c>
      <c r="P235" s="20">
        <f t="shared" si="49"/>
        <v>3</v>
      </c>
      <c r="Q235" s="20">
        <f t="shared" si="50"/>
        <v>7</v>
      </c>
      <c r="R235" s="28">
        <f t="shared" si="51"/>
        <v>0</v>
      </c>
      <c r="S235" s="28" t="str">
        <f t="shared" si="52"/>
        <v>C</v>
      </c>
      <c r="T235" s="28">
        <f t="shared" si="53"/>
        <v>0</v>
      </c>
      <c r="U235" s="54" t="s">
        <v>190</v>
      </c>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row>
    <row r="236" spans="1:119" ht="12.75">
      <c r="A236" s="21" t="s">
        <v>29</v>
      </c>
      <c r="B236" s="290"/>
      <c r="C236" s="291"/>
      <c r="D236" s="291"/>
      <c r="E236" s="291"/>
      <c r="F236" s="291"/>
      <c r="G236" s="291"/>
      <c r="H236" s="291"/>
      <c r="I236" s="292"/>
      <c r="J236" s="23">
        <f aca="true" t="shared" si="54" ref="J236:Q236">SUM(J227:J235)</f>
        <v>48</v>
      </c>
      <c r="K236" s="23">
        <f t="shared" si="54"/>
        <v>16</v>
      </c>
      <c r="L236" s="23">
        <f t="shared" si="54"/>
        <v>7</v>
      </c>
      <c r="M236" s="23">
        <f t="shared" si="54"/>
        <v>13</v>
      </c>
      <c r="N236" s="23">
        <f t="shared" si="54"/>
        <v>2</v>
      </c>
      <c r="O236" s="23">
        <f t="shared" si="54"/>
        <v>38</v>
      </c>
      <c r="P236" s="23">
        <f t="shared" si="54"/>
        <v>49</v>
      </c>
      <c r="Q236" s="23">
        <f t="shared" si="54"/>
        <v>87</v>
      </c>
      <c r="R236" s="21">
        <f>COUNTIF(R227:R235,"E")</f>
        <v>6</v>
      </c>
      <c r="S236" s="21">
        <f>COUNTIF(S227:S235,"C")</f>
        <v>3</v>
      </c>
      <c r="T236" s="21">
        <f>COUNTIF(T227:T235,"VP")</f>
        <v>0</v>
      </c>
      <c r="U236" s="19"/>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row>
    <row r="237" spans="1:119" ht="13.5" customHeight="1">
      <c r="A237" s="184" t="s">
        <v>73</v>
      </c>
      <c r="B237" s="185"/>
      <c r="C237" s="185"/>
      <c r="D237" s="185"/>
      <c r="E237" s="185"/>
      <c r="F237" s="185"/>
      <c r="G237" s="185"/>
      <c r="H237" s="185"/>
      <c r="I237" s="185"/>
      <c r="J237" s="185"/>
      <c r="K237" s="185"/>
      <c r="L237" s="185"/>
      <c r="M237" s="185"/>
      <c r="N237" s="185"/>
      <c r="O237" s="185"/>
      <c r="P237" s="185"/>
      <c r="Q237" s="185"/>
      <c r="R237" s="185"/>
      <c r="S237" s="185"/>
      <c r="T237" s="185"/>
      <c r="U237" s="186"/>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row>
    <row r="238" spans="1:119" ht="12.75">
      <c r="A238" s="103" t="str">
        <f>IF(ISNA(INDEX($A$33:$U$187,MATCH($B238,$B$33:$B$187,0),1)),"",INDEX($A$33:$U$187,MATCH($B238,$B$33:$B$187,0),1))</f>
        <v>MLR2001</v>
      </c>
      <c r="B238" s="164" t="s">
        <v>123</v>
      </c>
      <c r="C238" s="164"/>
      <c r="D238" s="164"/>
      <c r="E238" s="164"/>
      <c r="F238" s="164"/>
      <c r="G238" s="164"/>
      <c r="H238" s="164"/>
      <c r="I238" s="164"/>
      <c r="J238" s="20">
        <f>IF(ISNA(INDEX($A$33:$U$187,MATCH($B238,$B$33:$B$187,0),10)),"",INDEX($A$33:$U$187,MATCH($B238,$B$33:$B$187,0),10))</f>
        <v>2</v>
      </c>
      <c r="K238" s="20">
        <f>IF(ISNA(INDEX($A$33:$U$187,MATCH($B238,$B$33:$B$187,0),11)),"",INDEX($A$33:$U$187,MATCH($B238,$B$33:$B$187,0),11))</f>
        <v>0</v>
      </c>
      <c r="L238" s="20">
        <f>IF(ISNA(INDEX($A$33:$U$187,MATCH($B238,$B$33:$B$187,0),11)),"",INDEX($A$33:$U$187,MATCH($B238,$B$33:$B$187,0),12))</f>
        <v>0</v>
      </c>
      <c r="M238" s="20">
        <f>IF(ISNA(INDEX($A$33:$U$187,MATCH($B238,$B$33:$B$187,0),12)),"",INDEX($A$33:$U$187,MATCH($B238,$B$33:$B$187,0),13))</f>
        <v>1</v>
      </c>
      <c r="N238" s="20">
        <f>IF(ISNA(INDEX($A$33:$U$187,MATCH($B238,$B$33:$B$187,0),13)),"",INDEX($A$33:$U$187,MATCH($B238,$B$33:$B$187,0),14))</f>
        <v>0</v>
      </c>
      <c r="O238" s="20">
        <f>IF(ISNA(INDEX($A$33:$U$187,MATCH($B238,$B$33:$B$187,0),14)),"",INDEX($A$33:$U$187,MATCH($B238,$B$33:$B$187,0),15))</f>
        <v>1</v>
      </c>
      <c r="P238" s="20">
        <f>IF(ISNA(INDEX($A$33:$U$187,MATCH($B238,$B$33:$B$187,0),15)),"",INDEX($A$33:$U$187,MATCH($B238,$B$33:$B$187,0),16))</f>
        <v>3</v>
      </c>
      <c r="Q238" s="20">
        <f>IF(ISNA(INDEX($A$33:$U$187,MATCH($B238,$B$33:$B$187,0),16)),"",INDEX($A$33:$U$187,MATCH($B238,$B$33:$B$187,0),17))</f>
        <v>4</v>
      </c>
      <c r="R238" s="28" t="str">
        <f>IF(ISNA(INDEX($A$33:$U$187,MATCH($B238,$B$33:$B$187,0),17)),"",INDEX($A$33:$U$187,MATCH($B238,$B$33:$B$187,0),18))</f>
        <v>E</v>
      </c>
      <c r="S238" s="28">
        <f>IF(ISNA(INDEX($A$33:$U$187,MATCH($B238,$B$33:$B$187,0),18)),"",INDEX($A$33:$U$187,MATCH($B238,$B$33:$B$187,0),19))</f>
        <v>0</v>
      </c>
      <c r="T238" s="28">
        <f>IF(ISNA(INDEX($A$33:$U$187,MATCH($B238,$B$33:$B$187,0),19)),"",INDEX($A$33:$U$187,MATCH($B238,$B$33:$B$187,0),20))</f>
        <v>0</v>
      </c>
      <c r="U238" s="54" t="s">
        <v>189</v>
      </c>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row>
    <row r="239" spans="1:119" ht="12.75">
      <c r="A239" s="103" t="str">
        <f>IF(ISNA(INDEX($A$33:$U$187,MATCH($B239,$B$33:$B$187,0),1)),"",INDEX($A$33:$U$187,MATCH($B239,$B$33:$B$187,0),1))</f>
        <v>MLX7104</v>
      </c>
      <c r="B239" s="164" t="s">
        <v>126</v>
      </c>
      <c r="C239" s="164"/>
      <c r="D239" s="164"/>
      <c r="E239" s="164"/>
      <c r="F239" s="164"/>
      <c r="G239" s="164"/>
      <c r="H239" s="164"/>
      <c r="I239" s="164"/>
      <c r="J239" s="20">
        <f>IF(ISNA(INDEX($A$33:$U$187,MATCH($B239,$B$33:$B$187,0),10)),"",INDEX($A$33:$U$187,MATCH($B239,$B$33:$B$187,0),10))</f>
        <v>7</v>
      </c>
      <c r="K239" s="20">
        <f>IF(ISNA(INDEX($A$33:$U$187,MATCH($B239,$B$33:$B$187,0),11)),"",INDEX($A$33:$U$187,MATCH($B239,$B$33:$B$187,0),11))</f>
        <v>2</v>
      </c>
      <c r="L239" s="20">
        <f>IF(ISNA(INDEX($A$33:$U$187,MATCH($B239,$B$33:$B$187,0),11)),"",INDEX($A$33:$U$187,MATCH($B239,$B$33:$B$187,0),12))</f>
        <v>0</v>
      </c>
      <c r="M239" s="20">
        <f>IF(ISNA(INDEX($A$33:$U$187,MATCH($B239,$B$33:$B$187,0),12)),"",INDEX($A$33:$U$187,MATCH($B239,$B$33:$B$187,0),13))</f>
        <v>1</v>
      </c>
      <c r="N239" s="20">
        <f>IF(ISNA(INDEX($A$33:$U$187,MATCH($B239,$B$33:$B$187,0),13)),"",INDEX($A$33:$U$187,MATCH($B239,$B$33:$B$187,0),14))</f>
        <v>1</v>
      </c>
      <c r="O239" s="20">
        <f>IF(ISNA(INDEX($A$33:$U$187,MATCH($B239,$B$33:$B$187,0),14)),"",INDEX($A$33:$U$187,MATCH($B239,$B$33:$B$187,0),15))</f>
        <v>4</v>
      </c>
      <c r="P239" s="20">
        <f>IF(ISNA(INDEX($A$33:$U$187,MATCH($B239,$B$33:$B$187,0),15)),"",INDEX($A$33:$U$187,MATCH($B239,$B$33:$B$187,0),16))</f>
        <v>11</v>
      </c>
      <c r="Q239" s="20">
        <f>IF(ISNA(INDEX($A$33:$U$187,MATCH($B239,$B$33:$B$187,0),16)),"",INDEX($A$33:$U$187,MATCH($B239,$B$33:$B$187,0),17))</f>
        <v>15</v>
      </c>
      <c r="R239" s="28">
        <f>IF(ISNA(INDEX($A$33:$U$187,MATCH($B239,$B$33:$B$187,0),17)),"",INDEX($A$33:$U$187,MATCH($B239,$B$33:$B$187,0),18))</f>
        <v>0</v>
      </c>
      <c r="S239" s="28" t="str">
        <f>IF(ISNA(INDEX($A$33:$U$187,MATCH($B239,$B$33:$B$187,0),18)),"",INDEX($A$33:$U$187,MATCH($B239,$B$33:$B$187,0),19))</f>
        <v>C</v>
      </c>
      <c r="T239" s="28">
        <f>IF(ISNA(INDEX($A$33:$U$187,MATCH($B239,$B$33:$B$187,0),19)),"",INDEX($A$33:$U$187,MATCH($B239,$B$33:$B$187,0),20))</f>
        <v>0</v>
      </c>
      <c r="U239" s="54" t="s">
        <v>190</v>
      </c>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row>
    <row r="240" spans="1:119" ht="12.75">
      <c r="A240" s="103" t="str">
        <f>IF(ISNA(INDEX($A$33:$U$187,MATCH($B240,$B$33:$B$187,0),1)),"",INDEX($A$33:$U$187,MATCH($B240,$B$33:$B$187,0),1))</f>
        <v>MLX7105</v>
      </c>
      <c r="B240" s="164" t="s">
        <v>125</v>
      </c>
      <c r="C240" s="164"/>
      <c r="D240" s="164"/>
      <c r="E240" s="164"/>
      <c r="F240" s="164"/>
      <c r="G240" s="164"/>
      <c r="H240" s="164"/>
      <c r="I240" s="164"/>
      <c r="J240" s="20">
        <f>IF(ISNA(INDEX($A$33:$U$187,MATCH($B240,$B$33:$B$187,0),10)),"",INDEX($A$33:$U$187,MATCH($B240,$B$33:$B$187,0),10))</f>
        <v>7</v>
      </c>
      <c r="K240" s="20">
        <f>IF(ISNA(INDEX($A$33:$U$187,MATCH($B240,$B$33:$B$187,0),11)),"",INDEX($A$33:$U$187,MATCH($B240,$B$33:$B$187,0),11))</f>
        <v>2</v>
      </c>
      <c r="L240" s="20">
        <f>IF(ISNA(INDEX($A$33:$U$187,MATCH($B240,$B$33:$B$187,0),11)),"",INDEX($A$33:$U$187,MATCH($B240,$B$33:$B$187,0),12))</f>
        <v>0</v>
      </c>
      <c r="M240" s="20">
        <f>IF(ISNA(INDEX($A$33:$U$187,MATCH($B240,$B$33:$B$187,0),12)),"",INDEX($A$33:$U$187,MATCH($B240,$B$33:$B$187,0),13))</f>
        <v>1</v>
      </c>
      <c r="N240" s="20">
        <f>IF(ISNA(INDEX($A$33:$U$187,MATCH($B240,$B$33:$B$187,0),13)),"",INDEX($A$33:$U$187,MATCH($B240,$B$33:$B$187,0),14))</f>
        <v>1</v>
      </c>
      <c r="O240" s="20">
        <f>IF(ISNA(INDEX($A$33:$U$187,MATCH($B240,$B$33:$B$187,0),14)),"",INDEX($A$33:$U$187,MATCH($B240,$B$33:$B$187,0),15))</f>
        <v>4</v>
      </c>
      <c r="P240" s="20">
        <f>IF(ISNA(INDEX($A$33:$U$187,MATCH($B240,$B$33:$B$187,0),15)),"",INDEX($A$33:$U$187,MATCH($B240,$B$33:$B$187,0),16))</f>
        <v>11</v>
      </c>
      <c r="Q240" s="20">
        <f>IF(ISNA(INDEX($A$33:$U$187,MATCH($B240,$B$33:$B$187,0),16)),"",INDEX($A$33:$U$187,MATCH($B240,$B$33:$B$187,0),17))</f>
        <v>15</v>
      </c>
      <c r="R240" s="28">
        <f>IF(ISNA(INDEX($A$33:$U$187,MATCH($B240,$B$33:$B$187,0),17)),"",INDEX($A$33:$U$187,MATCH($B240,$B$33:$B$187,0),18))</f>
        <v>0</v>
      </c>
      <c r="S240" s="28" t="str">
        <f>IF(ISNA(INDEX($A$33:$U$187,MATCH($B240,$B$33:$B$187,0),18)),"",INDEX($A$33:$U$187,MATCH($B240,$B$33:$B$187,0),19))</f>
        <v>C</v>
      </c>
      <c r="T240" s="28">
        <f>IF(ISNA(INDEX($A$33:$U$187,MATCH($B240,$B$33:$B$187,0),19)),"",INDEX($A$33:$U$187,MATCH($B240,$B$33:$B$187,0),20))</f>
        <v>0</v>
      </c>
      <c r="U240" s="54" t="s">
        <v>190</v>
      </c>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row>
    <row r="241" spans="1:119" ht="12.75">
      <c r="A241" s="21" t="s">
        <v>29</v>
      </c>
      <c r="B241" s="187"/>
      <c r="C241" s="187"/>
      <c r="D241" s="187"/>
      <c r="E241" s="187"/>
      <c r="F241" s="187"/>
      <c r="G241" s="187"/>
      <c r="H241" s="187"/>
      <c r="I241" s="187"/>
      <c r="J241" s="23">
        <f aca="true" t="shared" si="55" ref="J241:Q241">SUM(J238:J240)</f>
        <v>16</v>
      </c>
      <c r="K241" s="23">
        <f t="shared" si="55"/>
        <v>4</v>
      </c>
      <c r="L241" s="23">
        <f t="shared" si="55"/>
        <v>0</v>
      </c>
      <c r="M241" s="23">
        <f t="shared" si="55"/>
        <v>3</v>
      </c>
      <c r="N241" s="23">
        <f t="shared" si="55"/>
        <v>2</v>
      </c>
      <c r="O241" s="23">
        <f t="shared" si="55"/>
        <v>9</v>
      </c>
      <c r="P241" s="23">
        <f t="shared" si="55"/>
        <v>25</v>
      </c>
      <c r="Q241" s="23">
        <f t="shared" si="55"/>
        <v>34</v>
      </c>
      <c r="R241" s="21">
        <f>COUNTIF(R238:R240,"E")</f>
        <v>1</v>
      </c>
      <c r="S241" s="21">
        <f>COUNTIF(S238:S240,"C")</f>
        <v>2</v>
      </c>
      <c r="T241" s="21">
        <f>COUNTIF(T238:T240,"VP")</f>
        <v>0</v>
      </c>
      <c r="U241" s="2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row>
    <row r="242" spans="1:119" ht="22.5" customHeight="1">
      <c r="A242" s="293" t="s">
        <v>53</v>
      </c>
      <c r="B242" s="294"/>
      <c r="C242" s="294"/>
      <c r="D242" s="294"/>
      <c r="E242" s="294"/>
      <c r="F242" s="294"/>
      <c r="G242" s="294"/>
      <c r="H242" s="294"/>
      <c r="I242" s="295"/>
      <c r="J242" s="23">
        <f aca="true" t="shared" si="56" ref="J242:T242">SUM(J236,J241)</f>
        <v>64</v>
      </c>
      <c r="K242" s="23">
        <f t="shared" si="56"/>
        <v>20</v>
      </c>
      <c r="L242" s="23">
        <f t="shared" si="56"/>
        <v>7</v>
      </c>
      <c r="M242" s="23">
        <f t="shared" si="56"/>
        <v>16</v>
      </c>
      <c r="N242" s="23">
        <f t="shared" si="56"/>
        <v>4</v>
      </c>
      <c r="O242" s="23">
        <f t="shared" si="56"/>
        <v>47</v>
      </c>
      <c r="P242" s="23">
        <f t="shared" si="56"/>
        <v>74</v>
      </c>
      <c r="Q242" s="23">
        <f t="shared" si="56"/>
        <v>121</v>
      </c>
      <c r="R242" s="23">
        <f t="shared" si="56"/>
        <v>7</v>
      </c>
      <c r="S242" s="23">
        <f t="shared" si="56"/>
        <v>5</v>
      </c>
      <c r="T242" s="23">
        <f t="shared" si="56"/>
        <v>0</v>
      </c>
      <c r="U242" s="58">
        <f>12/(38+6)</f>
        <v>0.2727272727272727</v>
      </c>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row>
    <row r="243" spans="1:119" ht="13.5" customHeight="1">
      <c r="A243" s="193" t="s">
        <v>54</v>
      </c>
      <c r="B243" s="194"/>
      <c r="C243" s="194"/>
      <c r="D243" s="194"/>
      <c r="E243" s="194"/>
      <c r="F243" s="194"/>
      <c r="G243" s="194"/>
      <c r="H243" s="194"/>
      <c r="I243" s="194"/>
      <c r="J243" s="195"/>
      <c r="K243" s="23">
        <f aca="true" t="shared" si="57" ref="K243:Q243">K236*14+K241*12</f>
        <v>272</v>
      </c>
      <c r="L243" s="23">
        <f t="shared" si="57"/>
        <v>98</v>
      </c>
      <c r="M243" s="23">
        <f t="shared" si="57"/>
        <v>218</v>
      </c>
      <c r="N243" s="23">
        <f t="shared" si="57"/>
        <v>52</v>
      </c>
      <c r="O243" s="23">
        <f t="shared" si="57"/>
        <v>640</v>
      </c>
      <c r="P243" s="23">
        <f t="shared" si="57"/>
        <v>986</v>
      </c>
      <c r="Q243" s="23">
        <f t="shared" si="57"/>
        <v>1626</v>
      </c>
      <c r="R243" s="212"/>
      <c r="S243" s="213"/>
      <c r="T243" s="213"/>
      <c r="U243" s="214"/>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row>
    <row r="244" spans="1:119" ht="13.5" customHeight="1">
      <c r="A244" s="196"/>
      <c r="B244" s="197"/>
      <c r="C244" s="197"/>
      <c r="D244" s="197"/>
      <c r="E244" s="197"/>
      <c r="F244" s="197"/>
      <c r="G244" s="197"/>
      <c r="H244" s="197"/>
      <c r="I244" s="197"/>
      <c r="J244" s="198"/>
      <c r="K244" s="209">
        <f>SUM(K243:N243)</f>
        <v>640</v>
      </c>
      <c r="L244" s="210"/>
      <c r="M244" s="210"/>
      <c r="N244" s="211"/>
      <c r="O244" s="202">
        <f>SUM(O243:P243)</f>
        <v>1626</v>
      </c>
      <c r="P244" s="203"/>
      <c r="Q244" s="204"/>
      <c r="R244" s="215"/>
      <c r="S244" s="216"/>
      <c r="T244" s="216"/>
      <c r="U244" s="217"/>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row>
    <row r="245" spans="1:119" ht="22.5" customHeight="1">
      <c r="A245" s="187" t="s">
        <v>192</v>
      </c>
      <c r="B245" s="218"/>
      <c r="C245" s="218"/>
      <c r="D245" s="218"/>
      <c r="E245" s="218"/>
      <c r="F245" s="218"/>
      <c r="G245" s="218"/>
      <c r="H245" s="218"/>
      <c r="I245" s="218"/>
      <c r="J245" s="218"/>
      <c r="K245" s="218"/>
      <c r="L245" s="218"/>
      <c r="M245" s="218"/>
      <c r="N245" s="218"/>
      <c r="O245" s="218"/>
      <c r="P245" s="218"/>
      <c r="Q245" s="218"/>
      <c r="R245" s="218"/>
      <c r="S245" s="218"/>
      <c r="T245" s="218"/>
      <c r="U245" s="218"/>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row>
    <row r="246" spans="1:119" ht="25.5" customHeight="1">
      <c r="A246" s="187" t="s">
        <v>31</v>
      </c>
      <c r="B246" s="187" t="s">
        <v>30</v>
      </c>
      <c r="C246" s="187"/>
      <c r="D246" s="187"/>
      <c r="E246" s="187"/>
      <c r="F246" s="187"/>
      <c r="G246" s="187"/>
      <c r="H246" s="187"/>
      <c r="I246" s="187"/>
      <c r="J246" s="191" t="s">
        <v>44</v>
      </c>
      <c r="K246" s="191" t="s">
        <v>28</v>
      </c>
      <c r="L246" s="191"/>
      <c r="M246" s="191"/>
      <c r="N246" s="191"/>
      <c r="O246" s="191" t="s">
        <v>45</v>
      </c>
      <c r="P246" s="191"/>
      <c r="Q246" s="191"/>
      <c r="R246" s="191" t="s">
        <v>27</v>
      </c>
      <c r="S246" s="191"/>
      <c r="T246" s="191"/>
      <c r="U246" s="191" t="s">
        <v>26</v>
      </c>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row>
    <row r="247" spans="1:119" ht="18" customHeight="1">
      <c r="A247" s="187"/>
      <c r="B247" s="187"/>
      <c r="C247" s="187"/>
      <c r="D247" s="187"/>
      <c r="E247" s="187"/>
      <c r="F247" s="187"/>
      <c r="G247" s="187"/>
      <c r="H247" s="187"/>
      <c r="I247" s="187"/>
      <c r="J247" s="191"/>
      <c r="K247" s="4" t="s">
        <v>32</v>
      </c>
      <c r="L247" s="4" t="s">
        <v>33</v>
      </c>
      <c r="M247" s="43" t="s">
        <v>82</v>
      </c>
      <c r="N247" s="4" t="s">
        <v>83</v>
      </c>
      <c r="O247" s="29" t="s">
        <v>37</v>
      </c>
      <c r="P247" s="29" t="s">
        <v>9</v>
      </c>
      <c r="Q247" s="29" t="s">
        <v>34</v>
      </c>
      <c r="R247" s="29" t="s">
        <v>35</v>
      </c>
      <c r="S247" s="29" t="s">
        <v>32</v>
      </c>
      <c r="T247" s="29" t="s">
        <v>36</v>
      </c>
      <c r="U247" s="191"/>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row>
    <row r="248" spans="1:119" ht="19.5" customHeight="1">
      <c r="A248" s="184" t="s">
        <v>60</v>
      </c>
      <c r="B248" s="185"/>
      <c r="C248" s="185"/>
      <c r="D248" s="185"/>
      <c r="E248" s="185"/>
      <c r="F248" s="185"/>
      <c r="G248" s="185"/>
      <c r="H248" s="185"/>
      <c r="I248" s="185"/>
      <c r="J248" s="185"/>
      <c r="K248" s="185"/>
      <c r="L248" s="185"/>
      <c r="M248" s="185"/>
      <c r="N248" s="185"/>
      <c r="O248" s="185"/>
      <c r="P248" s="185"/>
      <c r="Q248" s="185"/>
      <c r="R248" s="185"/>
      <c r="S248" s="185"/>
      <c r="T248" s="185"/>
      <c r="U248" s="186"/>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row>
    <row r="249" spans="1:119" ht="12.75">
      <c r="A249" s="103" t="str">
        <f aca="true" t="shared" si="58" ref="A249:A259">IF(ISNA(INDEX($A$33:$U$187,MATCH($B249,$B$33:$B$187,0),1)),"",INDEX($A$33:$U$187,MATCH($B249,$B$33:$B$187,0),1))</f>
        <v>MLR0020</v>
      </c>
      <c r="B249" s="164" t="s">
        <v>84</v>
      </c>
      <c r="C249" s="164"/>
      <c r="D249" s="164"/>
      <c r="E249" s="164"/>
      <c r="F249" s="164"/>
      <c r="G249" s="164"/>
      <c r="H249" s="164"/>
      <c r="I249" s="164"/>
      <c r="J249" s="20">
        <f aca="true" t="shared" si="59" ref="J249:J259">IF(ISNA(INDEX($A$33:$U$187,MATCH($B249,$B$33:$B$187,0),10)),"",INDEX($A$33:$U$187,MATCH($B249,$B$33:$B$187,0),10))</f>
        <v>6</v>
      </c>
      <c r="K249" s="20">
        <f aca="true" t="shared" si="60" ref="K249:K259">IF(ISNA(INDEX($A$33:$U$187,MATCH($B249,$B$33:$B$187,0),11)),"",INDEX($A$33:$U$187,MATCH($B249,$B$33:$B$187,0),11))</f>
        <v>2</v>
      </c>
      <c r="L249" s="20">
        <f aca="true" t="shared" si="61" ref="L249:L259">IF(ISNA(INDEX($A$33:$U$187,MATCH($B249,$B$33:$B$187,0),11)),"",INDEX($A$33:$U$187,MATCH($B249,$B$33:$B$187,0),12))</f>
        <v>2</v>
      </c>
      <c r="M249" s="20">
        <f aca="true" t="shared" si="62" ref="M249:M259">IF(ISNA(INDEX($A$33:$U$187,MATCH($B249,$B$33:$B$187,0),12)),"",INDEX($A$33:$U$187,MATCH($B249,$B$33:$B$187,0),13))</f>
        <v>0</v>
      </c>
      <c r="N249" s="20">
        <f aca="true" t="shared" si="63" ref="N249:N259">IF(ISNA(INDEX($A$33:$U$187,MATCH($B249,$B$33:$B$187,0),13)),"",INDEX($A$33:$U$187,MATCH($B249,$B$33:$B$187,0),14))</f>
        <v>0</v>
      </c>
      <c r="O249" s="20">
        <f aca="true" t="shared" si="64" ref="O249:O259">IF(ISNA(INDEX($A$33:$U$187,MATCH($B249,$B$33:$B$187,0),14)),"",INDEX($A$33:$U$187,MATCH($B249,$B$33:$B$187,0),15))</f>
        <v>4</v>
      </c>
      <c r="P249" s="20">
        <f aca="true" t="shared" si="65" ref="P249:P259">IF(ISNA(INDEX($A$33:$U$187,MATCH($B249,$B$33:$B$187,0),15)),"",INDEX($A$33:$U$187,MATCH($B249,$B$33:$B$187,0),16))</f>
        <v>7</v>
      </c>
      <c r="Q249" s="20">
        <f aca="true" t="shared" si="66" ref="Q249:Q259">IF(ISNA(INDEX($A$33:$U$187,MATCH($B249,$B$33:$B$187,0),16)),"",INDEX($A$33:$U$187,MATCH($B249,$B$33:$B$187,0),17))</f>
        <v>11</v>
      </c>
      <c r="R249" s="28">
        <f aca="true" t="shared" si="67" ref="R249:R259">IF(ISNA(INDEX($A$33:$U$187,MATCH($B249,$B$33:$B$187,0),17)),"",INDEX($A$33:$U$187,MATCH($B249,$B$33:$B$187,0),18))</f>
        <v>0</v>
      </c>
      <c r="S249" s="28">
        <f aca="true" t="shared" si="68" ref="S249:S259">IF(ISNA(INDEX($A$33:$U$187,MATCH($B249,$B$33:$B$187,0),18)),"",INDEX($A$33:$U$187,MATCH($B249,$B$33:$B$187,0),19))</f>
        <v>0</v>
      </c>
      <c r="T249" s="28" t="str">
        <f aca="true" t="shared" si="69" ref="T249:T259">IF(ISNA(INDEX($A$33:$U$187,MATCH($B249,$B$33:$B$187,0),19)),"",INDEX($A$33:$U$187,MATCH($B249,$B$33:$B$187,0),20))</f>
        <v>VP</v>
      </c>
      <c r="U249" s="54" t="s">
        <v>189</v>
      </c>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row>
    <row r="250" spans="1:119" ht="12.75">
      <c r="A250" s="103" t="str">
        <f t="shared" si="58"/>
        <v>MLR0002</v>
      </c>
      <c r="B250" s="164" t="s">
        <v>86</v>
      </c>
      <c r="C250" s="164"/>
      <c r="D250" s="164"/>
      <c r="E250" s="164"/>
      <c r="F250" s="164"/>
      <c r="G250" s="164"/>
      <c r="H250" s="164"/>
      <c r="I250" s="164"/>
      <c r="J250" s="20">
        <f t="shared" si="59"/>
        <v>6</v>
      </c>
      <c r="K250" s="20">
        <f t="shared" si="60"/>
        <v>2</v>
      </c>
      <c r="L250" s="20">
        <f t="shared" si="61"/>
        <v>2</v>
      </c>
      <c r="M250" s="20">
        <f t="shared" si="62"/>
        <v>0</v>
      </c>
      <c r="N250" s="20">
        <f t="shared" si="63"/>
        <v>0</v>
      </c>
      <c r="O250" s="20">
        <f t="shared" si="64"/>
        <v>4</v>
      </c>
      <c r="P250" s="20">
        <f t="shared" si="65"/>
        <v>7</v>
      </c>
      <c r="Q250" s="20">
        <f t="shared" si="66"/>
        <v>11</v>
      </c>
      <c r="R250" s="28" t="str">
        <f t="shared" si="67"/>
        <v>E</v>
      </c>
      <c r="S250" s="28">
        <f t="shared" si="68"/>
        <v>0</v>
      </c>
      <c r="T250" s="28">
        <f t="shared" si="69"/>
        <v>0</v>
      </c>
      <c r="U250" s="54" t="s">
        <v>189</v>
      </c>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row>
    <row r="251" spans="1:119" ht="12.75">
      <c r="A251" s="103" t="str">
        <f t="shared" si="58"/>
        <v>YLU0011</v>
      </c>
      <c r="B251" s="164" t="s">
        <v>90</v>
      </c>
      <c r="C251" s="164"/>
      <c r="D251" s="164"/>
      <c r="E251" s="164"/>
      <c r="F251" s="164"/>
      <c r="G251" s="164"/>
      <c r="H251" s="164"/>
      <c r="I251" s="164"/>
      <c r="J251" s="20">
        <f t="shared" si="59"/>
        <v>0</v>
      </c>
      <c r="K251" s="20">
        <f t="shared" si="60"/>
        <v>0</v>
      </c>
      <c r="L251" s="20">
        <f t="shared" si="61"/>
        <v>2</v>
      </c>
      <c r="M251" s="20">
        <f t="shared" si="62"/>
        <v>0</v>
      </c>
      <c r="N251" s="20">
        <f t="shared" si="63"/>
        <v>0</v>
      </c>
      <c r="O251" s="20">
        <f t="shared" si="64"/>
        <v>2</v>
      </c>
      <c r="P251" s="20">
        <f t="shared" si="65"/>
        <v>0</v>
      </c>
      <c r="Q251" s="20">
        <f t="shared" si="66"/>
        <v>2</v>
      </c>
      <c r="R251" s="28">
        <f t="shared" si="67"/>
        <v>0</v>
      </c>
      <c r="S251" s="28" t="str">
        <f t="shared" si="68"/>
        <v>C</v>
      </c>
      <c r="T251" s="28">
        <f t="shared" si="69"/>
        <v>0</v>
      </c>
      <c r="U251" s="54" t="s">
        <v>189</v>
      </c>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row>
    <row r="252" spans="1:119" ht="12.75">
      <c r="A252" s="103" t="str">
        <f t="shared" si="58"/>
        <v>MLR0014</v>
      </c>
      <c r="B252" s="164" t="s">
        <v>95</v>
      </c>
      <c r="C252" s="164"/>
      <c r="D252" s="164"/>
      <c r="E252" s="164"/>
      <c r="F252" s="164"/>
      <c r="G252" s="164"/>
      <c r="H252" s="164"/>
      <c r="I252" s="164"/>
      <c r="J252" s="20">
        <f t="shared" si="59"/>
        <v>5</v>
      </c>
      <c r="K252" s="20">
        <f t="shared" si="60"/>
        <v>2</v>
      </c>
      <c r="L252" s="20">
        <f t="shared" si="61"/>
        <v>2</v>
      </c>
      <c r="M252" s="20">
        <f t="shared" si="62"/>
        <v>0</v>
      </c>
      <c r="N252" s="20">
        <f t="shared" si="63"/>
        <v>0</v>
      </c>
      <c r="O252" s="20">
        <f t="shared" si="64"/>
        <v>4</v>
      </c>
      <c r="P252" s="20">
        <f t="shared" si="65"/>
        <v>5</v>
      </c>
      <c r="Q252" s="20">
        <f t="shared" si="66"/>
        <v>9</v>
      </c>
      <c r="R252" s="28">
        <f t="shared" si="67"/>
        <v>0</v>
      </c>
      <c r="S252" s="28">
        <f t="shared" si="68"/>
        <v>0</v>
      </c>
      <c r="T252" s="28" t="str">
        <f t="shared" si="69"/>
        <v>VP</v>
      </c>
      <c r="U252" s="54" t="s">
        <v>189</v>
      </c>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row>
    <row r="253" spans="1:119" ht="12.75">
      <c r="A253" s="103" t="str">
        <f t="shared" si="58"/>
        <v>MLR0010</v>
      </c>
      <c r="B253" s="164" t="s">
        <v>96</v>
      </c>
      <c r="C253" s="164"/>
      <c r="D253" s="164"/>
      <c r="E253" s="164"/>
      <c r="F253" s="164"/>
      <c r="G253" s="164"/>
      <c r="H253" s="164"/>
      <c r="I253" s="164"/>
      <c r="J253" s="20">
        <f t="shared" si="59"/>
        <v>5</v>
      </c>
      <c r="K253" s="20">
        <f t="shared" si="60"/>
        <v>2</v>
      </c>
      <c r="L253" s="20">
        <f t="shared" si="61"/>
        <v>1</v>
      </c>
      <c r="M253" s="20">
        <f t="shared" si="62"/>
        <v>1</v>
      </c>
      <c r="N253" s="20">
        <f t="shared" si="63"/>
        <v>0</v>
      </c>
      <c r="O253" s="20">
        <f t="shared" si="64"/>
        <v>4</v>
      </c>
      <c r="P253" s="20">
        <f t="shared" si="65"/>
        <v>5</v>
      </c>
      <c r="Q253" s="20">
        <f t="shared" si="66"/>
        <v>9</v>
      </c>
      <c r="R253" s="28" t="str">
        <f t="shared" si="67"/>
        <v>E</v>
      </c>
      <c r="S253" s="28">
        <f t="shared" si="68"/>
        <v>0</v>
      </c>
      <c r="T253" s="28">
        <f t="shared" si="69"/>
        <v>0</v>
      </c>
      <c r="U253" s="54" t="s">
        <v>189</v>
      </c>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row>
    <row r="254" spans="1:119" ht="12.75">
      <c r="A254" s="103" t="str">
        <f t="shared" si="58"/>
        <v>YLU0012</v>
      </c>
      <c r="B254" s="164" t="s">
        <v>98</v>
      </c>
      <c r="C254" s="164"/>
      <c r="D254" s="164"/>
      <c r="E254" s="164"/>
      <c r="F254" s="164"/>
      <c r="G254" s="164"/>
      <c r="H254" s="164"/>
      <c r="I254" s="164"/>
      <c r="J254" s="20">
        <f t="shared" si="59"/>
        <v>0</v>
      </c>
      <c r="K254" s="20">
        <f t="shared" si="60"/>
        <v>0</v>
      </c>
      <c r="L254" s="20">
        <f t="shared" si="61"/>
        <v>2</v>
      </c>
      <c r="M254" s="20">
        <f t="shared" si="62"/>
        <v>0</v>
      </c>
      <c r="N254" s="20">
        <f t="shared" si="63"/>
        <v>0</v>
      </c>
      <c r="O254" s="20">
        <f t="shared" si="64"/>
        <v>2</v>
      </c>
      <c r="P254" s="20">
        <f t="shared" si="65"/>
        <v>0</v>
      </c>
      <c r="Q254" s="20">
        <f t="shared" si="66"/>
        <v>2</v>
      </c>
      <c r="R254" s="28">
        <f t="shared" si="67"/>
        <v>0</v>
      </c>
      <c r="S254" s="28" t="str">
        <f t="shared" si="68"/>
        <v>C</v>
      </c>
      <c r="T254" s="28">
        <f t="shared" si="69"/>
        <v>0</v>
      </c>
      <c r="U254" s="54" t="s">
        <v>189</v>
      </c>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row>
    <row r="255" spans="1:119" ht="12.75">
      <c r="A255" s="103" t="str">
        <f t="shared" si="58"/>
        <v>MLE2008</v>
      </c>
      <c r="B255" s="164" t="s">
        <v>196</v>
      </c>
      <c r="C255" s="164"/>
      <c r="D255" s="164"/>
      <c r="E255" s="164"/>
      <c r="F255" s="164"/>
      <c r="G255" s="164"/>
      <c r="H255" s="164"/>
      <c r="I255" s="164"/>
      <c r="J255" s="20">
        <f t="shared" si="59"/>
        <v>3</v>
      </c>
      <c r="K255" s="20">
        <f t="shared" si="60"/>
        <v>0</v>
      </c>
      <c r="L255" s="20">
        <f t="shared" si="61"/>
        <v>2</v>
      </c>
      <c r="M255" s="20">
        <f t="shared" si="62"/>
        <v>0</v>
      </c>
      <c r="N255" s="20">
        <f t="shared" si="63"/>
        <v>1</v>
      </c>
      <c r="O255" s="20">
        <f t="shared" si="64"/>
        <v>3</v>
      </c>
      <c r="P255" s="20">
        <f t="shared" si="65"/>
        <v>2</v>
      </c>
      <c r="Q255" s="20">
        <f t="shared" si="66"/>
        <v>5</v>
      </c>
      <c r="R255" s="28">
        <f t="shared" si="67"/>
        <v>0</v>
      </c>
      <c r="S255" s="28" t="str">
        <f t="shared" si="68"/>
        <v>C</v>
      </c>
      <c r="T255" s="28">
        <f t="shared" si="69"/>
        <v>0</v>
      </c>
      <c r="U255" s="54" t="s">
        <v>191</v>
      </c>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row>
    <row r="256" spans="1:119" ht="12.75">
      <c r="A256" s="103" t="str">
        <f t="shared" si="58"/>
        <v>MLR0031</v>
      </c>
      <c r="B256" s="164" t="s">
        <v>104</v>
      </c>
      <c r="C256" s="164"/>
      <c r="D256" s="164"/>
      <c r="E256" s="164"/>
      <c r="F256" s="164"/>
      <c r="G256" s="164"/>
      <c r="H256" s="164"/>
      <c r="I256" s="164"/>
      <c r="J256" s="20">
        <f t="shared" si="59"/>
        <v>6</v>
      </c>
      <c r="K256" s="20">
        <f t="shared" si="60"/>
        <v>2</v>
      </c>
      <c r="L256" s="20">
        <f t="shared" si="61"/>
        <v>1</v>
      </c>
      <c r="M256" s="20">
        <f t="shared" si="62"/>
        <v>2</v>
      </c>
      <c r="N256" s="20">
        <f t="shared" si="63"/>
        <v>0</v>
      </c>
      <c r="O256" s="20">
        <f t="shared" si="64"/>
        <v>5</v>
      </c>
      <c r="P256" s="20">
        <f t="shared" si="65"/>
        <v>6</v>
      </c>
      <c r="Q256" s="20">
        <f t="shared" si="66"/>
        <v>11</v>
      </c>
      <c r="R256" s="28" t="str">
        <f t="shared" si="67"/>
        <v>E</v>
      </c>
      <c r="S256" s="28">
        <f t="shared" si="68"/>
        <v>0</v>
      </c>
      <c r="T256" s="28">
        <f t="shared" si="69"/>
        <v>0</v>
      </c>
      <c r="U256" s="54" t="s">
        <v>189</v>
      </c>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row>
    <row r="257" spans="1:119" ht="12.75">
      <c r="A257" s="103">
        <f t="shared" si="58"/>
      </c>
      <c r="B257" s="164" t="s">
        <v>206</v>
      </c>
      <c r="C257" s="164"/>
      <c r="D257" s="164"/>
      <c r="E257" s="164"/>
      <c r="F257" s="164"/>
      <c r="G257" s="164"/>
      <c r="H257" s="164"/>
      <c r="I257" s="164"/>
      <c r="J257" s="20">
        <f t="shared" si="59"/>
      </c>
      <c r="K257" s="20">
        <f t="shared" si="60"/>
      </c>
      <c r="L257" s="20">
        <f t="shared" si="61"/>
      </c>
      <c r="M257" s="20">
        <f t="shared" si="62"/>
      </c>
      <c r="N257" s="20">
        <f t="shared" si="63"/>
      </c>
      <c r="O257" s="20">
        <f t="shared" si="64"/>
      </c>
      <c r="P257" s="20">
        <f t="shared" si="65"/>
      </c>
      <c r="Q257" s="20">
        <f t="shared" si="66"/>
      </c>
      <c r="R257" s="28">
        <f t="shared" si="67"/>
      </c>
      <c r="S257" s="28">
        <f t="shared" si="68"/>
      </c>
      <c r="T257" s="28">
        <f t="shared" si="69"/>
      </c>
      <c r="U257" s="54" t="s">
        <v>189</v>
      </c>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row>
    <row r="258" spans="1:119" ht="12.75">
      <c r="A258" s="103">
        <f t="shared" si="58"/>
      </c>
      <c r="B258" s="164" t="s">
        <v>207</v>
      </c>
      <c r="C258" s="164"/>
      <c r="D258" s="164"/>
      <c r="E258" s="164"/>
      <c r="F258" s="164"/>
      <c r="G258" s="164"/>
      <c r="H258" s="164"/>
      <c r="I258" s="164"/>
      <c r="J258" s="20">
        <f t="shared" si="59"/>
      </c>
      <c r="K258" s="20">
        <f t="shared" si="60"/>
      </c>
      <c r="L258" s="20">
        <f t="shared" si="61"/>
      </c>
      <c r="M258" s="20">
        <f t="shared" si="62"/>
      </c>
      <c r="N258" s="20">
        <f t="shared" si="63"/>
      </c>
      <c r="O258" s="20">
        <f t="shared" si="64"/>
      </c>
      <c r="P258" s="20">
        <f t="shared" si="65"/>
      </c>
      <c r="Q258" s="20">
        <f t="shared" si="66"/>
      </c>
      <c r="R258" s="28">
        <f t="shared" si="67"/>
      </c>
      <c r="S258" s="28">
        <f t="shared" si="68"/>
      </c>
      <c r="T258" s="28">
        <f t="shared" si="69"/>
      </c>
      <c r="U258" s="54" t="s">
        <v>189</v>
      </c>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row>
    <row r="259" spans="1:119" ht="12.75">
      <c r="A259" s="103" t="str">
        <f t="shared" si="58"/>
        <v>MLR5078</v>
      </c>
      <c r="B259" s="164" t="s">
        <v>115</v>
      </c>
      <c r="C259" s="164"/>
      <c r="D259" s="164"/>
      <c r="E259" s="164"/>
      <c r="F259" s="164"/>
      <c r="G259" s="164"/>
      <c r="H259" s="164"/>
      <c r="I259" s="164"/>
      <c r="J259" s="20">
        <f t="shared" si="59"/>
        <v>4</v>
      </c>
      <c r="K259" s="20">
        <f t="shared" si="60"/>
        <v>2</v>
      </c>
      <c r="L259" s="20">
        <f t="shared" si="61"/>
        <v>0</v>
      </c>
      <c r="M259" s="20">
        <f t="shared" si="62"/>
        <v>1</v>
      </c>
      <c r="N259" s="20">
        <f t="shared" si="63"/>
        <v>0</v>
      </c>
      <c r="O259" s="20">
        <f t="shared" si="64"/>
        <v>3</v>
      </c>
      <c r="P259" s="20">
        <f t="shared" si="65"/>
        <v>4</v>
      </c>
      <c r="Q259" s="20">
        <f t="shared" si="66"/>
        <v>7</v>
      </c>
      <c r="R259" s="28" t="str">
        <f t="shared" si="67"/>
        <v>E</v>
      </c>
      <c r="S259" s="28">
        <f t="shared" si="68"/>
        <v>0</v>
      </c>
      <c r="T259" s="28">
        <f t="shared" si="69"/>
        <v>0</v>
      </c>
      <c r="U259" s="54" t="s">
        <v>189</v>
      </c>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row>
    <row r="260" spans="1:119" ht="12.75">
      <c r="A260" s="21" t="s">
        <v>29</v>
      </c>
      <c r="B260" s="290"/>
      <c r="C260" s="291"/>
      <c r="D260" s="291"/>
      <c r="E260" s="291"/>
      <c r="F260" s="291"/>
      <c r="G260" s="291"/>
      <c r="H260" s="291"/>
      <c r="I260" s="292"/>
      <c r="J260" s="23">
        <f aca="true" t="shared" si="70" ref="J260:Q260">SUM(J249:J259)</f>
        <v>35</v>
      </c>
      <c r="K260" s="23">
        <f t="shared" si="70"/>
        <v>12</v>
      </c>
      <c r="L260" s="23">
        <f t="shared" si="70"/>
        <v>14</v>
      </c>
      <c r="M260" s="23">
        <f t="shared" si="70"/>
        <v>4</v>
      </c>
      <c r="N260" s="23">
        <f t="shared" si="70"/>
        <v>1</v>
      </c>
      <c r="O260" s="23">
        <f t="shared" si="70"/>
        <v>31</v>
      </c>
      <c r="P260" s="23">
        <f t="shared" si="70"/>
        <v>36</v>
      </c>
      <c r="Q260" s="23">
        <f t="shared" si="70"/>
        <v>67</v>
      </c>
      <c r="R260" s="21">
        <f>COUNTIF(R249:R259,"E")</f>
        <v>4</v>
      </c>
      <c r="S260" s="21">
        <f>COUNTIF(S249:S259,"C")</f>
        <v>3</v>
      </c>
      <c r="T260" s="21">
        <f>COUNTIF(T249:T259,"VP")</f>
        <v>2</v>
      </c>
      <c r="U260" s="19"/>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row>
    <row r="261" spans="1:119" ht="19.5" customHeight="1">
      <c r="A261" s="184" t="s">
        <v>73</v>
      </c>
      <c r="B261" s="185"/>
      <c r="C261" s="185"/>
      <c r="D261" s="185"/>
      <c r="E261" s="185"/>
      <c r="F261" s="185"/>
      <c r="G261" s="185"/>
      <c r="H261" s="185"/>
      <c r="I261" s="185"/>
      <c r="J261" s="185"/>
      <c r="K261" s="185"/>
      <c r="L261" s="185"/>
      <c r="M261" s="185"/>
      <c r="N261" s="185"/>
      <c r="O261" s="185"/>
      <c r="P261" s="185"/>
      <c r="Q261" s="185"/>
      <c r="R261" s="185"/>
      <c r="S261" s="185"/>
      <c r="T261" s="185"/>
      <c r="U261" s="186"/>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row>
    <row r="262" spans="1:119" ht="12.75">
      <c r="A262" s="103" t="str">
        <f>IF(ISNA(INDEX($A$33:$U$187,MATCH($B262,$B$33:$B$187,0),1)),"",INDEX($A$33:$U$187,MATCH($B262,$B$33:$B$187,0),1))</f>
        <v>MLR2003</v>
      </c>
      <c r="B262" s="164" t="s">
        <v>187</v>
      </c>
      <c r="C262" s="164"/>
      <c r="D262" s="164"/>
      <c r="E262" s="164"/>
      <c r="F262" s="164"/>
      <c r="G262" s="164"/>
      <c r="H262" s="164"/>
      <c r="I262" s="164"/>
      <c r="J262" s="20">
        <f>IF(ISNA(INDEX($A$33:$U$187,MATCH($B262,$B$33:$B$187,0),10)),"",INDEX($A$33:$U$187,MATCH($B262,$B$33:$B$187,0),10))</f>
        <v>3</v>
      </c>
      <c r="K262" s="20">
        <f>IF(ISNA(INDEX($A$33:$U$187,MATCH($B262,$B$33:$B$187,0),11)),"",INDEX($A$33:$U$187,MATCH($B262,$B$33:$B$187,0),11))</f>
        <v>1</v>
      </c>
      <c r="L262" s="20">
        <f>IF(ISNA(INDEX($A$33:$U$187,MATCH($B262,$B$33:$B$187,0),11)),"",INDEX($A$33:$U$187,MATCH($B262,$B$33:$B$187,0),12))</f>
        <v>0</v>
      </c>
      <c r="M262" s="20">
        <f>IF(ISNA(INDEX($A$33:$U$187,MATCH($B262,$B$33:$B$187,0),12)),"",INDEX($A$33:$U$187,MATCH($B262,$B$33:$B$187,0),13))</f>
        <v>1</v>
      </c>
      <c r="N262" s="20">
        <f>IF(ISNA(INDEX($A$33:$U$187,MATCH($B262,$B$33:$B$187,0),13)),"",INDEX($A$33:$U$187,MATCH($B262,$B$33:$B$187,0),14))</f>
        <v>0</v>
      </c>
      <c r="O262" s="20">
        <f>IF(ISNA(INDEX($A$33:$U$187,MATCH($B262,$B$33:$B$187,0),14)),"",INDEX($A$33:$U$187,MATCH($B262,$B$33:$B$187,0),15))</f>
        <v>2</v>
      </c>
      <c r="P262" s="20">
        <f>IF(ISNA(INDEX($A$33:$U$187,MATCH($B262,$B$33:$B$187,0),15)),"",INDEX($A$33:$U$187,MATCH($B262,$B$33:$B$187,0),16))</f>
        <v>4</v>
      </c>
      <c r="Q262" s="20">
        <f>IF(ISNA(INDEX($A$33:$U$187,MATCH($B262,$B$33:$B$187,0),16)),"",INDEX($A$33:$U$187,MATCH($B262,$B$33:$B$187,0),17))</f>
        <v>6</v>
      </c>
      <c r="R262" s="28">
        <f>IF(ISNA(INDEX($A$33:$U$187,MATCH($B262,$B$33:$B$187,0),17)),"",INDEX($A$33:$U$187,MATCH($B262,$B$33:$B$187,0),18))</f>
        <v>0</v>
      </c>
      <c r="S262" s="28" t="str">
        <f>IF(ISNA(INDEX($A$33:$U$187,MATCH($B262,$B$33:$B$187,0),18)),"",INDEX($A$33:$U$187,MATCH($B262,$B$33:$B$187,0),19))</f>
        <v>C</v>
      </c>
      <c r="T262" s="28">
        <f>IF(ISNA(INDEX($A$33:$U$187,MATCH($B262,$B$33:$B$187,0),19)),"",INDEX($A$33:$U$187,MATCH($B262,$B$33:$B$187,0),20))</f>
        <v>0</v>
      </c>
      <c r="U262" s="54" t="s">
        <v>191</v>
      </c>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row>
    <row r="263" spans="1:119" ht="12.75">
      <c r="A263" s="103" t="str">
        <f>IF(ISNA(INDEX($A$33:$U$187,MATCH($B263,$B$33:$B$187,0),1)),"",INDEX($A$33:$U$187,MATCH($B263,$B$33:$B$187,0),1))</f>
        <v>MLX7106</v>
      </c>
      <c r="B263" s="164" t="s">
        <v>124</v>
      </c>
      <c r="C263" s="164"/>
      <c r="D263" s="164"/>
      <c r="E263" s="164"/>
      <c r="F263" s="164"/>
      <c r="G263" s="164"/>
      <c r="H263" s="164"/>
      <c r="I263" s="164"/>
      <c r="J263" s="20">
        <f>IF(ISNA(INDEX($A$33:$U$187,MATCH($B263,$B$33:$B$187,0),10)),"",INDEX($A$33:$U$187,MATCH($B263,$B$33:$B$187,0),10))</f>
        <v>4</v>
      </c>
      <c r="K263" s="60">
        <f>IF(ISNA(INDEX($A$33:$U$187,MATCH($B263,$B$33:$B$187,0),11)),"",INDEX($A$33:$U$187,MATCH($B263,$B$33:$B$187,0),11))</f>
        <v>2</v>
      </c>
      <c r="L263" s="60">
        <f>IF(ISNA(INDEX($A$33:$U$187,MATCH($B263,$B$33:$B$187,0),11)),"",INDEX($A$33:$U$187,MATCH($B263,$B$33:$B$187,0),12))</f>
        <v>0</v>
      </c>
      <c r="M263" s="60">
        <f>IF(ISNA(INDEX($A$33:$U$187,MATCH($B263,$B$33:$B$187,0),12)),"",INDEX($A$33:$U$187,MATCH($B263,$B$33:$B$187,0),13))</f>
        <v>0</v>
      </c>
      <c r="N263" s="60">
        <f>IF(ISNA(INDEX($A$33:$U$187,MATCH($B263,$B$33:$B$187,0),13)),"",INDEX($A$33:$U$187,MATCH($B263,$B$33:$B$187,0),14))</f>
        <v>1</v>
      </c>
      <c r="O263" s="60">
        <f>IF(ISNA(INDEX($A$33:$U$187,MATCH($B263,$B$33:$B$187,0),14)),"",INDEX($A$33:$U$187,MATCH($B263,$B$33:$B$187,0),15))</f>
        <v>3</v>
      </c>
      <c r="P263" s="60">
        <f>IF(ISNA(INDEX($A$33:$U$187,MATCH($B263,$B$33:$B$187,0),15)),"",INDEX($A$33:$U$187,MATCH($B263,$B$33:$B$187,0),16))</f>
        <v>5</v>
      </c>
      <c r="Q263" s="60">
        <f>IF(ISNA(INDEX($A$33:$U$187,MATCH($B263,$B$33:$B$187,0),16)),"",INDEX($A$33:$U$187,MATCH($B263,$B$33:$B$187,0),17))</f>
        <v>8</v>
      </c>
      <c r="R263" s="28">
        <f>IF(ISNA(INDEX($A$33:$U$187,MATCH($B263,$B$33:$B$187,0),17)),"",INDEX($A$33:$U$187,MATCH($B263,$B$33:$B$187,0),18))</f>
        <v>0</v>
      </c>
      <c r="S263" s="28" t="str">
        <f>IF(ISNA(INDEX($A$33:$U$187,MATCH($B263,$B$33:$B$187,0),18)),"",INDEX($A$33:$U$187,MATCH($B263,$B$33:$B$187,0),19))</f>
        <v>C</v>
      </c>
      <c r="T263" s="28">
        <f>IF(ISNA(INDEX($A$33:$U$187,MATCH($B263,$B$33:$B$187,0),19)),"",INDEX($A$33:$U$187,MATCH($B263,$B$33:$B$187,0),20))</f>
        <v>0</v>
      </c>
      <c r="U263" s="54" t="s">
        <v>190</v>
      </c>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row>
    <row r="264" spans="1:119" ht="12.75">
      <c r="A264" s="21" t="s">
        <v>29</v>
      </c>
      <c r="B264" s="187"/>
      <c r="C264" s="187"/>
      <c r="D264" s="187"/>
      <c r="E264" s="187"/>
      <c r="F264" s="187"/>
      <c r="G264" s="187"/>
      <c r="H264" s="187"/>
      <c r="I264" s="187"/>
      <c r="J264" s="23">
        <f aca="true" t="shared" si="71" ref="J264:Q264">SUM(J262:J263)</f>
        <v>7</v>
      </c>
      <c r="K264" s="71">
        <f t="shared" si="71"/>
        <v>3</v>
      </c>
      <c r="L264" s="71">
        <f t="shared" si="71"/>
        <v>0</v>
      </c>
      <c r="M264" s="71">
        <f t="shared" si="71"/>
        <v>1</v>
      </c>
      <c r="N264" s="71">
        <f t="shared" si="71"/>
        <v>1</v>
      </c>
      <c r="O264" s="71">
        <f t="shared" si="71"/>
        <v>5</v>
      </c>
      <c r="P264" s="71">
        <f t="shared" si="71"/>
        <v>9</v>
      </c>
      <c r="Q264" s="71">
        <f t="shared" si="71"/>
        <v>14</v>
      </c>
      <c r="R264" s="21">
        <f>COUNTIF(R262:R263,"E")</f>
        <v>0</v>
      </c>
      <c r="S264" s="21">
        <f>COUNTIF(S262:S263,"C")</f>
        <v>2</v>
      </c>
      <c r="T264" s="21">
        <f>COUNTIF(T262:T263,"VP")</f>
        <v>0</v>
      </c>
      <c r="U264" s="2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row>
    <row r="265" spans="1:119" ht="27.75" customHeight="1">
      <c r="A265" s="293" t="s">
        <v>53</v>
      </c>
      <c r="B265" s="294"/>
      <c r="C265" s="294"/>
      <c r="D265" s="294"/>
      <c r="E265" s="294"/>
      <c r="F265" s="294"/>
      <c r="G265" s="294"/>
      <c r="H265" s="294"/>
      <c r="I265" s="295"/>
      <c r="J265" s="23">
        <f>SUM(J260,J264)</f>
        <v>42</v>
      </c>
      <c r="K265" s="71">
        <f>SUM(K260,K264)</f>
        <v>15</v>
      </c>
      <c r="L265" s="71">
        <f>SUM(L260,L264)</f>
        <v>14</v>
      </c>
      <c r="M265" s="71">
        <f aca="true" t="shared" si="72" ref="M265:T265">SUM(M260,M264)</f>
        <v>5</v>
      </c>
      <c r="N265" s="71">
        <f t="shared" si="72"/>
        <v>2</v>
      </c>
      <c r="O265" s="71">
        <f t="shared" si="72"/>
        <v>36</v>
      </c>
      <c r="P265" s="71">
        <f t="shared" si="72"/>
        <v>45</v>
      </c>
      <c r="Q265" s="71">
        <f t="shared" si="72"/>
        <v>81</v>
      </c>
      <c r="R265" s="23">
        <f t="shared" si="72"/>
        <v>4</v>
      </c>
      <c r="S265" s="23">
        <f t="shared" si="72"/>
        <v>5</v>
      </c>
      <c r="T265" s="23">
        <f t="shared" si="72"/>
        <v>2</v>
      </c>
      <c r="U265" s="58">
        <f>13/(38+6)</f>
        <v>0.29545454545454547</v>
      </c>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row>
    <row r="266" spans="1:119" ht="17.25" customHeight="1">
      <c r="A266" s="193" t="s">
        <v>54</v>
      </c>
      <c r="B266" s="194"/>
      <c r="C266" s="194"/>
      <c r="D266" s="194"/>
      <c r="E266" s="194"/>
      <c r="F266" s="194"/>
      <c r="G266" s="194"/>
      <c r="H266" s="194"/>
      <c r="I266" s="194"/>
      <c r="J266" s="195"/>
      <c r="K266" s="71">
        <f aca="true" t="shared" si="73" ref="K266:Q266">K260*14+K264*12</f>
        <v>204</v>
      </c>
      <c r="L266" s="71">
        <f t="shared" si="73"/>
        <v>196</v>
      </c>
      <c r="M266" s="71">
        <f t="shared" si="73"/>
        <v>68</v>
      </c>
      <c r="N266" s="71">
        <f t="shared" si="73"/>
        <v>26</v>
      </c>
      <c r="O266" s="71">
        <f t="shared" si="73"/>
        <v>494</v>
      </c>
      <c r="P266" s="71">
        <f t="shared" si="73"/>
        <v>612</v>
      </c>
      <c r="Q266" s="71">
        <f t="shared" si="73"/>
        <v>1106</v>
      </c>
      <c r="R266" s="212"/>
      <c r="S266" s="213"/>
      <c r="T266" s="213"/>
      <c r="U266" s="214"/>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row>
    <row r="267" spans="1:119" ht="12.75">
      <c r="A267" s="196"/>
      <c r="B267" s="197"/>
      <c r="C267" s="197"/>
      <c r="D267" s="197"/>
      <c r="E267" s="197"/>
      <c r="F267" s="197"/>
      <c r="G267" s="197"/>
      <c r="H267" s="197"/>
      <c r="I267" s="197"/>
      <c r="J267" s="198"/>
      <c r="K267" s="209">
        <f>SUM(K266:N266)</f>
        <v>494</v>
      </c>
      <c r="L267" s="210"/>
      <c r="M267" s="210"/>
      <c r="N267" s="211"/>
      <c r="O267" s="296">
        <f>SUM(O266:P266)</f>
        <v>1106</v>
      </c>
      <c r="P267" s="297"/>
      <c r="Q267" s="298"/>
      <c r="R267" s="215"/>
      <c r="S267" s="216"/>
      <c r="T267" s="216"/>
      <c r="U267" s="217"/>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row>
    <row r="268" spans="22:119" ht="8.25" customHeight="1">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row>
    <row r="269" spans="2:119" ht="12.75">
      <c r="B269" s="9"/>
      <c r="C269" s="9"/>
      <c r="D269" s="9"/>
      <c r="E269" s="9"/>
      <c r="F269" s="9"/>
      <c r="G269" s="9"/>
      <c r="H269" s="18"/>
      <c r="I269" s="18"/>
      <c r="J269" s="18"/>
      <c r="N269" s="9"/>
      <c r="O269" s="9"/>
      <c r="P269" s="9"/>
      <c r="Q269" s="9"/>
      <c r="R269" s="9"/>
      <c r="S269" s="9"/>
      <c r="T269" s="9"/>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row>
    <row r="270" spans="2:119" ht="12.75">
      <c r="B270" s="2"/>
      <c r="C270" s="2"/>
      <c r="D270" s="2"/>
      <c r="E270" s="2"/>
      <c r="F270" s="2"/>
      <c r="G270" s="2"/>
      <c r="N270" s="9"/>
      <c r="O270" s="9"/>
      <c r="P270" s="9"/>
      <c r="Q270" s="9"/>
      <c r="R270" s="9"/>
      <c r="S270" s="9"/>
      <c r="T270" s="9"/>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row>
    <row r="271" spans="22:119" ht="12.75">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row>
    <row r="272" spans="1:119" ht="12.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row>
    <row r="273" spans="1:119" ht="12.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row>
    <row r="274" spans="1:119" ht="12.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row>
    <row r="275" spans="1:119" ht="1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row>
    <row r="276" spans="1:119" ht="12.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row>
    <row r="277" spans="1:119" ht="12.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row>
    <row r="278" spans="22:119" ht="12.75">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row>
    <row r="279" spans="22:119" ht="12.75">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row>
    <row r="280" spans="1:119" ht="12.75">
      <c r="A280" s="242" t="s">
        <v>55</v>
      </c>
      <c r="B280" s="243"/>
      <c r="C280" s="243"/>
      <c r="D280" s="243"/>
      <c r="E280" s="243"/>
      <c r="F280" s="243"/>
      <c r="G280" s="243"/>
      <c r="H280" s="243"/>
      <c r="I280" s="243"/>
      <c r="J280" s="243"/>
      <c r="K280" s="243"/>
      <c r="L280" s="243"/>
      <c r="M280" s="243"/>
      <c r="N280" s="243"/>
      <c r="O280" s="243"/>
      <c r="P280" s="243"/>
      <c r="Q280" s="243"/>
      <c r="R280" s="243"/>
      <c r="S280" s="243"/>
      <c r="T280" s="243"/>
      <c r="U280" s="244"/>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row>
    <row r="281" spans="1:119" ht="12.75">
      <c r="A281" s="118" t="s">
        <v>31</v>
      </c>
      <c r="B281" s="120" t="s">
        <v>30</v>
      </c>
      <c r="C281" s="121"/>
      <c r="D281" s="121"/>
      <c r="E281" s="121"/>
      <c r="F281" s="121"/>
      <c r="G281" s="121"/>
      <c r="H281" s="121"/>
      <c r="I281" s="122"/>
      <c r="J281" s="126" t="s">
        <v>44</v>
      </c>
      <c r="K281" s="128" t="s">
        <v>28</v>
      </c>
      <c r="L281" s="129"/>
      <c r="M281" s="129"/>
      <c r="N281" s="130"/>
      <c r="O281" s="128" t="s">
        <v>45</v>
      </c>
      <c r="P281" s="129"/>
      <c r="Q281" s="130"/>
      <c r="R281" s="128" t="s">
        <v>27</v>
      </c>
      <c r="S281" s="129"/>
      <c r="T281" s="130"/>
      <c r="U281" s="126" t="s">
        <v>26</v>
      </c>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row>
    <row r="282" spans="1:119" ht="12.75">
      <c r="A282" s="119"/>
      <c r="B282" s="123"/>
      <c r="C282" s="124"/>
      <c r="D282" s="124"/>
      <c r="E282" s="124"/>
      <c r="F282" s="124"/>
      <c r="G282" s="124"/>
      <c r="H282" s="124"/>
      <c r="I282" s="125"/>
      <c r="J282" s="127"/>
      <c r="K282" s="4" t="s">
        <v>32</v>
      </c>
      <c r="L282" s="4" t="s">
        <v>33</v>
      </c>
      <c r="M282" s="4" t="s">
        <v>197</v>
      </c>
      <c r="N282" s="4" t="s">
        <v>83</v>
      </c>
      <c r="O282" s="4" t="s">
        <v>37</v>
      </c>
      <c r="P282" s="4" t="s">
        <v>9</v>
      </c>
      <c r="Q282" s="4" t="s">
        <v>34</v>
      </c>
      <c r="R282" s="4" t="s">
        <v>35</v>
      </c>
      <c r="S282" s="4" t="s">
        <v>32</v>
      </c>
      <c r="T282" s="4" t="s">
        <v>36</v>
      </c>
      <c r="U282" s="127"/>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row>
    <row r="283" spans="1:119" ht="12.75">
      <c r="A283" s="132" t="s">
        <v>60</v>
      </c>
      <c r="B283" s="200"/>
      <c r="C283" s="200"/>
      <c r="D283" s="200"/>
      <c r="E283" s="200"/>
      <c r="F283" s="200"/>
      <c r="G283" s="200"/>
      <c r="H283" s="200"/>
      <c r="I283" s="200"/>
      <c r="J283" s="200"/>
      <c r="K283" s="200"/>
      <c r="L283" s="200"/>
      <c r="M283" s="200"/>
      <c r="N283" s="200"/>
      <c r="O283" s="200"/>
      <c r="P283" s="200"/>
      <c r="Q283" s="200"/>
      <c r="R283" s="200"/>
      <c r="S283" s="200"/>
      <c r="T283" s="200"/>
      <c r="U283" s="201"/>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row>
    <row r="284" spans="1:119" ht="12.75">
      <c r="A284" s="99" t="s">
        <v>177</v>
      </c>
      <c r="B284" s="192" t="s">
        <v>180</v>
      </c>
      <c r="C284" s="192"/>
      <c r="D284" s="192"/>
      <c r="E284" s="192"/>
      <c r="F284" s="192"/>
      <c r="G284" s="192"/>
      <c r="H284" s="192"/>
      <c r="I284" s="192"/>
      <c r="J284" s="52">
        <v>3</v>
      </c>
      <c r="K284" s="52">
        <v>2</v>
      </c>
      <c r="L284" s="52">
        <v>0</v>
      </c>
      <c r="M284" s="52">
        <v>0</v>
      </c>
      <c r="N284" s="52">
        <v>1</v>
      </c>
      <c r="O284" s="51">
        <f>K284+L284+M284+N284</f>
        <v>3</v>
      </c>
      <c r="P284" s="51">
        <f aca="true" t="shared" si="74" ref="P284:P289">Q284-O284</f>
        <v>2</v>
      </c>
      <c r="Q284" s="51">
        <f aca="true" t="shared" si="75" ref="Q284:Q289">ROUND(PRODUCT(J284,25)/14,0)</f>
        <v>5</v>
      </c>
      <c r="R284" s="26"/>
      <c r="S284" s="26" t="s">
        <v>32</v>
      </c>
      <c r="T284" s="27"/>
      <c r="U284" s="12" t="s">
        <v>40</v>
      </c>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row>
    <row r="285" spans="1:119" ht="12.75">
      <c r="A285" s="99" t="s">
        <v>178</v>
      </c>
      <c r="B285" s="192" t="s">
        <v>181</v>
      </c>
      <c r="C285" s="192"/>
      <c r="D285" s="192"/>
      <c r="E285" s="192"/>
      <c r="F285" s="192"/>
      <c r="G285" s="192"/>
      <c r="H285" s="192"/>
      <c r="I285" s="192"/>
      <c r="J285" s="52">
        <v>4</v>
      </c>
      <c r="K285" s="52">
        <v>2</v>
      </c>
      <c r="L285" s="52">
        <v>0</v>
      </c>
      <c r="M285" s="52">
        <v>2</v>
      </c>
      <c r="N285" s="52">
        <v>0</v>
      </c>
      <c r="O285" s="51">
        <f>K285+L285+M285+N285</f>
        <v>4</v>
      </c>
      <c r="P285" s="51">
        <f t="shared" si="74"/>
        <v>3</v>
      </c>
      <c r="Q285" s="51">
        <f t="shared" si="75"/>
        <v>7</v>
      </c>
      <c r="R285" s="26"/>
      <c r="S285" s="26" t="s">
        <v>32</v>
      </c>
      <c r="T285" s="27"/>
      <c r="U285" s="12" t="s">
        <v>40</v>
      </c>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row>
    <row r="286" spans="1:119" ht="12.75">
      <c r="A286" s="101" t="s">
        <v>179</v>
      </c>
      <c r="B286" s="192" t="s">
        <v>182</v>
      </c>
      <c r="C286" s="192"/>
      <c r="D286" s="192"/>
      <c r="E286" s="192"/>
      <c r="F286" s="192"/>
      <c r="G286" s="192"/>
      <c r="H286" s="192"/>
      <c r="I286" s="192"/>
      <c r="J286" s="52">
        <v>3</v>
      </c>
      <c r="K286" s="52">
        <v>1</v>
      </c>
      <c r="L286" s="52">
        <v>0</v>
      </c>
      <c r="M286" s="52">
        <v>2</v>
      </c>
      <c r="N286" s="52">
        <v>0</v>
      </c>
      <c r="O286" s="51">
        <f>K286+L286+M286+N286</f>
        <v>3</v>
      </c>
      <c r="P286" s="51">
        <f t="shared" si="74"/>
        <v>2</v>
      </c>
      <c r="Q286" s="51">
        <f t="shared" si="75"/>
        <v>5</v>
      </c>
      <c r="R286" s="26"/>
      <c r="S286" s="26" t="s">
        <v>32</v>
      </c>
      <c r="T286" s="27"/>
      <c r="U286" s="12" t="s">
        <v>40</v>
      </c>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row>
    <row r="287" spans="1:119" ht="24.75" customHeight="1">
      <c r="A287" s="99" t="s">
        <v>183</v>
      </c>
      <c r="B287" s="161" t="s">
        <v>196</v>
      </c>
      <c r="C287" s="332"/>
      <c r="D287" s="332"/>
      <c r="E287" s="332"/>
      <c r="F287" s="332"/>
      <c r="G287" s="332"/>
      <c r="H287" s="332"/>
      <c r="I287" s="333"/>
      <c r="J287" s="55">
        <v>3</v>
      </c>
      <c r="K287" s="55">
        <v>0</v>
      </c>
      <c r="L287" s="55">
        <v>2</v>
      </c>
      <c r="M287" s="55">
        <v>0</v>
      </c>
      <c r="N287" s="55">
        <v>1</v>
      </c>
      <c r="O287" s="51">
        <f>K287+L287+M287+N287</f>
        <v>3</v>
      </c>
      <c r="P287" s="51">
        <f t="shared" si="74"/>
        <v>2</v>
      </c>
      <c r="Q287" s="51">
        <f t="shared" si="75"/>
        <v>5</v>
      </c>
      <c r="R287" s="26"/>
      <c r="S287" s="26" t="s">
        <v>32</v>
      </c>
      <c r="T287" s="27"/>
      <c r="U287" s="12" t="s">
        <v>43</v>
      </c>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row>
    <row r="288" spans="1:119" ht="24.75" customHeight="1">
      <c r="A288" s="99" t="s">
        <v>184</v>
      </c>
      <c r="B288" s="161" t="s">
        <v>185</v>
      </c>
      <c r="C288" s="332"/>
      <c r="D288" s="332"/>
      <c r="E288" s="332"/>
      <c r="F288" s="332"/>
      <c r="G288" s="332"/>
      <c r="H288" s="332"/>
      <c r="I288" s="333"/>
      <c r="J288" s="55">
        <v>3</v>
      </c>
      <c r="K288" s="55">
        <v>0</v>
      </c>
      <c r="L288" s="55">
        <v>0</v>
      </c>
      <c r="M288" s="55">
        <v>2</v>
      </c>
      <c r="N288" s="55">
        <v>0</v>
      </c>
      <c r="O288" s="51">
        <f>K288+L288+M288+N288</f>
        <v>2</v>
      </c>
      <c r="P288" s="51">
        <f t="shared" si="74"/>
        <v>3</v>
      </c>
      <c r="Q288" s="51">
        <f t="shared" si="75"/>
        <v>5</v>
      </c>
      <c r="R288" s="26"/>
      <c r="S288" s="26" t="s">
        <v>32</v>
      </c>
      <c r="T288" s="27"/>
      <c r="U288" s="12" t="s">
        <v>40</v>
      </c>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row>
    <row r="289" spans="1:119" ht="12.75">
      <c r="A289" s="104" t="s">
        <v>186</v>
      </c>
      <c r="B289" s="321" t="s">
        <v>187</v>
      </c>
      <c r="C289" s="162"/>
      <c r="D289" s="162"/>
      <c r="E289" s="162"/>
      <c r="F289" s="162"/>
      <c r="G289" s="162"/>
      <c r="H289" s="162"/>
      <c r="I289" s="163"/>
      <c r="J289" s="26">
        <v>3</v>
      </c>
      <c r="K289" s="26">
        <v>1</v>
      </c>
      <c r="L289" s="26">
        <v>0</v>
      </c>
      <c r="M289" s="26">
        <v>1</v>
      </c>
      <c r="N289" s="26">
        <v>0</v>
      </c>
      <c r="O289" s="51">
        <f>K289+L289+M289</f>
        <v>2</v>
      </c>
      <c r="P289" s="51">
        <f t="shared" si="74"/>
        <v>3</v>
      </c>
      <c r="Q289" s="51">
        <f t="shared" si="75"/>
        <v>5</v>
      </c>
      <c r="R289" s="26"/>
      <c r="S289" s="26" t="s">
        <v>32</v>
      </c>
      <c r="T289" s="27"/>
      <c r="U289" s="12" t="s">
        <v>43</v>
      </c>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row>
    <row r="290" spans="1:119" ht="12.75">
      <c r="A290" s="293" t="s">
        <v>53</v>
      </c>
      <c r="B290" s="294"/>
      <c r="C290" s="294"/>
      <c r="D290" s="294"/>
      <c r="E290" s="294"/>
      <c r="F290" s="294"/>
      <c r="G290" s="294"/>
      <c r="H290" s="294"/>
      <c r="I290" s="295"/>
      <c r="J290" s="23">
        <f>SUM(J284:J289)</f>
        <v>19</v>
      </c>
      <c r="K290" s="23">
        <f aca="true" t="shared" si="76" ref="K290:Q290">SUM(K284:K289)</f>
        <v>6</v>
      </c>
      <c r="L290" s="23">
        <f t="shared" si="76"/>
        <v>2</v>
      </c>
      <c r="M290" s="23">
        <f t="shared" si="76"/>
        <v>7</v>
      </c>
      <c r="N290" s="23">
        <f t="shared" si="76"/>
        <v>2</v>
      </c>
      <c r="O290" s="23">
        <f t="shared" si="76"/>
        <v>17</v>
      </c>
      <c r="P290" s="23">
        <f t="shared" si="76"/>
        <v>15</v>
      </c>
      <c r="Q290" s="23">
        <f t="shared" si="76"/>
        <v>32</v>
      </c>
      <c r="R290" s="21">
        <f>COUNTIF(R284:R289,"E")</f>
        <v>0</v>
      </c>
      <c r="S290" s="21">
        <f>COUNTIF(S284:S289,"C")</f>
        <v>6</v>
      </c>
      <c r="T290" s="21">
        <f>COUNTIF(T284:T289,"VP")</f>
        <v>0</v>
      </c>
      <c r="U290" s="78">
        <f>6/(38+6)</f>
        <v>0.13636363636363635</v>
      </c>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row>
    <row r="291" spans="1:119" ht="12.75">
      <c r="A291" s="193" t="s">
        <v>54</v>
      </c>
      <c r="B291" s="194"/>
      <c r="C291" s="194"/>
      <c r="D291" s="194"/>
      <c r="E291" s="194"/>
      <c r="F291" s="194"/>
      <c r="G291" s="194"/>
      <c r="H291" s="194"/>
      <c r="I291" s="194"/>
      <c r="J291" s="195"/>
      <c r="K291" s="23">
        <f>SUM(K284:K288)*14+K289*12</f>
        <v>82</v>
      </c>
      <c r="L291" s="23">
        <f aca="true" t="shared" si="77" ref="L291:Q291">SUM(L284:L288)*14+L289*12</f>
        <v>28</v>
      </c>
      <c r="M291" s="23">
        <f t="shared" si="77"/>
        <v>96</v>
      </c>
      <c r="N291" s="23">
        <f t="shared" si="77"/>
        <v>28</v>
      </c>
      <c r="O291" s="23">
        <f t="shared" si="77"/>
        <v>234</v>
      </c>
      <c r="P291" s="23">
        <f t="shared" si="77"/>
        <v>204</v>
      </c>
      <c r="Q291" s="23">
        <f t="shared" si="77"/>
        <v>438</v>
      </c>
      <c r="R291" s="212"/>
      <c r="S291" s="213"/>
      <c r="T291" s="213"/>
      <c r="U291" s="214"/>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row>
    <row r="292" spans="1:119" ht="12.75">
      <c r="A292" s="196"/>
      <c r="B292" s="197"/>
      <c r="C292" s="197"/>
      <c r="D292" s="197"/>
      <c r="E292" s="197"/>
      <c r="F292" s="197"/>
      <c r="G292" s="197"/>
      <c r="H292" s="197"/>
      <c r="I292" s="197"/>
      <c r="J292" s="198"/>
      <c r="K292" s="209">
        <f>SUM(K291:N291)</f>
        <v>234</v>
      </c>
      <c r="L292" s="210"/>
      <c r="M292" s="210"/>
      <c r="N292" s="211"/>
      <c r="O292" s="202">
        <f>SUM(O291:P291)</f>
        <v>438</v>
      </c>
      <c r="P292" s="203"/>
      <c r="Q292" s="204"/>
      <c r="R292" s="215"/>
      <c r="S292" s="216"/>
      <c r="T292" s="216"/>
      <c r="U292" s="217"/>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row>
    <row r="293" spans="22:119" ht="12.75">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row>
    <row r="294" spans="22:119" ht="12.75">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row>
    <row r="295" spans="22:119" ht="12.75">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row>
    <row r="296" spans="22:119" ht="12.75">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row>
    <row r="297" spans="22:119" ht="12.75">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row>
    <row r="298" spans="22:119" ht="12.75">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row>
    <row r="299" spans="22:119" ht="12.75">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row>
    <row r="300" spans="1:119" ht="12.75">
      <c r="A300" s="303" t="s">
        <v>74</v>
      </c>
      <c r="B300" s="303"/>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row>
    <row r="301" spans="1:119" ht="12.75">
      <c r="A301" s="191" t="s">
        <v>31</v>
      </c>
      <c r="B301" s="314" t="s">
        <v>63</v>
      </c>
      <c r="C301" s="330"/>
      <c r="D301" s="330"/>
      <c r="E301" s="330"/>
      <c r="F301" s="330"/>
      <c r="G301" s="315"/>
      <c r="H301" s="314" t="s">
        <v>66</v>
      </c>
      <c r="I301" s="315"/>
      <c r="J301" s="299" t="s">
        <v>67</v>
      </c>
      <c r="K301" s="300"/>
      <c r="L301" s="300"/>
      <c r="M301" s="300"/>
      <c r="N301" s="300"/>
      <c r="O301" s="300"/>
      <c r="P301" s="301"/>
      <c r="Q301" s="314" t="s">
        <v>52</v>
      </c>
      <c r="R301" s="315"/>
      <c r="S301" s="299" t="s">
        <v>68</v>
      </c>
      <c r="T301" s="300"/>
      <c r="U301" s="301"/>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row>
    <row r="302" spans="1:119" ht="15">
      <c r="A302" s="191"/>
      <c r="B302" s="316"/>
      <c r="C302" s="331"/>
      <c r="D302" s="331"/>
      <c r="E302" s="331"/>
      <c r="F302" s="331"/>
      <c r="G302" s="317"/>
      <c r="H302" s="316"/>
      <c r="I302" s="317"/>
      <c r="J302" s="299" t="s">
        <v>37</v>
      </c>
      <c r="K302" s="300"/>
      <c r="L302" s="302"/>
      <c r="M302" s="299" t="s">
        <v>9</v>
      </c>
      <c r="N302" s="301"/>
      <c r="O302" s="299" t="s">
        <v>34</v>
      </c>
      <c r="P302" s="301"/>
      <c r="Q302" s="316"/>
      <c r="R302" s="317"/>
      <c r="S302" s="29" t="s">
        <v>69</v>
      </c>
      <c r="T302" s="29" t="s">
        <v>70</v>
      </c>
      <c r="U302" s="29" t="s">
        <v>71</v>
      </c>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row>
    <row r="303" spans="1:119" ht="15">
      <c r="A303" s="29">
        <v>1</v>
      </c>
      <c r="B303" s="299" t="s">
        <v>64</v>
      </c>
      <c r="C303" s="300"/>
      <c r="D303" s="300"/>
      <c r="E303" s="300"/>
      <c r="F303" s="300"/>
      <c r="G303" s="301"/>
      <c r="H303" s="309">
        <f>J303</f>
        <v>126</v>
      </c>
      <c r="I303" s="309"/>
      <c r="J303" s="310">
        <f>O42+O53+O62+O72+O83+O93-J304</f>
        <v>126</v>
      </c>
      <c r="K303" s="328"/>
      <c r="L303" s="329"/>
      <c r="M303" s="310">
        <f>P42+P53+P62+P72+P83+P93-M304</f>
        <v>161</v>
      </c>
      <c r="N303" s="311"/>
      <c r="O303" s="307">
        <f>SUM(J303:N303)</f>
        <v>287</v>
      </c>
      <c r="P303" s="308"/>
      <c r="Q303" s="312">
        <f>H303/H305</f>
        <v>0.8689655172413793</v>
      </c>
      <c r="R303" s="313"/>
      <c r="S303" s="19">
        <f>J42+J53</f>
        <v>60</v>
      </c>
      <c r="T303" s="19">
        <f>J62+J72</f>
        <v>60</v>
      </c>
      <c r="U303" s="19">
        <f>J83+J93-U304</f>
        <v>34</v>
      </c>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row>
    <row r="304" spans="1:119" ht="15">
      <c r="A304" s="29">
        <v>2</v>
      </c>
      <c r="B304" s="299" t="s">
        <v>65</v>
      </c>
      <c r="C304" s="300"/>
      <c r="D304" s="300"/>
      <c r="E304" s="300"/>
      <c r="F304" s="300"/>
      <c r="G304" s="301"/>
      <c r="H304" s="309">
        <f>J304</f>
        <v>19</v>
      </c>
      <c r="I304" s="309"/>
      <c r="J304" s="318">
        <f>O169</f>
        <v>19</v>
      </c>
      <c r="K304" s="319"/>
      <c r="L304" s="320"/>
      <c r="M304" s="305">
        <f>P169</f>
        <v>33</v>
      </c>
      <c r="N304" s="306"/>
      <c r="O304" s="307">
        <f>SUM(J304:N304)</f>
        <v>52</v>
      </c>
      <c r="P304" s="308"/>
      <c r="Q304" s="312">
        <f>H304/H305</f>
        <v>0.1310344827586207</v>
      </c>
      <c r="R304" s="313"/>
      <c r="S304" s="12">
        <v>0</v>
      </c>
      <c r="T304" s="12">
        <v>0</v>
      </c>
      <c r="U304" s="12">
        <v>26</v>
      </c>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row>
    <row r="305" spans="1:119" ht="15">
      <c r="A305" s="299" t="s">
        <v>29</v>
      </c>
      <c r="B305" s="300"/>
      <c r="C305" s="300"/>
      <c r="D305" s="300"/>
      <c r="E305" s="300"/>
      <c r="F305" s="300"/>
      <c r="G305" s="301"/>
      <c r="H305" s="191">
        <f>SUM(H303:I304)</f>
        <v>145</v>
      </c>
      <c r="I305" s="191"/>
      <c r="J305" s="299">
        <f>SUM(J303:K304)</f>
        <v>145</v>
      </c>
      <c r="K305" s="300"/>
      <c r="L305" s="302"/>
      <c r="M305" s="184">
        <f>SUM(M303:N304)</f>
        <v>194</v>
      </c>
      <c r="N305" s="186"/>
      <c r="O305" s="184">
        <f>SUM(O303:P304)</f>
        <v>339</v>
      </c>
      <c r="P305" s="186"/>
      <c r="Q305" s="322">
        <f>SUM(Q303:R304)</f>
        <v>1</v>
      </c>
      <c r="R305" s="323"/>
      <c r="S305" s="21">
        <f>SUM(S303:S304)</f>
        <v>60</v>
      </c>
      <c r="T305" s="21">
        <f>SUM(T303:T304)</f>
        <v>60</v>
      </c>
      <c r="U305" s="21">
        <f>SUM(U303:U304)</f>
        <v>60</v>
      </c>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row>
    <row r="306" spans="22:119" ht="12.75">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row>
    <row r="307" spans="22:119" ht="12.75">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row>
    <row r="308" spans="22:119" ht="12.75">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row>
    <row r="309" spans="22:119" ht="12.75">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row>
    <row r="310" spans="22:119" ht="12.75">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row>
    <row r="311" spans="22:119" ht="12.75">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row>
    <row r="312" spans="22:119" ht="12.75">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row>
    <row r="313" spans="22:119" ht="12.75">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row>
    <row r="314" spans="22:119" ht="12.75">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row>
    <row r="315" spans="12:119" ht="12.75">
      <c r="L315" s="100"/>
      <c r="M315" s="100"/>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row>
    <row r="316" spans="22:119" ht="12.75">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row>
    <row r="317" spans="2:119" ht="12.75">
      <c r="B317" s="2"/>
      <c r="C317" s="2"/>
      <c r="D317" s="2"/>
      <c r="E317" s="2"/>
      <c r="F317" s="2"/>
      <c r="G317" s="2"/>
      <c r="M317" s="9"/>
      <c r="N317" s="9"/>
      <c r="O317" s="9"/>
      <c r="P317" s="9"/>
      <c r="Q317" s="9"/>
      <c r="R317" s="9"/>
      <c r="S317" s="9"/>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row>
    <row r="318" spans="1:119" ht="12.75">
      <c r="A318" s="156" t="s">
        <v>282</v>
      </c>
      <c r="B318" s="156"/>
      <c r="C318" s="156"/>
      <c r="D318" s="156"/>
      <c r="E318" s="156"/>
      <c r="F318" s="156"/>
      <c r="G318" s="156"/>
      <c r="H318" s="156"/>
      <c r="I318" s="156"/>
      <c r="J318" s="156"/>
      <c r="K318" s="156"/>
      <c r="L318" s="156"/>
      <c r="M318" s="156"/>
      <c r="N318" s="156"/>
      <c r="O318" s="156"/>
      <c r="P318" s="156"/>
      <c r="Q318" s="156"/>
      <c r="R318" s="156"/>
      <c r="S318" s="156"/>
      <c r="T318" s="156"/>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row>
    <row r="319" spans="22:119" ht="12.75">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row>
    <row r="320" spans="1:119" ht="12.75">
      <c r="A320" s="157" t="s">
        <v>265</v>
      </c>
      <c r="B320" s="157"/>
      <c r="C320" s="157"/>
      <c r="D320" s="157"/>
      <c r="E320" s="157"/>
      <c r="F320" s="157"/>
      <c r="G320" s="157"/>
      <c r="H320" s="157"/>
      <c r="I320" s="157"/>
      <c r="J320" s="157"/>
      <c r="K320" s="157"/>
      <c r="L320" s="157"/>
      <c r="M320" s="157"/>
      <c r="N320" s="157"/>
      <c r="O320" s="157"/>
      <c r="P320" s="157"/>
      <c r="Q320" s="157"/>
      <c r="R320" s="157"/>
      <c r="S320" s="157"/>
      <c r="T320" s="157"/>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row>
    <row r="321" spans="1:119" ht="30" customHeight="1">
      <c r="A321" s="118" t="s">
        <v>31</v>
      </c>
      <c r="B321" s="120" t="s">
        <v>30</v>
      </c>
      <c r="C321" s="121"/>
      <c r="D321" s="121"/>
      <c r="E321" s="121"/>
      <c r="F321" s="121"/>
      <c r="G321" s="121"/>
      <c r="H321" s="121"/>
      <c r="I321" s="122"/>
      <c r="J321" s="126" t="s">
        <v>44</v>
      </c>
      <c r="K321" s="117" t="s">
        <v>28</v>
      </c>
      <c r="L321" s="117"/>
      <c r="M321" s="117"/>
      <c r="N321" s="117" t="s">
        <v>45</v>
      </c>
      <c r="O321" s="131"/>
      <c r="P321" s="131"/>
      <c r="Q321" s="117" t="s">
        <v>27</v>
      </c>
      <c r="R321" s="117"/>
      <c r="S321" s="117"/>
      <c r="T321" s="117" t="s">
        <v>26</v>
      </c>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row>
    <row r="322" spans="1:119" ht="12.75">
      <c r="A322" s="119"/>
      <c r="B322" s="123"/>
      <c r="C322" s="124"/>
      <c r="D322" s="124"/>
      <c r="E322" s="124"/>
      <c r="F322" s="124"/>
      <c r="G322" s="124"/>
      <c r="H322" s="124"/>
      <c r="I322" s="125"/>
      <c r="J322" s="127"/>
      <c r="K322" s="4" t="s">
        <v>32</v>
      </c>
      <c r="L322" s="4" t="s">
        <v>33</v>
      </c>
      <c r="M322" s="4" t="s">
        <v>197</v>
      </c>
      <c r="N322" s="4" t="s">
        <v>37</v>
      </c>
      <c r="O322" s="4" t="s">
        <v>9</v>
      </c>
      <c r="P322" s="4" t="s">
        <v>34</v>
      </c>
      <c r="Q322" s="4" t="s">
        <v>35</v>
      </c>
      <c r="R322" s="4" t="s">
        <v>32</v>
      </c>
      <c r="S322" s="4" t="s">
        <v>36</v>
      </c>
      <c r="T322" s="117"/>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row>
    <row r="323" spans="1:119" ht="12.75">
      <c r="A323" s="158" t="s">
        <v>56</v>
      </c>
      <c r="B323" s="158"/>
      <c r="C323" s="158"/>
      <c r="D323" s="158"/>
      <c r="E323" s="158"/>
      <c r="F323" s="158"/>
      <c r="G323" s="158"/>
      <c r="H323" s="158"/>
      <c r="I323" s="158"/>
      <c r="J323" s="158"/>
      <c r="K323" s="158"/>
      <c r="L323" s="158"/>
      <c r="M323" s="158"/>
      <c r="N323" s="158"/>
      <c r="O323" s="158"/>
      <c r="P323" s="158"/>
      <c r="Q323" s="158"/>
      <c r="R323" s="158"/>
      <c r="S323" s="158"/>
      <c r="T323" s="158"/>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row>
    <row r="324" spans="1:119" ht="12.75">
      <c r="A324" s="105" t="s">
        <v>266</v>
      </c>
      <c r="B324" s="159" t="s">
        <v>268</v>
      </c>
      <c r="C324" s="159"/>
      <c r="D324" s="159"/>
      <c r="E324" s="159"/>
      <c r="F324" s="159"/>
      <c r="G324" s="159"/>
      <c r="H324" s="159"/>
      <c r="I324" s="159"/>
      <c r="J324" s="92">
        <v>5</v>
      </c>
      <c r="K324" s="92">
        <v>2</v>
      </c>
      <c r="L324" s="92">
        <v>2</v>
      </c>
      <c r="M324" s="92">
        <v>0</v>
      </c>
      <c r="N324" s="93">
        <v>4</v>
      </c>
      <c r="O324" s="93">
        <v>5</v>
      </c>
      <c r="P324" s="93">
        <v>9</v>
      </c>
      <c r="Q324" s="92" t="s">
        <v>35</v>
      </c>
      <c r="R324" s="92"/>
      <c r="S324" s="94"/>
      <c r="T324" s="94" t="s">
        <v>283</v>
      </c>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row>
    <row r="325" spans="1:119" ht="12.75">
      <c r="A325" s="153" t="s">
        <v>57</v>
      </c>
      <c r="B325" s="154"/>
      <c r="C325" s="154"/>
      <c r="D325" s="154"/>
      <c r="E325" s="154"/>
      <c r="F325" s="154"/>
      <c r="G325" s="154"/>
      <c r="H325" s="154"/>
      <c r="I325" s="154"/>
      <c r="J325" s="154"/>
      <c r="K325" s="154"/>
      <c r="L325" s="154"/>
      <c r="M325" s="154"/>
      <c r="N325" s="154"/>
      <c r="O325" s="154"/>
      <c r="P325" s="154"/>
      <c r="Q325" s="154"/>
      <c r="R325" s="154"/>
      <c r="S325" s="154"/>
      <c r="T325" s="155"/>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row>
    <row r="326" spans="1:119" ht="52.5" customHeight="1">
      <c r="A326" s="105" t="s">
        <v>267</v>
      </c>
      <c r="B326" s="160" t="s">
        <v>269</v>
      </c>
      <c r="C326" s="115"/>
      <c r="D326" s="115"/>
      <c r="E326" s="115"/>
      <c r="F326" s="115"/>
      <c r="G326" s="115"/>
      <c r="H326" s="115"/>
      <c r="I326" s="116"/>
      <c r="J326" s="92">
        <v>5</v>
      </c>
      <c r="K326" s="92">
        <v>2</v>
      </c>
      <c r="L326" s="92">
        <v>2</v>
      </c>
      <c r="M326" s="92">
        <v>0</v>
      </c>
      <c r="N326" s="93">
        <v>4</v>
      </c>
      <c r="O326" s="93">
        <v>5</v>
      </c>
      <c r="P326" s="93">
        <v>9</v>
      </c>
      <c r="Q326" s="92" t="s">
        <v>35</v>
      </c>
      <c r="R326" s="92"/>
      <c r="S326" s="94"/>
      <c r="T326" s="94" t="s">
        <v>283</v>
      </c>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row>
    <row r="327" spans="1:119" ht="12.75">
      <c r="A327" s="153" t="s">
        <v>261</v>
      </c>
      <c r="B327" s="154"/>
      <c r="C327" s="154"/>
      <c r="D327" s="154"/>
      <c r="E327" s="154"/>
      <c r="F327" s="154"/>
      <c r="G327" s="154"/>
      <c r="H327" s="154"/>
      <c r="I327" s="154"/>
      <c r="J327" s="154"/>
      <c r="K327" s="154"/>
      <c r="L327" s="154"/>
      <c r="M327" s="154"/>
      <c r="N327" s="154"/>
      <c r="O327" s="154"/>
      <c r="P327" s="154"/>
      <c r="Q327" s="154"/>
      <c r="R327" s="154"/>
      <c r="S327" s="154"/>
      <c r="T327" s="155"/>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row>
    <row r="328" spans="1:119" ht="60.75" customHeight="1">
      <c r="A328" s="105" t="s">
        <v>271</v>
      </c>
      <c r="B328" s="160" t="s">
        <v>270</v>
      </c>
      <c r="C328" s="115"/>
      <c r="D328" s="115"/>
      <c r="E328" s="115"/>
      <c r="F328" s="115"/>
      <c r="G328" s="115"/>
      <c r="H328" s="115"/>
      <c r="I328" s="116"/>
      <c r="J328" s="92">
        <v>5</v>
      </c>
      <c r="K328" s="92">
        <v>2</v>
      </c>
      <c r="L328" s="92">
        <v>2</v>
      </c>
      <c r="M328" s="92">
        <v>0</v>
      </c>
      <c r="N328" s="93">
        <v>4</v>
      </c>
      <c r="O328" s="93">
        <v>5</v>
      </c>
      <c r="P328" s="93">
        <v>9</v>
      </c>
      <c r="Q328" s="92" t="s">
        <v>35</v>
      </c>
      <c r="R328" s="92"/>
      <c r="S328" s="94"/>
      <c r="T328" s="94" t="s">
        <v>283</v>
      </c>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row>
    <row r="329" spans="1:119" ht="12.75">
      <c r="A329" s="132" t="s">
        <v>262</v>
      </c>
      <c r="B329" s="133"/>
      <c r="C329" s="133"/>
      <c r="D329" s="133"/>
      <c r="E329" s="133"/>
      <c r="F329" s="133"/>
      <c r="G329" s="133"/>
      <c r="H329" s="133"/>
      <c r="I329" s="133"/>
      <c r="J329" s="133"/>
      <c r="K329" s="133"/>
      <c r="L329" s="133"/>
      <c r="M329" s="133"/>
      <c r="N329" s="133"/>
      <c r="O329" s="133"/>
      <c r="P329" s="133"/>
      <c r="Q329" s="133"/>
      <c r="R329" s="133"/>
      <c r="S329" s="133"/>
      <c r="T329" s="134"/>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row>
    <row r="330" spans="1:119" ht="42" customHeight="1">
      <c r="A330" s="105" t="s">
        <v>272</v>
      </c>
      <c r="B330" s="161" t="s">
        <v>0</v>
      </c>
      <c r="C330" s="162"/>
      <c r="D330" s="162"/>
      <c r="E330" s="162"/>
      <c r="F330" s="162"/>
      <c r="G330" s="162"/>
      <c r="H330" s="162"/>
      <c r="I330" s="163"/>
      <c r="J330" s="92">
        <v>5</v>
      </c>
      <c r="K330" s="92">
        <v>2</v>
      </c>
      <c r="L330" s="92">
        <v>2</v>
      </c>
      <c r="M330" s="92">
        <v>0</v>
      </c>
      <c r="N330" s="93">
        <v>4</v>
      </c>
      <c r="O330" s="93">
        <v>5</v>
      </c>
      <c r="P330" s="93">
        <v>9</v>
      </c>
      <c r="Q330" s="92" t="s">
        <v>35</v>
      </c>
      <c r="R330" s="92"/>
      <c r="S330" s="94"/>
      <c r="T330" s="95" t="s">
        <v>284</v>
      </c>
      <c r="U330" s="96"/>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row>
    <row r="331" spans="1:119" ht="12.75">
      <c r="A331" s="132" t="s">
        <v>263</v>
      </c>
      <c r="B331" s="133"/>
      <c r="C331" s="133"/>
      <c r="D331" s="133"/>
      <c r="E331" s="133"/>
      <c r="F331" s="133"/>
      <c r="G331" s="133"/>
      <c r="H331" s="133"/>
      <c r="I331" s="133"/>
      <c r="J331" s="133"/>
      <c r="K331" s="133"/>
      <c r="L331" s="133"/>
      <c r="M331" s="133"/>
      <c r="N331" s="133"/>
      <c r="O331" s="133"/>
      <c r="P331" s="133"/>
      <c r="Q331" s="133"/>
      <c r="R331" s="133"/>
      <c r="S331" s="133"/>
      <c r="T331" s="134"/>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row>
    <row r="332" spans="1:119" ht="21" customHeight="1">
      <c r="A332" s="105" t="s">
        <v>273</v>
      </c>
      <c r="B332" s="114" t="s">
        <v>274</v>
      </c>
      <c r="C332" s="115"/>
      <c r="D332" s="115"/>
      <c r="E332" s="115"/>
      <c r="F332" s="115"/>
      <c r="G332" s="115"/>
      <c r="H332" s="115"/>
      <c r="I332" s="116"/>
      <c r="J332" s="92">
        <v>2</v>
      </c>
      <c r="K332" s="92">
        <v>1</v>
      </c>
      <c r="L332" s="92">
        <v>1</v>
      </c>
      <c r="M332" s="92">
        <v>0</v>
      </c>
      <c r="N332" s="93">
        <v>2</v>
      </c>
      <c r="O332" s="93">
        <v>2</v>
      </c>
      <c r="P332" s="93">
        <v>4</v>
      </c>
      <c r="Q332" s="92"/>
      <c r="R332" s="92" t="s">
        <v>32</v>
      </c>
      <c r="S332" s="94"/>
      <c r="T332" s="95" t="s">
        <v>284</v>
      </c>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row>
    <row r="333" spans="1:119" ht="18" customHeight="1">
      <c r="A333" s="105" t="s">
        <v>276</v>
      </c>
      <c r="B333" s="114" t="s">
        <v>275</v>
      </c>
      <c r="C333" s="115"/>
      <c r="D333" s="115"/>
      <c r="E333" s="115"/>
      <c r="F333" s="115"/>
      <c r="G333" s="115"/>
      <c r="H333" s="115"/>
      <c r="I333" s="116"/>
      <c r="J333" s="92">
        <v>3</v>
      </c>
      <c r="K333" s="92">
        <v>0</v>
      </c>
      <c r="L333" s="92">
        <v>0</v>
      </c>
      <c r="M333" s="92">
        <v>3</v>
      </c>
      <c r="N333" s="93">
        <v>3</v>
      </c>
      <c r="O333" s="93">
        <v>2</v>
      </c>
      <c r="P333" s="93">
        <v>5</v>
      </c>
      <c r="Q333" s="92"/>
      <c r="R333" s="92" t="s">
        <v>32</v>
      </c>
      <c r="S333" s="94"/>
      <c r="T333" s="95" t="s">
        <v>284</v>
      </c>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row>
    <row r="334" spans="1:119" ht="12.75">
      <c r="A334" s="153" t="s">
        <v>58</v>
      </c>
      <c r="B334" s="154"/>
      <c r="C334" s="154"/>
      <c r="D334" s="154"/>
      <c r="E334" s="154"/>
      <c r="F334" s="154"/>
      <c r="G334" s="154"/>
      <c r="H334" s="154"/>
      <c r="I334" s="154"/>
      <c r="J334" s="154"/>
      <c r="K334" s="154"/>
      <c r="L334" s="154"/>
      <c r="M334" s="154"/>
      <c r="N334" s="154"/>
      <c r="O334" s="154"/>
      <c r="P334" s="154"/>
      <c r="Q334" s="154"/>
      <c r="R334" s="154"/>
      <c r="S334" s="154"/>
      <c r="T334" s="155"/>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row>
    <row r="335" spans="1:119" ht="21" customHeight="1">
      <c r="A335" s="105" t="s">
        <v>277</v>
      </c>
      <c r="B335" s="114" t="s">
        <v>279</v>
      </c>
      <c r="C335" s="115"/>
      <c r="D335" s="115"/>
      <c r="E335" s="115"/>
      <c r="F335" s="115"/>
      <c r="G335" s="115"/>
      <c r="H335" s="115"/>
      <c r="I335" s="116"/>
      <c r="J335" s="92">
        <v>3</v>
      </c>
      <c r="K335" s="92">
        <v>1</v>
      </c>
      <c r="L335" s="92">
        <v>1</v>
      </c>
      <c r="M335" s="92">
        <v>0</v>
      </c>
      <c r="N335" s="93">
        <v>2</v>
      </c>
      <c r="O335" s="93">
        <v>4</v>
      </c>
      <c r="P335" s="93">
        <v>6</v>
      </c>
      <c r="Q335" s="92" t="s">
        <v>35</v>
      </c>
      <c r="R335" s="92"/>
      <c r="S335" s="94"/>
      <c r="T335" s="94" t="s">
        <v>283</v>
      </c>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row>
    <row r="336" spans="1:119" ht="16.5" customHeight="1">
      <c r="A336" s="105" t="s">
        <v>278</v>
      </c>
      <c r="B336" s="114" t="s">
        <v>280</v>
      </c>
      <c r="C336" s="115"/>
      <c r="D336" s="115"/>
      <c r="E336" s="115"/>
      <c r="F336" s="115"/>
      <c r="G336" s="115"/>
      <c r="H336" s="115"/>
      <c r="I336" s="116"/>
      <c r="J336" s="92">
        <v>2</v>
      </c>
      <c r="K336" s="92">
        <v>0</v>
      </c>
      <c r="L336" s="92">
        <v>0</v>
      </c>
      <c r="M336" s="92">
        <v>3</v>
      </c>
      <c r="N336" s="93">
        <v>3</v>
      </c>
      <c r="O336" s="93">
        <v>1</v>
      </c>
      <c r="P336" s="93">
        <v>4</v>
      </c>
      <c r="Q336" s="92"/>
      <c r="R336" s="92" t="s">
        <v>32</v>
      </c>
      <c r="S336" s="94"/>
      <c r="T336" s="95" t="s">
        <v>284</v>
      </c>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row>
    <row r="337" spans="1:119" ht="12.75">
      <c r="A337" s="135" t="s">
        <v>264</v>
      </c>
      <c r="B337" s="136"/>
      <c r="C337" s="136"/>
      <c r="D337" s="136"/>
      <c r="E337" s="136"/>
      <c r="F337" s="136"/>
      <c r="G337" s="136"/>
      <c r="H337" s="136"/>
      <c r="I337" s="137"/>
      <c r="J337" s="97">
        <v>30</v>
      </c>
      <c r="K337" s="97">
        <v>10</v>
      </c>
      <c r="L337" s="97">
        <v>10</v>
      </c>
      <c r="M337" s="97">
        <v>6</v>
      </c>
      <c r="N337" s="97">
        <v>26</v>
      </c>
      <c r="O337" s="97">
        <v>29</v>
      </c>
      <c r="P337" s="97">
        <v>55</v>
      </c>
      <c r="Q337" s="97">
        <v>5</v>
      </c>
      <c r="R337" s="97">
        <v>3</v>
      </c>
      <c r="S337" s="97">
        <v>0</v>
      </c>
      <c r="T337" s="98"/>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row>
    <row r="338" spans="1:119" ht="12.75">
      <c r="A338" s="138" t="s">
        <v>54</v>
      </c>
      <c r="B338" s="139"/>
      <c r="C338" s="139"/>
      <c r="D338" s="139"/>
      <c r="E338" s="139"/>
      <c r="F338" s="139"/>
      <c r="G338" s="139"/>
      <c r="H338" s="139"/>
      <c r="I338" s="139"/>
      <c r="J338" s="140"/>
      <c r="K338" s="97">
        <v>138</v>
      </c>
      <c r="L338" s="97">
        <v>138</v>
      </c>
      <c r="M338" s="97">
        <v>78</v>
      </c>
      <c r="N338" s="97">
        <v>354</v>
      </c>
      <c r="O338" s="97">
        <v>396</v>
      </c>
      <c r="P338" s="97">
        <v>750</v>
      </c>
      <c r="Q338" s="144"/>
      <c r="R338" s="145"/>
      <c r="S338" s="145"/>
      <c r="T338" s="146"/>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row>
    <row r="339" spans="1:119" ht="12.75">
      <c r="A339" s="141"/>
      <c r="B339" s="142"/>
      <c r="C339" s="142"/>
      <c r="D339" s="142"/>
      <c r="E339" s="142"/>
      <c r="F339" s="142"/>
      <c r="G339" s="142"/>
      <c r="H339" s="142"/>
      <c r="I339" s="142"/>
      <c r="J339" s="143"/>
      <c r="K339" s="150">
        <v>354</v>
      </c>
      <c r="L339" s="151"/>
      <c r="M339" s="152"/>
      <c r="N339" s="150">
        <v>750</v>
      </c>
      <c r="O339" s="151"/>
      <c r="P339" s="152"/>
      <c r="Q339" s="147"/>
      <c r="R339" s="148"/>
      <c r="S339" s="148"/>
      <c r="T339" s="149"/>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row>
    <row r="340" spans="22:119" ht="12.75">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row>
    <row r="341" spans="1:119" ht="12.75">
      <c r="A341" s="113" t="s">
        <v>285</v>
      </c>
      <c r="B341" s="113"/>
      <c r="C341" s="113"/>
      <c r="D341" s="113"/>
      <c r="E341" s="113"/>
      <c r="F341" s="113"/>
      <c r="G341" s="113"/>
      <c r="H341" s="113"/>
      <c r="I341" s="113"/>
      <c r="J341" s="113"/>
      <c r="K341" s="113"/>
      <c r="L341" s="113"/>
      <c r="M341" s="113"/>
      <c r="N341" s="113"/>
      <c r="O341" s="113"/>
      <c r="P341" s="113"/>
      <c r="Q341" s="113"/>
      <c r="R341" s="113"/>
      <c r="S341" s="113"/>
      <c r="T341" s="113"/>
      <c r="U341" s="113"/>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row>
    <row r="342" spans="22:119" ht="12.75">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row>
    <row r="343" spans="22:119" ht="12.75">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row>
    <row r="344" spans="22:119" ht="12.75">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row>
    <row r="345" spans="22:119" ht="12.75">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row>
    <row r="346" spans="22:119" ht="12.75">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row>
    <row r="347" spans="22:119" ht="12.75">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row>
    <row r="348" spans="22:119" ht="12.75">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row>
    <row r="349" spans="22:119" ht="12.75">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row>
    <row r="350" spans="22:119" ht="12.75">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row>
    <row r="351" spans="22:119" ht="12.75">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row>
    <row r="352" spans="22:119" ht="12.75">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row>
    <row r="353" spans="22:119" ht="12.75">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row>
    <row r="354" spans="22:119" ht="12.75">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row>
    <row r="355" spans="22:119" ht="12.75">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row>
    <row r="356" spans="22:119" ht="12.75">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row>
    <row r="357" spans="22:119" ht="12.75">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row>
    <row r="358" spans="22:119" ht="12.75">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row>
    <row r="359" spans="22:119" ht="12.75">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row>
    <row r="360" spans="22:119" ht="12.75">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row>
    <row r="361" spans="22:119" ht="12.75">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row>
    <row r="362" spans="22:119" ht="12.75">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row>
    <row r="363" spans="22:119" ht="12.75">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row>
    <row r="364" spans="22:119" ht="12.75">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row>
    <row r="365" spans="22:119" ht="12.75">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row>
    <row r="366" spans="22:119" ht="12.75">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row>
    <row r="367" spans="22:119" ht="12.75">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row>
    <row r="368" spans="22:119" ht="12.75">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row>
    <row r="369" spans="22:119" ht="12.75">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row>
    <row r="370" spans="22:119" ht="12.75">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row>
    <row r="371" spans="22:119" ht="12.75">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row>
    <row r="372" spans="22:119" ht="12.75">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row>
    <row r="373" spans="22:119" ht="12.75">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row>
    <row r="374" spans="22:119" ht="12.75">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row>
    <row r="375" spans="22:119" ht="12.75">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row>
    <row r="376" spans="22:119" ht="12.75">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row>
    <row r="377" spans="22:119" ht="12.75">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row>
    <row r="378" spans="22:119" ht="12.75">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row>
    <row r="379" spans="22:119" ht="12.75">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row>
    <row r="380" spans="22:119" ht="12.75">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row>
    <row r="381" spans="22:119" ht="12.75">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row>
    <row r="382" spans="22:119" ht="12.75">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row>
    <row r="383" spans="22:119" ht="12.75">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row>
    <row r="384" spans="22:119" ht="12.75">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row>
    <row r="385" spans="22:119" ht="12.75">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row>
    <row r="386" spans="22:119" ht="12.75">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row>
    <row r="387" spans="22:119" ht="12.75">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row>
    <row r="388" spans="22:119" ht="12.75">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row>
    <row r="389" spans="22:119" ht="12.75">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row>
    <row r="390" spans="22:119" ht="12.75">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row>
    <row r="391" spans="22:119" ht="12.75">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row>
    <row r="392" spans="22:119" ht="12.75">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row>
    <row r="393" spans="22:119" ht="12.75">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row>
    <row r="394" spans="22:119" ht="12.75">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row>
    <row r="395" spans="22:119" ht="12.75">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row>
    <row r="396" spans="22:119" ht="12.75">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row>
    <row r="397" spans="22:119" ht="12.75">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row>
    <row r="398" spans="22:119" ht="12.75">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row>
    <row r="399" spans="22:119" ht="12.75">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row>
    <row r="400" spans="22:119" ht="12.75">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row>
    <row r="401" spans="22:119" ht="12.75">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row>
    <row r="402" spans="22:119" ht="12.75">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row>
    <row r="403" spans="22:119" ht="12.75">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row>
    <row r="404" spans="22:119" ht="12.75">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row>
    <row r="405" spans="22:119" ht="12.75">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row>
    <row r="406" spans="22:119" ht="12.75">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row>
    <row r="407" spans="22:119" ht="12.75">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row>
    <row r="408" spans="22:119" ht="12.75">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row>
    <row r="409" spans="22:119" ht="12.75">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row>
    <row r="410" spans="22:119" ht="12.75">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row>
    <row r="411" spans="22:119" ht="12.75">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row>
    <row r="412" spans="22:119" ht="12.75">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row>
    <row r="413" spans="22:119" ht="12.75">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row>
    <row r="414" spans="22:119" ht="12.75">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row>
    <row r="415" spans="22:119" ht="12.75">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row>
    <row r="416" spans="22:119" ht="12.75">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row>
    <row r="417" spans="22:119" ht="12.75">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row>
    <row r="418" spans="22:119" ht="12.75">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row>
    <row r="419" spans="22:119" ht="12.75">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row>
    <row r="420" spans="22:119" ht="12.75">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row>
    <row r="421" spans="22:119" ht="12.75">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row>
    <row r="422" spans="22:119" ht="12.75">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row>
    <row r="423" spans="22:119" ht="12.75">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row>
    <row r="424" spans="22:119" ht="12.75">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row>
    <row r="425" spans="22:119" ht="12.75">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row>
    <row r="426" spans="22:119" ht="12.75">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row>
    <row r="427" spans="22:119" ht="12.75">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row>
    <row r="428" spans="22:119" ht="12.75">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row>
    <row r="429" spans="22:119" ht="12.75">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row>
    <row r="430" spans="22:119" ht="12.75">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row>
    <row r="431" spans="22:119" ht="12.75">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row>
    <row r="432" spans="22:119" ht="12.75">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row>
    <row r="433" spans="22:119" ht="12.75">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row>
    <row r="434" spans="22:119" ht="12.75">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row>
    <row r="435" spans="22:119" ht="12.75">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row>
    <row r="436" spans="22:119" ht="12.75">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row>
    <row r="437" spans="22:119" ht="12.75">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row>
    <row r="438" spans="22:119" ht="12.75">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row>
    <row r="439" spans="22:119" ht="12.75">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row>
    <row r="440" spans="22:119" ht="12.75">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row>
    <row r="441" spans="22:119" ht="12.75">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row>
    <row r="442" spans="22:119" ht="12.75">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row>
    <row r="443" spans="22:119" ht="12.75">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row>
    <row r="444" spans="22:119" ht="12.75">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row>
    <row r="445" spans="22:119" ht="12.75">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row>
    <row r="446" spans="22:119" ht="12.75">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row>
    <row r="447" spans="22:119" ht="12.75">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row>
    <row r="448" spans="22:119" ht="12.75">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row>
  </sheetData>
  <sheetProtection formatCells="0" formatRows="0" insertRows="0"/>
  <mergeCells count="409">
    <mergeCell ref="B144:H144"/>
    <mergeCell ref="K100:N100"/>
    <mergeCell ref="B92:I92"/>
    <mergeCell ref="B112:I112"/>
    <mergeCell ref="B124:I124"/>
    <mergeCell ref="B93:I93"/>
    <mergeCell ref="B105:H105"/>
    <mergeCell ref="B100:H100"/>
    <mergeCell ref="B101:H101"/>
    <mergeCell ref="B139:I139"/>
    <mergeCell ref="B238:I238"/>
    <mergeCell ref="B103:H103"/>
    <mergeCell ref="J303:L303"/>
    <mergeCell ref="O100:Q100"/>
    <mergeCell ref="B301:G302"/>
    <mergeCell ref="O302:P302"/>
    <mergeCell ref="B286:I286"/>
    <mergeCell ref="H301:I302"/>
    <mergeCell ref="B287:I287"/>
    <mergeCell ref="B288:I288"/>
    <mergeCell ref="A146:U146"/>
    <mergeCell ref="B147:U147"/>
    <mergeCell ref="B148:I148"/>
    <mergeCell ref="B149:I149"/>
    <mergeCell ref="J224:J225"/>
    <mergeCell ref="A226:U226"/>
    <mergeCell ref="B154:I154"/>
    <mergeCell ref="A224:A225"/>
    <mergeCell ref="B199:I199"/>
    <mergeCell ref="B206:I206"/>
    <mergeCell ref="O305:P305"/>
    <mergeCell ref="Q305:R305"/>
    <mergeCell ref="R100:T100"/>
    <mergeCell ref="R281:T281"/>
    <mergeCell ref="R291:U292"/>
    <mergeCell ref="U281:U282"/>
    <mergeCell ref="O292:Q292"/>
    <mergeCell ref="A280:U280"/>
    <mergeCell ref="A281:A282"/>
    <mergeCell ref="B281:I282"/>
    <mergeCell ref="A305:G305"/>
    <mergeCell ref="H305:I305"/>
    <mergeCell ref="J305:L305"/>
    <mergeCell ref="M305:N305"/>
    <mergeCell ref="B284:I284"/>
    <mergeCell ref="B289:I289"/>
    <mergeCell ref="Q304:R304"/>
    <mergeCell ref="Q301:R302"/>
    <mergeCell ref="Q303:R303"/>
    <mergeCell ref="B304:G304"/>
    <mergeCell ref="H304:I304"/>
    <mergeCell ref="J304:L304"/>
    <mergeCell ref="B253:I253"/>
    <mergeCell ref="M304:N304"/>
    <mergeCell ref="M302:N302"/>
    <mergeCell ref="J301:P301"/>
    <mergeCell ref="O303:P303"/>
    <mergeCell ref="O304:P304"/>
    <mergeCell ref="O281:Q281"/>
    <mergeCell ref="B303:G303"/>
    <mergeCell ref="H303:I303"/>
    <mergeCell ref="M303:N303"/>
    <mergeCell ref="B249:I249"/>
    <mergeCell ref="B251:I251"/>
    <mergeCell ref="A283:U283"/>
    <mergeCell ref="K292:N292"/>
    <mergeCell ref="B254:I254"/>
    <mergeCell ref="B232:I232"/>
    <mergeCell ref="B285:I285"/>
    <mergeCell ref="B257:I257"/>
    <mergeCell ref="B246:I247"/>
    <mergeCell ref="B264:I264"/>
    <mergeCell ref="B140:H140"/>
    <mergeCell ref="B114:I114"/>
    <mergeCell ref="B121:H121"/>
    <mergeCell ref="B136:I136"/>
    <mergeCell ref="B128:I128"/>
    <mergeCell ref="B135:U135"/>
    <mergeCell ref="B129:U129"/>
    <mergeCell ref="B138:H138"/>
    <mergeCell ref="B137:I137"/>
    <mergeCell ref="B228:I228"/>
    <mergeCell ref="U246:U247"/>
    <mergeCell ref="R243:U244"/>
    <mergeCell ref="B250:I250"/>
    <mergeCell ref="A245:U245"/>
    <mergeCell ref="O244:Q244"/>
    <mergeCell ref="A243:J244"/>
    <mergeCell ref="O246:Q246"/>
    <mergeCell ref="K244:N244"/>
    <mergeCell ref="B241:I241"/>
    <mergeCell ref="S301:U301"/>
    <mergeCell ref="J302:L302"/>
    <mergeCell ref="A291:J292"/>
    <mergeCell ref="A290:I290"/>
    <mergeCell ref="J281:J282"/>
    <mergeCell ref="A300:B300"/>
    <mergeCell ref="A301:A302"/>
    <mergeCell ref="K281:N281"/>
    <mergeCell ref="B255:I255"/>
    <mergeCell ref="B234:I234"/>
    <mergeCell ref="R266:U267"/>
    <mergeCell ref="O267:Q267"/>
    <mergeCell ref="R246:T246"/>
    <mergeCell ref="K246:N246"/>
    <mergeCell ref="A248:U248"/>
    <mergeCell ref="B263:I263"/>
    <mergeCell ref="K267:N267"/>
    <mergeCell ref="A266:J267"/>
    <mergeCell ref="A265:I265"/>
    <mergeCell ref="A261:U261"/>
    <mergeCell ref="B262:I262"/>
    <mergeCell ref="B258:I258"/>
    <mergeCell ref="B259:I259"/>
    <mergeCell ref="B260:I260"/>
    <mergeCell ref="B235:I235"/>
    <mergeCell ref="B236:I236"/>
    <mergeCell ref="B256:I256"/>
    <mergeCell ref="A237:U237"/>
    <mergeCell ref="A242:I242"/>
    <mergeCell ref="B240:I240"/>
    <mergeCell ref="B239:I239"/>
    <mergeCell ref="J246:J247"/>
    <mergeCell ref="A246:A247"/>
    <mergeCell ref="B252:I252"/>
    <mergeCell ref="B204:I204"/>
    <mergeCell ref="B201:I201"/>
    <mergeCell ref="A223:U223"/>
    <mergeCell ref="B215:I215"/>
    <mergeCell ref="B203:I203"/>
    <mergeCell ref="O218:Q218"/>
    <mergeCell ref="B229:I229"/>
    <mergeCell ref="B233:I233"/>
    <mergeCell ref="U224:U225"/>
    <mergeCell ref="O224:Q224"/>
    <mergeCell ref="B230:I230"/>
    <mergeCell ref="B231:I231"/>
    <mergeCell ref="R224:T224"/>
    <mergeCell ref="B227:I227"/>
    <mergeCell ref="K224:N224"/>
    <mergeCell ref="B224:I225"/>
    <mergeCell ref="B141:U141"/>
    <mergeCell ref="B142:I142"/>
    <mergeCell ref="B143:I143"/>
    <mergeCell ref="B213:I213"/>
    <mergeCell ref="R217:U218"/>
    <mergeCell ref="K218:N218"/>
    <mergeCell ref="B153:U153"/>
    <mergeCell ref="B168:H168"/>
    <mergeCell ref="B145:H145"/>
    <mergeCell ref="B174:I175"/>
    <mergeCell ref="B111:U111"/>
    <mergeCell ref="B125:I125"/>
    <mergeCell ref="B117:U117"/>
    <mergeCell ref="B118:I118"/>
    <mergeCell ref="B119:I119"/>
    <mergeCell ref="B113:I113"/>
    <mergeCell ref="A122:U122"/>
    <mergeCell ref="R34:T34"/>
    <mergeCell ref="A9:K9"/>
    <mergeCell ref="U34:U35"/>
    <mergeCell ref="B133:H133"/>
    <mergeCell ref="B130:I130"/>
    <mergeCell ref="B131:I131"/>
    <mergeCell ref="A110:U110"/>
    <mergeCell ref="A104:H104"/>
    <mergeCell ref="A102:H102"/>
    <mergeCell ref="N24:V24"/>
    <mergeCell ref="A6:K6"/>
    <mergeCell ref="A8:K8"/>
    <mergeCell ref="A33:U33"/>
    <mergeCell ref="B115:H115"/>
    <mergeCell ref="B116:I116"/>
    <mergeCell ref="B123:U123"/>
    <mergeCell ref="B120:H120"/>
    <mergeCell ref="A7:K7"/>
    <mergeCell ref="B50:I50"/>
    <mergeCell ref="K55:N55"/>
    <mergeCell ref="A10:K10"/>
    <mergeCell ref="A12:K12"/>
    <mergeCell ref="B38:I38"/>
    <mergeCell ref="B37:I37"/>
    <mergeCell ref="K34:N34"/>
    <mergeCell ref="N25:V28"/>
    <mergeCell ref="N8:U11"/>
    <mergeCell ref="A31:U31"/>
    <mergeCell ref="O34:Q34"/>
    <mergeCell ref="A11:K11"/>
    <mergeCell ref="N1:U1"/>
    <mergeCell ref="A1:K1"/>
    <mergeCell ref="A3:K3"/>
    <mergeCell ref="A4:K5"/>
    <mergeCell ref="A2:K2"/>
    <mergeCell ref="S3:U3"/>
    <mergeCell ref="S4:U4"/>
    <mergeCell ref="S5:U5"/>
    <mergeCell ref="N3:O3"/>
    <mergeCell ref="N5:O5"/>
    <mergeCell ref="P5:R5"/>
    <mergeCell ref="P3:R3"/>
    <mergeCell ref="N4:O4"/>
    <mergeCell ref="N6:O6"/>
    <mergeCell ref="S6:U6"/>
    <mergeCell ref="P6:R6"/>
    <mergeCell ref="P4:R4"/>
    <mergeCell ref="J85:J86"/>
    <mergeCell ref="U74:U75"/>
    <mergeCell ref="B40:I40"/>
    <mergeCell ref="B41:I41"/>
    <mergeCell ref="R74:T74"/>
    <mergeCell ref="R44:T44"/>
    <mergeCell ref="K44:N44"/>
    <mergeCell ref="A43:U43"/>
    <mergeCell ref="U55:U56"/>
    <mergeCell ref="U44:U45"/>
    <mergeCell ref="B39:I39"/>
    <mergeCell ref="A34:A35"/>
    <mergeCell ref="B74:I75"/>
    <mergeCell ref="J74:J75"/>
    <mergeCell ref="K74:N74"/>
    <mergeCell ref="O74:Q74"/>
    <mergeCell ref="B36:H36"/>
    <mergeCell ref="J34:J35"/>
    <mergeCell ref="B34:I35"/>
    <mergeCell ref="B57:I57"/>
    <mergeCell ref="A13:K13"/>
    <mergeCell ref="A14:K14"/>
    <mergeCell ref="N13:U13"/>
    <mergeCell ref="N14:U14"/>
    <mergeCell ref="A18:K18"/>
    <mergeCell ref="N15:U15"/>
    <mergeCell ref="A16:K16"/>
    <mergeCell ref="A21:K23"/>
    <mergeCell ref="A20:K20"/>
    <mergeCell ref="N17:U17"/>
    <mergeCell ref="N18:U18"/>
    <mergeCell ref="A15:K15"/>
    <mergeCell ref="N22:U22"/>
    <mergeCell ref="N21:U21"/>
    <mergeCell ref="N16:U16"/>
    <mergeCell ref="N19:U19"/>
    <mergeCell ref="N20:U20"/>
    <mergeCell ref="O44:Q44"/>
    <mergeCell ref="O55:Q55"/>
    <mergeCell ref="R55:T55"/>
    <mergeCell ref="B49:I49"/>
    <mergeCell ref="A54:U54"/>
    <mergeCell ref="B52:I52"/>
    <mergeCell ref="B51:I51"/>
    <mergeCell ref="B42:I42"/>
    <mergeCell ref="J44:J45"/>
    <mergeCell ref="A44:A45"/>
    <mergeCell ref="B53:I53"/>
    <mergeCell ref="B55:I56"/>
    <mergeCell ref="B48:I48"/>
    <mergeCell ref="B46:I46"/>
    <mergeCell ref="B44:I45"/>
    <mergeCell ref="J55:J56"/>
    <mergeCell ref="B47:I47"/>
    <mergeCell ref="A65:A66"/>
    <mergeCell ref="K65:N65"/>
    <mergeCell ref="A55:A56"/>
    <mergeCell ref="B60:I60"/>
    <mergeCell ref="B59:I59"/>
    <mergeCell ref="B61:I61"/>
    <mergeCell ref="B62:I62"/>
    <mergeCell ref="B58:I58"/>
    <mergeCell ref="B65:I66"/>
    <mergeCell ref="A64:U64"/>
    <mergeCell ref="U65:U66"/>
    <mergeCell ref="J65:J66"/>
    <mergeCell ref="A74:A75"/>
    <mergeCell ref="O65:Q65"/>
    <mergeCell ref="B72:I72"/>
    <mergeCell ref="B70:I70"/>
    <mergeCell ref="B71:I71"/>
    <mergeCell ref="B68:I68"/>
    <mergeCell ref="B69:I69"/>
    <mergeCell ref="R65:T65"/>
    <mergeCell ref="B76:I76"/>
    <mergeCell ref="B78:I78"/>
    <mergeCell ref="B80:I80"/>
    <mergeCell ref="B79:I79"/>
    <mergeCell ref="B67:I67"/>
    <mergeCell ref="B81:I81"/>
    <mergeCell ref="A73:U73"/>
    <mergeCell ref="A84:U84"/>
    <mergeCell ref="B77:I77"/>
    <mergeCell ref="R85:T85"/>
    <mergeCell ref="O85:Q85"/>
    <mergeCell ref="A85:A86"/>
    <mergeCell ref="B83:I83"/>
    <mergeCell ref="K85:N85"/>
    <mergeCell ref="U85:U86"/>
    <mergeCell ref="B82:H82"/>
    <mergeCell ref="B85:I86"/>
    <mergeCell ref="B87:I87"/>
    <mergeCell ref="B88:I88"/>
    <mergeCell ref="A134:U134"/>
    <mergeCell ref="B127:H127"/>
    <mergeCell ref="B90:I90"/>
    <mergeCell ref="B89:I89"/>
    <mergeCell ref="B91:I91"/>
    <mergeCell ref="B126:I126"/>
    <mergeCell ref="B132:I132"/>
    <mergeCell ref="A107:U107"/>
    <mergeCell ref="A169:I169"/>
    <mergeCell ref="B163:I163"/>
    <mergeCell ref="B167:I167"/>
    <mergeCell ref="A180:U180"/>
    <mergeCell ref="U174:U175"/>
    <mergeCell ref="B158:H158"/>
    <mergeCell ref="B161:U161"/>
    <mergeCell ref="B166:I166"/>
    <mergeCell ref="B162:I162"/>
    <mergeCell ref="A174:A175"/>
    <mergeCell ref="B165:U165"/>
    <mergeCell ref="B164:H164"/>
    <mergeCell ref="B155:I155"/>
    <mergeCell ref="B156:H156"/>
    <mergeCell ref="B152:H152"/>
    <mergeCell ref="B150:H150"/>
    <mergeCell ref="B151:H151"/>
    <mergeCell ref="B157:H157"/>
    <mergeCell ref="A160:U160"/>
    <mergeCell ref="B181:I181"/>
    <mergeCell ref="A176:U176"/>
    <mergeCell ref="B182:I182"/>
    <mergeCell ref="O171:Q171"/>
    <mergeCell ref="J174:J175"/>
    <mergeCell ref="O174:Q174"/>
    <mergeCell ref="K174:N174"/>
    <mergeCell ref="B177:I177"/>
    <mergeCell ref="R174:T174"/>
    <mergeCell ref="R170:U171"/>
    <mergeCell ref="A189:U189"/>
    <mergeCell ref="K191:N191"/>
    <mergeCell ref="K187:N187"/>
    <mergeCell ref="R186:U187"/>
    <mergeCell ref="A190:U190"/>
    <mergeCell ref="U191:U192"/>
    <mergeCell ref="B191:I192"/>
    <mergeCell ref="J191:J192"/>
    <mergeCell ref="O191:Q191"/>
    <mergeCell ref="B178:I178"/>
    <mergeCell ref="A170:J171"/>
    <mergeCell ref="A186:J187"/>
    <mergeCell ref="A173:U173"/>
    <mergeCell ref="A183:U183"/>
    <mergeCell ref="B184:I184"/>
    <mergeCell ref="A185:I185"/>
    <mergeCell ref="O187:Q187"/>
    <mergeCell ref="B179:I179"/>
    <mergeCell ref="K171:N171"/>
    <mergeCell ref="A193:U193"/>
    <mergeCell ref="A191:A192"/>
    <mergeCell ref="B210:H210"/>
    <mergeCell ref="R191:T191"/>
    <mergeCell ref="B195:I195"/>
    <mergeCell ref="B196:I196"/>
    <mergeCell ref="B194:I194"/>
    <mergeCell ref="B209:H209"/>
    <mergeCell ref="B200:I200"/>
    <mergeCell ref="B197:I197"/>
    <mergeCell ref="B198:I198"/>
    <mergeCell ref="B205:I205"/>
    <mergeCell ref="A217:J218"/>
    <mergeCell ref="B208:I208"/>
    <mergeCell ref="B207:I207"/>
    <mergeCell ref="A216:I216"/>
    <mergeCell ref="B211:I211"/>
    <mergeCell ref="B214:I214"/>
    <mergeCell ref="A212:U212"/>
    <mergeCell ref="B202:I202"/>
    <mergeCell ref="B332:I332"/>
    <mergeCell ref="A323:T323"/>
    <mergeCell ref="B324:I324"/>
    <mergeCell ref="A325:T325"/>
    <mergeCell ref="B326:I326"/>
    <mergeCell ref="A327:T327"/>
    <mergeCell ref="B328:I328"/>
    <mergeCell ref="A329:T329"/>
    <mergeCell ref="B330:I330"/>
    <mergeCell ref="A318:T318"/>
    <mergeCell ref="A320:T320"/>
    <mergeCell ref="A321:A322"/>
    <mergeCell ref="B321:I322"/>
    <mergeCell ref="J321:J322"/>
    <mergeCell ref="K321:M321"/>
    <mergeCell ref="N321:P321"/>
    <mergeCell ref="T321:T322"/>
    <mergeCell ref="A337:I337"/>
    <mergeCell ref="A338:J339"/>
    <mergeCell ref="Q338:T339"/>
    <mergeCell ref="K339:M339"/>
    <mergeCell ref="N339:P339"/>
    <mergeCell ref="B333:I333"/>
    <mergeCell ref="A334:T334"/>
    <mergeCell ref="B335:I335"/>
    <mergeCell ref="B336:I336"/>
    <mergeCell ref="U108:U109"/>
    <mergeCell ref="A108:A109"/>
    <mergeCell ref="B108:I109"/>
    <mergeCell ref="J108:J109"/>
    <mergeCell ref="K108:N108"/>
    <mergeCell ref="O108:Q108"/>
    <mergeCell ref="R108:T108"/>
    <mergeCell ref="A331:T331"/>
    <mergeCell ref="Q321:S321"/>
  </mergeCells>
  <dataValidations count="11">
    <dataValidation type="list" allowBlank="1" showInputMessage="1" showErrorMessage="1" sqref="U260 U211 U236">
      <formula1>$Q$32:$T$32</formula1>
    </dataValidation>
    <dataValidation type="list" allowBlank="1" showInputMessage="1" showErrorMessage="1" sqref="U249:U259 U194:U210 U213:U214 U227:U235 U238:U240 U262:U263">
      <formula1>$J$32:$M$32</formula1>
    </dataValidation>
    <dataValidation type="list" allowBlank="1" showInputMessage="1" showErrorMessage="1" sqref="U284:U288 U162:U164 U166:U168 U181:U182 U177:U179 U184 U118:U121 U130:U133 U124:U128 U112:U116 U46:U52 U87:U92 U76:U82 U67:U71 U57:U61 U36:U41 U154:U159 U136:U140 U142:U145 U148:U152">
      <formula1>$P$32:$T$32</formula1>
    </dataValidation>
    <dataValidation type="list" allowBlank="1" showInputMessage="1" showErrorMessage="1" sqref="S284:S288 S162:S164 S166:S168 S181:S182 S177:S179 S184 S118:S121 S130:S133 S124:S128 S112:S116 S46:S52 S76:S82 S87:S92 S67:S71 S57:S61 S36:S41 S154:S159 S136:S140 S142:S145 S148:S152">
      <formula1>$S$35</formula1>
    </dataValidation>
    <dataValidation type="list" allowBlank="1" showInputMessage="1" showErrorMessage="1" sqref="R284:R288 R162:R164 R166:R168 R181:R182 R177:R179 R184 R118:R121 R130:R133 R124:R128 R112:R116 R46:R52 R76:R82 R87:R92 R67:R71 R57:R61 R36:R41 R154:R159 R136:R140 R142:R145 R148:R152">
      <formula1>$R$35</formula1>
    </dataValidation>
    <dataValidation type="list" allowBlank="1" showInputMessage="1" showErrorMessage="1" sqref="T284:T288 T162:T164 T166:T168 T181:T182 T177:T179 T184 T118:T121 T130:T133 T124:T128 T112:T116 T46:T52 T76:T82 T87:T92 T67:T71 T57:T61 T36:T41 T154:T159 T136:T140 T142:T145 T148:T152">
      <formula1>$T$35</formula1>
    </dataValidation>
    <dataValidation type="list" allowBlank="1" showInputMessage="1" showErrorMessage="1" sqref="S289">
      <formula1>$S$38</formula1>
    </dataValidation>
    <dataValidation type="list" allowBlank="1" showInputMessage="1" showErrorMessage="1" sqref="R289">
      <formula1>$R$38</formula1>
    </dataValidation>
    <dataValidation type="list" allowBlank="1" showInputMessage="1" showErrorMessage="1" sqref="T289">
      <formula1>$T$38</formula1>
    </dataValidation>
    <dataValidation type="list" allowBlank="1" showInputMessage="1" showErrorMessage="1" sqref="U289">
      <formula1>$P$35:$T$35</formula1>
    </dataValidation>
    <dataValidation type="list" allowBlank="1" showInputMessage="1" showErrorMessage="1" sqref="B262:I263 B238:I240 B227:I235 B249:I259 B213:I214 B194:I210">
      <formula1>$B$34:$B$187</formula1>
    </dataValidation>
  </dataValidations>
  <printOptions/>
  <pageMargins left="0.25" right="0.25" top="0.75" bottom="0.75" header="0.3" footer="0.3"/>
  <pageSetup blackAndWhite="1" horizontalDpi="600" verticalDpi="600" orientation="landscape" paperSize="9" r:id="rId1"/>
  <headerFooter>
    <oddFooter>&amp;LRECTOR,
Acad.Prof.univ.dr. Ioan Aurel POP&amp;CPag. &amp;P/&amp;N&amp;RDECAN,
Prof. univ. dr. Adrian Olimpiu PETRUȘEL</oddFooter>
  </headerFooter>
  <rowBreaks count="2" manualBreakCount="2">
    <brk id="188" max="255" man="1"/>
    <brk id="244" max="255" man="1"/>
  </rowBreaks>
  <ignoredErrors>
    <ignoredError sqref="R42" formula="1"/>
    <ignoredError sqref="K171"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2016-02-01T20:28:34Z</cp:lastPrinted>
  <dcterms:created xsi:type="dcterms:W3CDTF">2015-11-19T23:21:55Z</dcterms:created>
  <dcterms:modified xsi:type="dcterms:W3CDTF">2016-05-17T11:29:16Z</dcterms:modified>
  <cp:category/>
  <cp:version/>
  <cp:contentType/>
  <cp:contentStatus/>
</cp:coreProperties>
</file>