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<sst xmlns="http://schemas.openxmlformats.org/spreadsheetml/2006/main" count="835" uniqueCount="307">
  <si>
    <t xml:space="preserve">UNIVERSITATEA BABEŞ-BOLYAI CLUJ-NAPOCA
</t>
  </si>
  <si>
    <t>I. CERINŢE PENTRU OBŢINEREA DIPLOMEI DE LICENŢĂ</t>
  </si>
  <si>
    <t>180 de credite din care: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</si>
  <si>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</si>
  <si>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</si>
  <si>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</si>
  <si>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</si>
  <si>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</si>
  <si>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</si>
  <si>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</si>
  <si>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</si>
  <si>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</si>
  <si>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</si>
  <si>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</si>
  <si>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</si>
  <si>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</si>
  <si>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</si>
  <si>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Anul III</t>
  </si>
  <si>
    <t>II. DESFĂŞURAREA STUDIILOR (în număr de săptămani)</t>
  </si>
  <si>
    <r>
      <t xml:space="preserve">Durata studiilor: </t>
    </r>
    <r>
      <rPr>
        <b/>
        <sz val="10"/>
        <color indexed="8"/>
        <rFont val="Times New Roman"/>
        <family val="1"/>
      </rPr>
      <t>6 semestre</t>
    </r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</si>
  <si>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</si>
  <si>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</si>
  <si>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</si>
  <si>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</si>
  <si>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</si>
  <si>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</si>
  <si>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</si>
  <si>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</si>
  <si>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</si>
  <si>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</si>
  <si>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</si>
  <si>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</si>
  <si>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</si>
  <si>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</si>
  <si>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</si>
  <si>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</si>
  <si>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</si>
  <si>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</si>
  <si>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</si>
  <si>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</si>
  <si>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</si>
  <si>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</si>
  <si>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</si>
  <si>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</si>
  <si>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</si>
  <si>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</si>
  <si>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</si>
  <si>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</si>
  <si>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</si>
  <si>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ANUL III, SEMESTRUL 5</t>
  </si>
  <si>
    <t>ANUL III, SEMESTRUL 6</t>
  </si>
  <si>
    <t>%</t>
  </si>
  <si>
    <t>TOTAL CREDITE / ORE PE SĂPTĂMÂNĂ / EVALUĂRI / PROCENT DIN TOTAL DISCIPLINE</t>
  </si>
  <si>
    <t xml:space="preserve">TOTAL ORE FIZICE / TOTAL ORE ALOCATE STUDIULUI </t>
  </si>
  <si>
    <t>DISCIPLINE FACULTATIVE</t>
  </si>
  <si>
    <t>An I, Semestrul 1</t>
  </si>
  <si>
    <t>An I, Semestrul 2</t>
  </si>
  <si>
    <t>An III, Semestrul 6</t>
  </si>
  <si>
    <t xml:space="preserve">Anexă la Planul de Învățământ specializarea / programul de studiu: </t>
  </si>
  <si>
    <t>Semestrele 1 - 5 (14 săptămâni)</t>
  </si>
  <si>
    <t>DCOU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</si>
  <si>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</si>
  <si>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</si>
  <si>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</si>
  <si>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</si>
  <si>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</si>
  <si>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</si>
  <si>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</si>
  <si>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</si>
  <si>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</si>
  <si>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AN III</t>
  </si>
  <si>
    <t>Semestrul 6 (12 săptămâni)</t>
  </si>
  <si>
    <t>Semestrul  6 (12 săptămâni)</t>
  </si>
  <si>
    <t>BILANȚ GENERAL</t>
  </si>
  <si>
    <t>PLAN DE ÎNVĂŢĂMÂNT  valabil începând din anul universitar 2014-2015</t>
  </si>
  <si>
    <t>FACULTATEA DE MATEMATICĂ ȘI INFORMATICĂ</t>
  </si>
  <si>
    <r>
      <t xml:space="preserve">Specializarea/Programul de studiu: </t>
    </r>
    <r>
      <rPr>
        <b/>
        <sz val="10"/>
        <color indexed="8"/>
        <rFont val="Times New Roman"/>
        <family val="1"/>
      </rPr>
      <t>Informatică</t>
    </r>
  </si>
  <si>
    <r>
      <t xml:space="preserve">Domeniul: </t>
    </r>
    <r>
      <rPr>
        <b/>
        <sz val="10"/>
        <color indexed="8"/>
        <rFont val="Times New Roman"/>
        <family val="1"/>
      </rPr>
      <t>INFORMATICĂ</t>
    </r>
  </si>
  <si>
    <r>
      <t xml:space="preserve">Titlul absolventului: </t>
    </r>
    <r>
      <rPr>
        <b/>
        <sz val="10"/>
        <color indexed="8"/>
        <rFont val="Times New Roman"/>
        <family val="1"/>
      </rPr>
      <t>Licențiat în Informatică</t>
    </r>
  </si>
  <si>
    <t>0</t>
  </si>
  <si>
    <r>
      <rPr>
        <b/>
        <sz val="10"/>
        <color indexed="8"/>
        <rFont val="Times New Roman"/>
        <family val="1"/>
      </rPr>
      <t>6</t>
    </r>
    <r>
      <rPr>
        <sz val="10"/>
        <color indexed="8"/>
        <rFont val="Times New Roman"/>
        <family val="1"/>
      </rPr>
      <t xml:space="preserve"> credite pentru o limbă străină (2 semestre)</t>
    </r>
  </si>
  <si>
    <t>Promovarea disciplinei de Educaţie fizică (cu calificativ admis) fără credite (2 semestre).</t>
  </si>
  <si>
    <t xml:space="preserve">Sem.5: Discipline oferite pentru cursul opţional 1. </t>
  </si>
  <si>
    <t>MLR5039, MLR5067, MLR0045, MLR0044, MLR0005, MLE0005, MLE0049, MLE5068, MLE5050, MLE0040</t>
  </si>
  <si>
    <t>Sem.5: Discipline oferite pentru cursul opţional 2</t>
  </si>
  <si>
    <t>MLR5044, MLR5065, MLR5057, MLR5041, MLR5048, MLE5033, MLE5061, MLE5051, MLE5058</t>
  </si>
  <si>
    <t xml:space="preserve">Sem.6: Discipline oferite pentru cursul opţional 3. </t>
  </si>
  <si>
    <t>MLR5060, MLR5062, MLR5037, MLR5040, MLE5034, MLE5035, MLE5038, MLE5072, MLE5073</t>
  </si>
  <si>
    <t xml:space="preserve">Sem.6: Discipline oferite pentru cursul opţional 4. </t>
  </si>
  <si>
    <t>MLR5042, MLR5063, MLR5064, MLR5052, MLR5045, MLR5071, MLE5053, MLE5056, MLE5074, MLE5066, MLE5046</t>
  </si>
  <si>
    <t xml:space="preserve">Sem.6: Discipline oferite pentru cursul opţional 5. </t>
  </si>
  <si>
    <t>MLR2006, MLR7007, MLR2005, MLR5079, MLE2006, MLE7007, MLE7005</t>
  </si>
  <si>
    <t>NOTA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</si>
  <si>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Planul de învăţământ urmează în proporţie de 60% planurile de învăţământ ale Univ. Milano, Univ. Groningen si Univ. Liverpool. Planul reflectă de asemenea recomandările 
Association of Computing Machinery şi IEEE Computer Society.</t>
    </r>
  </si>
  <si>
    <r>
      <rPr>
        <b/>
        <sz val="10"/>
        <color indexed="8"/>
        <rFont val="Times New Roman"/>
        <family val="1"/>
      </rPr>
      <t>IV.EXAMENUL DE LICENŢĂ</t>
    </r>
    <r>
      <rPr>
        <sz val="10"/>
        <color indexed="8"/>
        <rFont val="Times New Roman"/>
        <family val="1"/>
      </rPr>
      <t xml:space="preserve"> - perioada 25 iunie-10 iulie
Proba 1: Evaluarea cunoştinţelor fundamentale şi de specialitate - 10 credite
Proba 2: Prezentarea şi susţinerea lucrării de licenţă - 10 credite
</t>
    </r>
  </si>
  <si>
    <t>ȘI</t>
  </si>
  <si>
    <t>L</t>
  </si>
  <si>
    <t>P</t>
  </si>
  <si>
    <t>Algebră</t>
  </si>
  <si>
    <t>YLU0011</t>
  </si>
  <si>
    <t>Analiză matematică</t>
  </si>
  <si>
    <t>Arhitectura sistemelor de calcul</t>
  </si>
  <si>
    <t>Fundamentele programării</t>
  </si>
  <si>
    <t>Logică computaţională</t>
  </si>
  <si>
    <t>Educaţie fizică (1)</t>
  </si>
  <si>
    <t>YLU0012</t>
  </si>
  <si>
    <t>Sisteme de operare</t>
  </si>
  <si>
    <t>Programare orientată obiect</t>
  </si>
  <si>
    <t>Structuri de date şi algoritmi</t>
  </si>
  <si>
    <t>Geometrie</t>
  </si>
  <si>
    <t>Sisteme dinamice</t>
  </si>
  <si>
    <t>Algoritmica grafelor</t>
  </si>
  <si>
    <t>Educaţie fizică (2)</t>
  </si>
  <si>
    <t>LLU0011</t>
  </si>
  <si>
    <t>Metode avansate de programare</t>
  </si>
  <si>
    <t>Reţele de calculatoare</t>
  </si>
  <si>
    <t>Baze de date</t>
  </si>
  <si>
    <t>Programare logică şi funcţională</t>
  </si>
  <si>
    <t>Probabilităţi şi statistică</t>
  </si>
  <si>
    <t>LLU0012</t>
  </si>
  <si>
    <t>Ingineria sistemelor soft</t>
  </si>
  <si>
    <t>Sisteme de gestiune a bazelor de date</t>
  </si>
  <si>
    <t>Inteligenţă artificială</t>
  </si>
  <si>
    <t>Programare Web</t>
  </si>
  <si>
    <t>Medii de proiectare şi programare</t>
  </si>
  <si>
    <t>MLX7102</t>
  </si>
  <si>
    <t>MLX7103</t>
  </si>
  <si>
    <t>Programare paralelă şi distribuită</t>
  </si>
  <si>
    <t>Limbaje formale şi tehnici de compilare</t>
  </si>
  <si>
    <t>Programare pentru dispozitive mobile</t>
  </si>
  <si>
    <t>Proiect colectiv</t>
  </si>
  <si>
    <t>Curs opțional 2</t>
  </si>
  <si>
    <t>Curs opțional 1</t>
  </si>
  <si>
    <t>MLX7104</t>
  </si>
  <si>
    <t>MLX7105</t>
  </si>
  <si>
    <t>Verificarea şi validarea sistemelor soft</t>
  </si>
  <si>
    <t>Calcul numeric</t>
  </si>
  <si>
    <t>Elaborarea lucrării de licenţă</t>
  </si>
  <si>
    <t>Curs opțional 5</t>
  </si>
  <si>
    <t>Curs opțional 4</t>
  </si>
  <si>
    <t>Curs opțional 3</t>
  </si>
  <si>
    <t>CURS OPȚIONAL 1 (An III, Semestrul 5)</t>
  </si>
  <si>
    <t>Pachetul cu discipline în limba română</t>
  </si>
  <si>
    <t>Pachetul cu discipline în limba engleză</t>
  </si>
  <si>
    <t>CURS OPȚIONAL 2 (An III, Semestrul 5)</t>
  </si>
  <si>
    <t>CURS OPȚIONAL 3 (An III, Semestrul 6)</t>
  </si>
  <si>
    <t>CURS OPȚIONAL 4 (An III, Semestrul 6)</t>
  </si>
  <si>
    <t>CURS OPȚIONAL 5 (An III, Semestrul 6)</t>
  </si>
  <si>
    <t>MLR5039</t>
  </si>
  <si>
    <t>MLR5067</t>
  </si>
  <si>
    <t>MLR0045</t>
  </si>
  <si>
    <t>MLR0044</t>
  </si>
  <si>
    <t>MLR0005</t>
  </si>
  <si>
    <t>Fundamentele limbajelor de programare</t>
  </si>
  <si>
    <t>Metode inteligente de rezolvare a problemelor reale</t>
  </si>
  <si>
    <t>Algebră computaţională</t>
  </si>
  <si>
    <t>Aplicaţii ale geometriei în informatică</t>
  </si>
  <si>
    <t>Tehnici de optimizare</t>
  </si>
  <si>
    <t>MLE0005</t>
  </si>
  <si>
    <t>MLE0049</t>
  </si>
  <si>
    <t>MLE5068</t>
  </si>
  <si>
    <t>MLE5050</t>
  </si>
  <si>
    <t>MLE0040</t>
  </si>
  <si>
    <t>Criptografie cu cheie publică</t>
  </si>
  <si>
    <t>Aplicaţii ale logicii</t>
  </si>
  <si>
    <t>Prelucrarea cunoştinţelor</t>
  </si>
  <si>
    <t>Geometrie computaţională</t>
  </si>
  <si>
    <t>MLR5044</t>
  </si>
  <si>
    <t>MLR5065</t>
  </si>
  <si>
    <t>MLR5057</t>
  </si>
  <si>
    <t>MLR5041</t>
  </si>
  <si>
    <t>MLR5048</t>
  </si>
  <si>
    <t>Instrumente CASE</t>
  </si>
  <si>
    <t>Roboţi inteligenţi</t>
  </si>
  <si>
    <t>Date semistructurate</t>
  </si>
  <si>
    <t>Analiza şi gestiunea sistemelor informatice complexe</t>
  </si>
  <si>
    <t>Interacţiunea om-calculator</t>
  </si>
  <si>
    <t>MLE5033</t>
  </si>
  <si>
    <t>MLE5061</t>
  </si>
  <si>
    <t>MLE5051</t>
  </si>
  <si>
    <t>MLE5058</t>
  </si>
  <si>
    <t>Protocoale specializate în reţele de calculatoare</t>
  </si>
  <si>
    <t>Realitate virtuală</t>
  </si>
  <si>
    <t>Modele pentru componentele soft</t>
  </si>
  <si>
    <t>Baze de date spaţiale</t>
  </si>
  <si>
    <t>MLR5060</t>
  </si>
  <si>
    <t>MLR5062</t>
  </si>
  <si>
    <t>MLR5037</t>
  </si>
  <si>
    <t>MLR5040</t>
  </si>
  <si>
    <t>Grafică pe calculator</t>
  </si>
  <si>
    <t>Tehnici pentru regăsirea informaţiei</t>
  </si>
  <si>
    <t>Controlul traficului web</t>
  </si>
  <si>
    <t>Programare distribuită - platforme Java</t>
  </si>
  <si>
    <t>MLE5034</t>
  </si>
  <si>
    <t>MLE5035</t>
  </si>
  <si>
    <t>MLE5038</t>
  </si>
  <si>
    <t>MLE5072</t>
  </si>
  <si>
    <t>MLE5073</t>
  </si>
  <si>
    <t>Comunicaţii audio-video în reţele de mare viteză</t>
  </si>
  <si>
    <t>Aplicaţii multimedia peste web</t>
  </si>
  <si>
    <t>Proiectare web şi optimizare</t>
  </si>
  <si>
    <t>Administrare de sistem și de rețea</t>
  </si>
  <si>
    <t>Analiza automată a codului programelor</t>
  </si>
  <si>
    <t>MLR5042</t>
  </si>
  <si>
    <t>MLR5063</t>
  </si>
  <si>
    <t>MLR5064</t>
  </si>
  <si>
    <t>MLR5052</t>
  </si>
  <si>
    <t>MLR5045</t>
  </si>
  <si>
    <t>MLR5071</t>
  </si>
  <si>
    <t>Tehnici de realizare a sistemelor inteligente</t>
  </si>
  <si>
    <t>Prelucrarea imaginilor</t>
  </si>
  <si>
    <t>Paradigme şi tehnici ale programării paralele</t>
  </si>
  <si>
    <t>Generarea automată a programelor din algoritmi</t>
  </si>
  <si>
    <t>Securitatea informației</t>
  </si>
  <si>
    <t>Modelarea paralelismului şi concurenţei prin rețele Petri</t>
  </si>
  <si>
    <t>MLE5053</t>
  </si>
  <si>
    <t>MLE5056</t>
  </si>
  <si>
    <t>MLE5074</t>
  </si>
  <si>
    <t>MLE5066</t>
  </si>
  <si>
    <t>MLE5046</t>
  </si>
  <si>
    <t>MLE5070</t>
  </si>
  <si>
    <t>Proiectare avansată de compilatoare</t>
  </si>
  <si>
    <t>Aspecte pragmatice în programare</t>
  </si>
  <si>
    <t>Business intelligence</t>
  </si>
  <si>
    <t>Calcul evolutiv: algoritmi şi operatori</t>
  </si>
  <si>
    <t>Programare orientată pe aspecte</t>
  </si>
  <si>
    <t>Ontologiile și aplicațiile lor în informatică</t>
  </si>
  <si>
    <t>MLR2006</t>
  </si>
  <si>
    <t>MLR7007</t>
  </si>
  <si>
    <t>MLR2005</t>
  </si>
  <si>
    <t>MLR5079 </t>
  </si>
  <si>
    <t>MLE2006</t>
  </si>
  <si>
    <t>MLE7007</t>
  </si>
  <si>
    <t>MLE2005</t>
  </si>
  <si>
    <t>Istoria matematicii</t>
  </si>
  <si>
    <t>Istoria informaticii</t>
  </si>
  <si>
    <t>Metodologia documentării şi elaborării unei lucrări ştiinţifice</t>
  </si>
  <si>
    <t>Aspecte etice şi juridice în informatică</t>
  </si>
  <si>
    <t>MLR7005</t>
  </si>
  <si>
    <t>MLM7006</t>
  </si>
  <si>
    <t>MLR5076</t>
  </si>
  <si>
    <t>Comunicare şi dezvoltare profesională în informatică</t>
  </si>
  <si>
    <t>Informatica de baza (in limba maghiara)</t>
  </si>
  <si>
    <t>Programare în C</t>
  </si>
  <si>
    <t>MLE2008</t>
  </si>
  <si>
    <t>MLR2002</t>
  </si>
  <si>
    <t>Metode avansate de rezolvare a problemelor de matematică şi informatică</t>
  </si>
  <si>
    <t>MLR2003</t>
  </si>
  <si>
    <t>Redactarea documentelor matematice în LaTeX</t>
  </si>
  <si>
    <t>DISCIPLINE DE SPECIALITATE (DS)</t>
  </si>
  <si>
    <t>Obligatorie</t>
  </si>
  <si>
    <t>Opțională</t>
  </si>
  <si>
    <t>Facultativă</t>
  </si>
  <si>
    <t>DISCIPLINE COMPLEMENTARE (DC)</t>
  </si>
  <si>
    <t>MLE7001</t>
  </si>
  <si>
    <t>Practică</t>
  </si>
  <si>
    <t>Altă oblig.</t>
  </si>
  <si>
    <t>Limba engleză-formare și informare academică (curs pentru începători)</t>
  </si>
  <si>
    <t>LP</t>
  </si>
  <si>
    <t xml:space="preserve">20 de credite la examenul de licenţă </t>
  </si>
  <si>
    <t>2) Pentru încadrarea în învăţământul preuniversitar, este necesară absolvirea modulului psiho-pedagogic</t>
  </si>
  <si>
    <t>3) Studentii pot urma discipline facultative</t>
  </si>
  <si>
    <r>
      <t xml:space="preserve">4) Disciplina </t>
    </r>
    <r>
      <rPr>
        <i/>
        <sz val="10"/>
        <color indexed="8"/>
        <rFont val="Times New Roman"/>
        <family val="1"/>
      </rPr>
      <t>Finalizarea lucrării de diplomă</t>
    </r>
    <r>
      <rPr>
        <sz val="10"/>
        <color indexed="8"/>
        <rFont val="Times New Roman"/>
        <family val="1"/>
      </rPr>
      <t xml:space="preserve"> se desfășoară pe parcursul semestrului 6 și 2 săptămâni comasate în finalul semestrului  (6 ore/zi, 5 zile/săptămână)</t>
    </r>
  </si>
  <si>
    <t>ALTE DISCIPLINE OBLIGATORII DIN PROGRAMUL COMUN AL UNIVERSITĂTII</t>
  </si>
  <si>
    <t>Credite</t>
  </si>
  <si>
    <t>Forma de evaluare</t>
  </si>
  <si>
    <t>ECTS</t>
  </si>
  <si>
    <t>VP/P</t>
  </si>
  <si>
    <t>Anul II, Semestrul 4</t>
  </si>
  <si>
    <t>Anul II, Semestrul 3</t>
  </si>
  <si>
    <t>Limba engleza (1)</t>
  </si>
  <si>
    <t>Limba engleza (2)</t>
  </si>
  <si>
    <t>MLR0020</t>
  </si>
  <si>
    <t>MLR0002</t>
  </si>
  <si>
    <t>MLR5004</t>
  </si>
  <si>
    <t>MLR5005</t>
  </si>
  <si>
    <t>MLR5055</t>
  </si>
  <si>
    <t>MLR5007</t>
  </si>
  <si>
    <t>MLR5006</t>
  </si>
  <si>
    <t>MLR5022</t>
  </si>
  <si>
    <t>MLR0014</t>
  </si>
  <si>
    <t>MLR0010</t>
  </si>
  <si>
    <t>MLR5025</t>
  </si>
  <si>
    <t>MLR5008</t>
  </si>
  <si>
    <t>MLR5002</t>
  </si>
  <si>
    <t>MLR5027</t>
  </si>
  <si>
    <t>MLR5009</t>
  </si>
  <si>
    <t>MLR0031</t>
  </si>
  <si>
    <t>MLR5011</t>
  </si>
  <si>
    <t>MLR5028</t>
  </si>
  <si>
    <t>MLR5029</t>
  </si>
  <si>
    <t>MLR5015</t>
  </si>
  <si>
    <t>MLR5013</t>
  </si>
  <si>
    <t>MLR5077</t>
  </si>
  <si>
    <t>MLR5023</t>
  </si>
  <si>
    <t>MLR5078</t>
  </si>
  <si>
    <t>MLR5012</t>
  </si>
  <si>
    <r>
      <t xml:space="preserve">Limba de predare: </t>
    </r>
    <r>
      <rPr>
        <b/>
        <sz val="10"/>
        <rFont val="Times New Roman"/>
        <family val="1"/>
      </rPr>
      <t>română</t>
    </r>
  </si>
  <si>
    <t>MLR5014</t>
  </si>
  <si>
    <t>MLR0028</t>
  </si>
  <si>
    <t>MLR2001</t>
  </si>
  <si>
    <t>În contul a cel mult 2 discipline opţionale generale studentul are dreptul să aleagă 2 discipline de la alte specializări ale facultăţilor din Universitatea „Babeş-Bolyai”.</t>
  </si>
  <si>
    <t>1) Practica de specialitate (cu calificativ admis/respins) se desfasoara 3 săptămâni, 5 zile/săpt., 6 ore/zi.</t>
  </si>
  <si>
    <t>MLX7101</t>
  </si>
  <si>
    <r>
      <rPr>
        <b/>
        <sz val="10"/>
        <color indexed="8"/>
        <rFont val="Times New Roman"/>
        <family val="1"/>
      </rPr>
      <t xml:space="preserve">   26</t>
    </r>
    <r>
      <rPr>
        <sz val="10"/>
        <color indexed="8"/>
        <rFont val="Times New Roman"/>
        <family val="1"/>
      </rPr>
      <t xml:space="preserve"> credite la disciplinele opţionale;</t>
    </r>
  </si>
  <si>
    <r>
      <rPr>
        <b/>
        <sz val="10"/>
        <color indexed="8"/>
        <rFont val="Times New Roman"/>
        <family val="1"/>
      </rPr>
      <t xml:space="preserve">   154 </t>
    </r>
    <r>
      <rPr>
        <sz val="10"/>
        <color indexed="8"/>
        <rFont val="Times New Roman"/>
        <family val="1"/>
      </rPr>
      <t>de credite la disciplinele obligatorii</t>
    </r>
  </si>
  <si>
    <t>iarna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</si>
</sst>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\-0;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7"/>
      <color indexed="8"/>
      <name val="Arial"/>
      <family val="2"/>
    </font>
    <font>
      <sz val="7"/>
      <name val="Times New Roman"/>
      <family val="1"/>
    </font>
    <font>
      <b/>
      <sz val="10"/>
      <name val="Arial"/>
      <family val="2"/>
    </font>
    <font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name val="Calibri"/>
      <family val="2"/>
    </font>
    <font>
      <i/>
      <sz val="10"/>
      <name val="Times New Roman"/>
      <family val="1"/>
    </font>
    <font>
      <i/>
      <sz val="11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0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1" fontId="2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1" fontId="3" fillId="0" borderId="11" xfId="0" applyNumberFormat="1" applyFont="1" applyBorder="1" applyAlignment="1" applyProtection="1">
      <alignment horizontal="center" vertical="center"/>
      <protection/>
    </xf>
    <xf numFmtId="2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1" fontId="2" fillId="33" borderId="11" xfId="0" applyNumberFormat="1" applyFont="1" applyFill="1" applyBorder="1" applyAlignment="1" applyProtection="1">
      <alignment horizontal="center" vertical="center"/>
      <protection locked="0"/>
    </xf>
    <xf numFmtId="1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left" vertical="center"/>
      <protection locked="0"/>
    </xf>
    <xf numFmtId="1" fontId="2" fillId="33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11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12" fillId="0" borderId="10" xfId="0" applyNumberFormat="1" applyFont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/>
    </xf>
    <xf numFmtId="0" fontId="12" fillId="0" borderId="14" xfId="0" applyNumberFormat="1" applyFont="1" applyBorder="1" applyAlignment="1" applyProtection="1">
      <alignment horizontal="center" vertical="center"/>
      <protection locked="0"/>
    </xf>
    <xf numFmtId="1" fontId="3" fillId="0" borderId="13" xfId="0" applyNumberFormat="1" applyFont="1" applyBorder="1" applyAlignment="1" applyProtection="1">
      <alignment horizontal="center" vertical="center"/>
      <protection/>
    </xf>
    <xf numFmtId="1" fontId="2" fillId="33" borderId="11" xfId="0" applyNumberFormat="1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>
      <alignment horizontal="center" vertical="top" wrapText="1"/>
    </xf>
    <xf numFmtId="0" fontId="14" fillId="0" borderId="0" xfId="0" applyFont="1" applyAlignment="1" applyProtection="1">
      <alignment/>
      <protection locked="0"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10" fontId="3" fillId="33" borderId="15" xfId="0" applyNumberFormat="1" applyFont="1" applyFill="1" applyBorder="1" applyAlignment="1" applyProtection="1">
      <alignment horizontal="center" vertical="center"/>
      <protection locked="0"/>
    </xf>
    <xf numFmtId="10" fontId="3" fillId="33" borderId="1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8" fillId="0" borderId="11" xfId="0" applyFont="1" applyBorder="1" applyAlignment="1" applyProtection="1">
      <alignment horizontal="center" vertical="center"/>
      <protection/>
    </xf>
    <xf numFmtId="1" fontId="8" fillId="0" borderId="11" xfId="0" applyNumberFormat="1" applyFont="1" applyBorder="1" applyAlignment="1" applyProtection="1">
      <alignment horizontal="center" vertical="center"/>
      <protection/>
    </xf>
    <xf numFmtId="1" fontId="8" fillId="0" borderId="11" xfId="0" applyNumberFormat="1" applyFont="1" applyFill="1" applyBorder="1" applyAlignment="1" applyProtection="1">
      <alignment horizontal="center" vertical="center"/>
      <protection locked="0"/>
    </xf>
    <xf numFmtId="1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33" borderId="11" xfId="0" applyNumberFormat="1" applyFont="1" applyFill="1" applyBorder="1" applyAlignment="1" applyProtection="1">
      <alignment horizontal="center" vertical="center"/>
      <protection locked="0"/>
    </xf>
    <xf numFmtId="1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1" fontId="8" fillId="33" borderId="11" xfId="0" applyNumberFormat="1" applyFont="1" applyFill="1" applyBorder="1" applyAlignment="1" applyProtection="1">
      <alignment horizontal="left" vertical="center"/>
      <protection locked="0"/>
    </xf>
    <xf numFmtId="0" fontId="17" fillId="0" borderId="14" xfId="0" applyNumberFormat="1" applyFont="1" applyBorder="1" applyAlignment="1" applyProtection="1">
      <alignment horizontal="center" vertical="center"/>
      <protection locked="0"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1" fontId="19" fillId="0" borderId="13" xfId="0" applyNumberFormat="1" applyFont="1" applyBorder="1" applyAlignment="1" applyProtection="1">
      <alignment horizontal="center" vertical="center"/>
      <protection/>
    </xf>
    <xf numFmtId="10" fontId="19" fillId="33" borderId="15" xfId="0" applyNumberFormat="1" applyFont="1" applyFill="1" applyBorder="1" applyAlignment="1" applyProtection="1">
      <alignment horizontal="center" vertical="center"/>
      <protection locked="0"/>
    </xf>
    <xf numFmtId="1" fontId="19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172" fontId="8" fillId="0" borderId="11" xfId="0" applyNumberFormat="1" applyFont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left" vertical="center"/>
      <protection locked="0"/>
    </xf>
    <xf numFmtId="0" fontId="19" fillId="0" borderId="11" xfId="0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/>
      <protection/>
    </xf>
    <xf numFmtId="10" fontId="19" fillId="33" borderId="1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vertical="top" wrapText="1"/>
    </xf>
    <xf numFmtId="0" fontId="3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19" fillId="0" borderId="17" xfId="0" applyFont="1" applyBorder="1" applyAlignment="1" applyProtection="1">
      <alignment horizontal="left" vertical="center" wrapText="1"/>
      <protection/>
    </xf>
    <xf numFmtId="0" fontId="19" fillId="0" borderId="16" xfId="0" applyFont="1" applyBorder="1" applyAlignment="1" applyProtection="1">
      <alignment horizontal="left" vertical="center" wrapText="1"/>
      <protection/>
    </xf>
    <xf numFmtId="0" fontId="19" fillId="0" borderId="18" xfId="0" applyFont="1" applyBorder="1" applyAlignment="1" applyProtection="1">
      <alignment horizontal="left" vertical="center" wrapText="1"/>
      <protection/>
    </xf>
    <xf numFmtId="0" fontId="19" fillId="0" borderId="14" xfId="0" applyFont="1" applyBorder="1" applyAlignment="1" applyProtection="1">
      <alignment horizontal="left" vertical="center" wrapText="1"/>
      <protection/>
    </xf>
    <xf numFmtId="0" fontId="19" fillId="0" borderId="19" xfId="0" applyFont="1" applyBorder="1" applyAlignment="1" applyProtection="1">
      <alignment horizontal="left" vertical="center" wrapText="1"/>
      <protection/>
    </xf>
    <xf numFmtId="0" fontId="19" fillId="0" borderId="20" xfId="0" applyFont="1" applyBorder="1" applyAlignment="1" applyProtection="1">
      <alignment horizontal="left" vertical="center" wrapText="1"/>
      <protection/>
    </xf>
    <xf numFmtId="2" fontId="8" fillId="0" borderId="17" xfId="0" applyNumberFormat="1" applyFont="1" applyBorder="1" applyAlignment="1" applyProtection="1">
      <alignment horizontal="center" vertical="center"/>
      <protection/>
    </xf>
    <xf numFmtId="2" fontId="8" fillId="0" borderId="16" xfId="0" applyNumberFormat="1" applyFont="1" applyBorder="1" applyAlignment="1" applyProtection="1">
      <alignment horizontal="center" vertical="center"/>
      <protection/>
    </xf>
    <xf numFmtId="2" fontId="8" fillId="0" borderId="18" xfId="0" applyNumberFormat="1" applyFont="1" applyBorder="1" applyAlignment="1" applyProtection="1">
      <alignment horizontal="center" vertical="center"/>
      <protection/>
    </xf>
    <xf numFmtId="2" fontId="8" fillId="0" borderId="14" xfId="0" applyNumberFormat="1" applyFont="1" applyBorder="1" applyAlignment="1" applyProtection="1">
      <alignment horizontal="center" vertical="center"/>
      <protection/>
    </xf>
    <xf numFmtId="2" fontId="8" fillId="0" borderId="19" xfId="0" applyNumberFormat="1" applyFont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left" vertical="center"/>
      <protection locked="0"/>
    </xf>
    <xf numFmtId="1" fontId="19" fillId="0" borderId="10" xfId="0" applyNumberFormat="1" applyFont="1" applyBorder="1" applyAlignment="1" applyProtection="1">
      <alignment horizontal="center" vertical="center"/>
      <protection/>
    </xf>
    <xf numFmtId="1" fontId="19" fillId="0" borderId="21" xfId="0" applyNumberFormat="1" applyFont="1" applyBorder="1" applyAlignment="1" applyProtection="1">
      <alignment horizontal="center" vertical="center"/>
      <protection/>
    </xf>
    <xf numFmtId="1" fontId="19" fillId="0" borderId="22" xfId="0" applyNumberFormat="1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left" vertical="center" wrapText="1"/>
      <protection/>
    </xf>
    <xf numFmtId="0" fontId="19" fillId="0" borderId="21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top"/>
      <protection/>
    </xf>
    <xf numFmtId="0" fontId="8" fillId="0" borderId="21" xfId="0" applyFont="1" applyBorder="1" applyAlignment="1" applyProtection="1">
      <alignment horizontal="left" vertical="top"/>
      <protection/>
    </xf>
    <xf numFmtId="0" fontId="8" fillId="0" borderId="22" xfId="0" applyFont="1" applyBorder="1" applyAlignment="1" applyProtection="1">
      <alignment horizontal="left" vertical="top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8" fillId="33" borderId="10" xfId="0" applyFont="1" applyFill="1" applyBorder="1" applyAlignment="1" applyProtection="1">
      <alignment horizontal="left" vertical="center"/>
      <protection locked="0"/>
    </xf>
    <xf numFmtId="0" fontId="8" fillId="33" borderId="21" xfId="0" applyFont="1" applyFill="1" applyBorder="1" applyAlignment="1" applyProtection="1">
      <alignment horizontal="left" vertical="center"/>
      <protection locked="0"/>
    </xf>
    <xf numFmtId="0" fontId="8" fillId="33" borderId="22" xfId="0" applyFont="1" applyFill="1" applyBorder="1" applyAlignment="1" applyProtection="1">
      <alignment horizontal="left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21" xfId="0" applyNumberFormat="1" applyFont="1" applyBorder="1" applyAlignment="1" applyProtection="1">
      <alignment horizontal="center" vertical="center"/>
      <protection locked="0"/>
    </xf>
    <xf numFmtId="1" fontId="3" fillId="0" borderId="22" xfId="0" applyNumberFormat="1" applyFont="1" applyBorder="1" applyAlignment="1" applyProtection="1">
      <alignment horizontal="center" vertical="center"/>
      <protection locked="0"/>
    </xf>
    <xf numFmtId="1" fontId="19" fillId="0" borderId="10" xfId="0" applyNumberFormat="1" applyFont="1" applyBorder="1" applyAlignment="1" applyProtection="1">
      <alignment horizontal="center"/>
      <protection/>
    </xf>
    <xf numFmtId="1" fontId="19" fillId="0" borderId="21" xfId="0" applyNumberFormat="1" applyFont="1" applyBorder="1" applyAlignment="1" applyProtection="1">
      <alignment horizontal="center"/>
      <protection/>
    </xf>
    <xf numFmtId="1" fontId="19" fillId="0" borderId="22" xfId="0" applyNumberFormat="1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21" xfId="0" applyFont="1" applyBorder="1" applyAlignment="1" applyProtection="1">
      <alignment horizontal="center" vertical="center"/>
      <protection/>
    </xf>
    <xf numFmtId="0" fontId="19" fillId="0" borderId="22" xfId="0" applyFont="1" applyBorder="1" applyAlignment="1" applyProtection="1">
      <alignment horizontal="center" vertical="center"/>
      <protection/>
    </xf>
    <xf numFmtId="1" fontId="2" fillId="33" borderId="11" xfId="0" applyNumberFormat="1" applyFont="1" applyFill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1" fontId="8" fillId="33" borderId="11" xfId="0" applyNumberFormat="1" applyFont="1" applyFill="1" applyBorder="1" applyAlignment="1" applyProtection="1">
      <alignment horizontal="left" vertical="center"/>
      <protection locked="0"/>
    </xf>
    <xf numFmtId="0" fontId="16" fillId="0" borderId="11" xfId="0" applyFont="1" applyBorder="1" applyAlignment="1">
      <alignment horizontal="left" vertical="center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3" fillId="0" borderId="21" xfId="0" applyNumberFormat="1" applyFont="1" applyBorder="1" applyAlignment="1" applyProtection="1">
      <alignment horizontal="center" vertical="center"/>
      <protection/>
    </xf>
    <xf numFmtId="1" fontId="3" fillId="0" borderId="22" xfId="0" applyNumberFormat="1" applyFont="1" applyBorder="1" applyAlignment="1" applyProtection="1">
      <alignment horizontal="center" vertical="center"/>
      <protection/>
    </xf>
    <xf numFmtId="2" fontId="2" fillId="0" borderId="17" xfId="0" applyNumberFormat="1" applyFont="1" applyBorder="1" applyAlignment="1" applyProtection="1">
      <alignment horizontal="center" vertical="center"/>
      <protection/>
    </xf>
    <xf numFmtId="2" fontId="2" fillId="0" borderId="16" xfId="0" applyNumberFormat="1" applyFont="1" applyBorder="1" applyAlignment="1" applyProtection="1">
      <alignment horizontal="center" vertical="center"/>
      <protection/>
    </xf>
    <xf numFmtId="2" fontId="2" fillId="0" borderId="18" xfId="0" applyNumberFormat="1" applyFont="1" applyBorder="1" applyAlignment="1" applyProtection="1">
      <alignment horizontal="center" vertical="center"/>
      <protection/>
    </xf>
    <xf numFmtId="2" fontId="2" fillId="0" borderId="14" xfId="0" applyNumberFormat="1" applyFont="1" applyBorder="1" applyAlignment="1" applyProtection="1">
      <alignment horizontal="center" vertical="center"/>
      <protection/>
    </xf>
    <xf numFmtId="2" fontId="2" fillId="0" borderId="19" xfId="0" applyNumberFormat="1" applyFont="1" applyBorder="1" applyAlignment="1" applyProtection="1">
      <alignment horizontal="center" vertical="center"/>
      <protection/>
    </xf>
    <xf numFmtId="2" fontId="2" fillId="0" borderId="20" xfId="0" applyNumberFormat="1" applyFont="1" applyBorder="1" applyAlignment="1" applyProtection="1">
      <alignment horizontal="center" vertical="center"/>
      <protection/>
    </xf>
    <xf numFmtId="0" fontId="19" fillId="0" borderId="10" xfId="0" applyNumberFormat="1" applyFont="1" applyBorder="1" applyAlignment="1" applyProtection="1">
      <alignment horizontal="center" vertical="center"/>
      <protection locked="0"/>
    </xf>
    <xf numFmtId="0" fontId="19" fillId="0" borderId="21" xfId="0" applyNumberFormat="1" applyFont="1" applyBorder="1" applyAlignment="1" applyProtection="1">
      <alignment horizontal="center" vertical="center"/>
      <protection locked="0"/>
    </xf>
    <xf numFmtId="0" fontId="19" fillId="0" borderId="22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1" fontId="2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1" fontId="3" fillId="0" borderId="14" xfId="0" applyNumberFormat="1" applyFont="1" applyBorder="1" applyAlignment="1" applyProtection="1">
      <alignment horizontal="center" vertical="center"/>
      <protection locked="0"/>
    </xf>
    <xf numFmtId="1" fontId="3" fillId="0" borderId="19" xfId="0" applyNumberFormat="1" applyFont="1" applyBorder="1" applyAlignment="1" applyProtection="1">
      <alignment horizontal="center" vertical="center"/>
      <protection locked="0"/>
    </xf>
    <xf numFmtId="1" fontId="3" fillId="0" borderId="20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8" fillId="0" borderId="0" xfId="0" applyFont="1" applyAlignment="1" applyProtection="1">
      <alignment vertical="center" wrapText="1"/>
      <protection locked="0"/>
    </xf>
    <xf numFmtId="0" fontId="16" fillId="0" borderId="0" xfId="0" applyFont="1" applyAlignment="1">
      <alignment/>
    </xf>
    <xf numFmtId="0" fontId="3" fillId="0" borderId="19" xfId="0" applyFont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21" xfId="0" applyFont="1" applyFill="1" applyBorder="1" applyAlignment="1" applyProtection="1">
      <alignment horizontal="center" vertical="center" wrapText="1"/>
      <protection locked="0"/>
    </xf>
    <xf numFmtId="0" fontId="2" fillId="33" borderId="22" xfId="0" applyFont="1" applyFill="1" applyBorder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0" fontId="8" fillId="34" borderId="21" xfId="0" applyFont="1" applyFill="1" applyBorder="1" applyAlignment="1" applyProtection="1">
      <alignment horizontal="center" vertical="center" wrapText="1"/>
      <protection locked="0"/>
    </xf>
    <xf numFmtId="0" fontId="8" fillId="34" borderId="2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21" xfId="0" applyFont="1" applyFill="1" applyBorder="1" applyAlignment="1" applyProtection="1">
      <alignment horizontal="left" vertical="center"/>
      <protection locked="0"/>
    </xf>
    <xf numFmtId="0" fontId="2" fillId="33" borderId="22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left" vertical="top"/>
      <protection/>
    </xf>
    <xf numFmtId="0" fontId="2" fillId="0" borderId="21" xfId="0" applyFont="1" applyBorder="1" applyAlignment="1" applyProtection="1">
      <alignment horizontal="left" vertical="top"/>
      <protection/>
    </xf>
    <xf numFmtId="0" fontId="2" fillId="0" borderId="22" xfId="0" applyFont="1" applyBorder="1" applyAlignment="1" applyProtection="1">
      <alignment horizontal="left" vertical="top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1" fontId="3" fillId="0" borderId="10" xfId="0" applyNumberFormat="1" applyFont="1" applyBorder="1" applyAlignment="1" applyProtection="1">
      <alignment horizontal="center"/>
      <protection/>
    </xf>
    <xf numFmtId="1" fontId="3" fillId="0" borderId="21" xfId="0" applyNumberFormat="1" applyFont="1" applyBorder="1" applyAlignment="1" applyProtection="1">
      <alignment horizontal="center"/>
      <protection/>
    </xf>
    <xf numFmtId="1" fontId="3" fillId="0" borderId="22" xfId="0" applyNumberFormat="1" applyFont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21" xfId="0" applyFont="1" applyFill="1" applyBorder="1" applyAlignment="1" applyProtection="1">
      <alignment horizontal="left" vertical="center" wrapText="1"/>
      <protection locked="0"/>
    </xf>
    <xf numFmtId="0" fontId="2" fillId="33" borderId="22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9" fontId="2" fillId="0" borderId="10" xfId="0" applyNumberFormat="1" applyFont="1" applyBorder="1" applyAlignment="1" applyProtection="1">
      <alignment horizontal="center"/>
      <protection/>
    </xf>
    <xf numFmtId="9" fontId="2" fillId="0" borderId="22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1" fontId="2" fillId="33" borderId="21" xfId="0" applyNumberFormat="1" applyFont="1" applyFill="1" applyBorder="1" applyAlignment="1" applyProtection="1">
      <alignment horizontal="left" vertical="center" wrapText="1"/>
      <protection locked="0"/>
    </xf>
    <xf numFmtId="1" fontId="2" fillId="33" borderId="22" xfId="0" applyNumberFormat="1" applyFont="1" applyFill="1" applyBorder="1" applyAlignment="1" applyProtection="1">
      <alignment horizontal="left" vertical="center" wrapText="1"/>
      <protection locked="0"/>
    </xf>
    <xf numFmtId="1" fontId="2" fillId="33" borderId="10" xfId="0" applyNumberFormat="1" applyFont="1" applyFill="1" applyBorder="1" applyAlignment="1" applyProtection="1">
      <alignment horizontal="left" vertical="center"/>
      <protection locked="0"/>
    </xf>
    <xf numFmtId="1" fontId="2" fillId="33" borderId="21" xfId="0" applyNumberFormat="1" applyFont="1" applyFill="1" applyBorder="1" applyAlignment="1" applyProtection="1">
      <alignment horizontal="left" vertical="center"/>
      <protection locked="0"/>
    </xf>
    <xf numFmtId="1" fontId="2" fillId="33" borderId="22" xfId="0" applyNumberFormat="1" applyFont="1" applyFill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9" fontId="3" fillId="0" borderId="10" xfId="0" applyNumberFormat="1" applyFont="1" applyBorder="1" applyAlignment="1" applyProtection="1">
      <alignment horizontal="center" vertical="center"/>
      <protection/>
    </xf>
    <xf numFmtId="9" fontId="3" fillId="0" borderId="22" xfId="0" applyNumberFormat="1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19" fillId="0" borderId="11" xfId="0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21" xfId="0" applyFont="1" applyFill="1" applyBorder="1" applyAlignment="1">
      <alignment horizontal="left" vertical="top" wrapText="1"/>
    </xf>
    <xf numFmtId="0" fontId="8" fillId="33" borderId="22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5"/>
  <sheetViews>
    <sheetView tabSelected="1" view="pageLayout" workbookViewId="0" topLeftCell="A21">
      <selection activeCell="L32" sqref="L32"/>
    </sheetView>
  </sheetViews>
  <sheetFormatPr defaultColWidth="9.140625" defaultRowHeight="15"/>
  <cols>
    <col min="1" max="1" width="9.28125" style="1" customWidth="1"/>
    <col min="2" max="2" width="7.140625" style="1" customWidth="1"/>
    <col min="3" max="3" width="7.28125" style="1" customWidth="1"/>
    <col min="4" max="4" width="4.421875" style="1" customWidth="1"/>
    <col min="5" max="5" width="4.7109375" style="1" customWidth="1"/>
    <col min="6" max="6" width="4.57421875" style="1" customWidth="1"/>
    <col min="7" max="8" width="8.140625" style="1" customWidth="1"/>
    <col min="9" max="9" width="5.8515625" style="1" hidden="1" customWidth="1"/>
    <col min="10" max="10" width="7.28125" style="1" customWidth="1"/>
    <col min="11" max="12" width="5.7109375" style="1" customWidth="1"/>
    <col min="13" max="13" width="7.7109375" style="1" customWidth="1"/>
    <col min="14" max="14" width="5.57421875" style="1" customWidth="1"/>
    <col min="15" max="19" width="6.00390625" style="1" customWidth="1"/>
    <col min="20" max="20" width="6.140625" style="1" customWidth="1"/>
    <col min="21" max="21" width="8.7109375" style="1" customWidth="1"/>
    <col min="22" max="16384" width="9.140625" style="1" customWidth="1"/>
  </cols>
  <sheetData>
    <row r="1" spans="1:21" ht="15.75" customHeight="1">
      <c r="A1" s="234" t="s">
        <v>74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38"/>
      <c r="N1" s="233" t="s">
        <v>22</v>
      </c>
      <c r="O1" s="233"/>
      <c r="P1" s="233"/>
      <c r="Q1" s="233"/>
      <c r="R1" s="233"/>
      <c r="S1" s="233"/>
      <c r="T1" s="233"/>
      <c r="U1" s="233"/>
    </row>
    <row r="2" spans="1:12" ht="6.75" customHeight="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38"/>
    </row>
    <row r="3" spans="1:21" ht="18" customHeight="1">
      <c r="A3" s="235" t="s">
        <v>0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39"/>
      <c r="N3" s="226"/>
      <c r="O3" s="227"/>
      <c r="P3" s="211" t="s">
        <v>37</v>
      </c>
      <c r="Q3" s="224"/>
      <c r="R3" s="225"/>
      <c r="S3" s="211" t="s">
        <v>38</v>
      </c>
      <c r="T3" s="224"/>
      <c r="U3" s="225"/>
    </row>
    <row r="4" spans="1:21" ht="17.25" customHeight="1">
      <c r="A4" s="235" t="s">
        <v>75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39"/>
      <c r="N4" s="228" t="s">
        <v>15</v>
      </c>
      <c r="O4" s="229"/>
      <c r="P4" s="216">
        <v>25</v>
      </c>
      <c r="Q4" s="217"/>
      <c r="R4" s="218"/>
      <c r="S4" s="216">
        <v>27</v>
      </c>
      <c r="T4" s="217"/>
      <c r="U4" s="218"/>
    </row>
    <row r="5" spans="1:21" ht="16.5" customHeight="1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39"/>
      <c r="N5" s="228" t="s">
        <v>16</v>
      </c>
      <c r="O5" s="229"/>
      <c r="P5" s="216">
        <v>27</v>
      </c>
      <c r="Q5" s="217"/>
      <c r="R5" s="218"/>
      <c r="S5" s="216">
        <v>24</v>
      </c>
      <c r="T5" s="217"/>
      <c r="U5" s="218"/>
    </row>
    <row r="6" spans="1:28" ht="15" customHeight="1">
      <c r="A6" s="223" t="s">
        <v>77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42"/>
      <c r="N6" s="228" t="s">
        <v>17</v>
      </c>
      <c r="O6" s="229"/>
      <c r="P6" s="216">
        <v>25</v>
      </c>
      <c r="Q6" s="217"/>
      <c r="R6" s="218"/>
      <c r="S6" s="219">
        <v>20</v>
      </c>
      <c r="T6" s="220"/>
      <c r="U6" s="221"/>
      <c r="W6" s="88"/>
      <c r="X6" s="88"/>
      <c r="Y6" s="88"/>
      <c r="Z6" s="88"/>
      <c r="AA6" s="88"/>
      <c r="AB6" s="88"/>
    </row>
    <row r="7" spans="1:28" ht="18" customHeight="1">
      <c r="A7" s="204" t="s">
        <v>76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"/>
      <c r="W7" s="88"/>
      <c r="X7" s="88"/>
      <c r="Y7" s="88"/>
      <c r="Z7" s="88"/>
      <c r="AA7" s="88"/>
      <c r="AB7" s="88"/>
    </row>
    <row r="8" spans="1:28" ht="18.75" customHeight="1">
      <c r="A8" s="222" t="s">
        <v>297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9"/>
      <c r="N8" s="204" t="s">
        <v>94</v>
      </c>
      <c r="O8" s="204"/>
      <c r="P8" s="204"/>
      <c r="Q8" s="204"/>
      <c r="R8" s="204"/>
      <c r="S8" s="204"/>
      <c r="T8" s="204"/>
      <c r="U8" s="204"/>
      <c r="W8" s="88"/>
      <c r="X8" s="88"/>
      <c r="Y8" s="88"/>
      <c r="Z8" s="88"/>
      <c r="AA8" s="88"/>
      <c r="AB8" s="88"/>
    </row>
    <row r="9" spans="1:21" ht="15" customHeight="1">
      <c r="A9" s="199" t="s">
        <v>78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9"/>
      <c r="N9" s="204"/>
      <c r="O9" s="204"/>
      <c r="P9" s="204"/>
      <c r="Q9" s="204"/>
      <c r="R9" s="204"/>
      <c r="S9" s="204"/>
      <c r="T9" s="204"/>
      <c r="U9" s="204"/>
    </row>
    <row r="10" spans="1:21" ht="16.5" customHeight="1">
      <c r="A10" s="199" t="s">
        <v>19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9"/>
      <c r="N10" s="204"/>
      <c r="O10" s="204"/>
      <c r="P10" s="204"/>
      <c r="Q10" s="204"/>
      <c r="R10" s="204"/>
      <c r="S10" s="204"/>
      <c r="T10" s="204"/>
      <c r="U10" s="204"/>
    </row>
    <row r="11" spans="1:21" ht="12.75">
      <c r="A11" s="199" t="s">
        <v>20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9"/>
      <c r="N11" s="204"/>
      <c r="O11" s="204"/>
      <c r="P11" s="204"/>
      <c r="Q11" s="204"/>
      <c r="R11" s="204"/>
      <c r="S11" s="204"/>
      <c r="T11" s="204"/>
      <c r="U11" s="204"/>
    </row>
    <row r="12" spans="1:19" ht="10.5" customHeight="1">
      <c r="A12" s="199"/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9"/>
      <c r="N12" s="2"/>
      <c r="O12" s="2"/>
      <c r="P12" s="2"/>
      <c r="Q12" s="2"/>
      <c r="R12" s="2"/>
      <c r="S12" s="2"/>
    </row>
    <row r="13" spans="1:21" ht="12.75">
      <c r="A13" s="203" t="s">
        <v>1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44"/>
      <c r="N13" s="206" t="s">
        <v>23</v>
      </c>
      <c r="O13" s="206"/>
      <c r="P13" s="206"/>
      <c r="Q13" s="206"/>
      <c r="R13" s="206"/>
      <c r="S13" s="206"/>
      <c r="T13" s="206"/>
      <c r="U13" s="206"/>
    </row>
    <row r="14" spans="1:21" ht="12.75">
      <c r="A14" s="203" t="s">
        <v>2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44"/>
      <c r="N14" s="200" t="s">
        <v>82</v>
      </c>
      <c r="O14" s="200"/>
      <c r="P14" s="200"/>
      <c r="Q14" s="200"/>
      <c r="R14" s="200"/>
      <c r="S14" s="200"/>
      <c r="T14" s="200"/>
      <c r="U14" s="200"/>
    </row>
    <row r="15" spans="1:21" ht="16.5" customHeight="1">
      <c r="A15" s="199" t="s">
        <v>305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9"/>
      <c r="N15" s="207" t="s">
        <v>83</v>
      </c>
      <c r="O15" s="207"/>
      <c r="P15" s="207"/>
      <c r="Q15" s="207"/>
      <c r="R15" s="207"/>
      <c r="S15" s="207"/>
      <c r="T15" s="207"/>
      <c r="U15" s="207"/>
    </row>
    <row r="16" spans="1:21" ht="12" customHeight="1">
      <c r="A16" s="199" t="s">
        <v>304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9"/>
      <c r="N16" s="200" t="s">
        <v>84</v>
      </c>
      <c r="O16" s="200"/>
      <c r="P16" s="200"/>
      <c r="Q16" s="200"/>
      <c r="R16" s="200"/>
      <c r="S16" s="200"/>
      <c r="T16" s="200"/>
      <c r="U16" s="200"/>
    </row>
    <row r="17" spans="1:21" ht="16.5" customHeight="1">
      <c r="A17" s="9" t="s">
        <v>95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N17" s="201" t="s">
        <v>85</v>
      </c>
      <c r="O17" s="201"/>
      <c r="P17" s="201"/>
      <c r="Q17" s="201"/>
      <c r="R17" s="201"/>
      <c r="S17" s="201"/>
      <c r="T17" s="201"/>
      <c r="U17" s="201"/>
    </row>
    <row r="18" spans="1:21" ht="12" customHeight="1">
      <c r="A18" s="199" t="s">
        <v>80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9"/>
      <c r="N18" s="202" t="s">
        <v>86</v>
      </c>
      <c r="O18" s="202"/>
      <c r="P18" s="202"/>
      <c r="Q18" s="202"/>
      <c r="R18" s="202"/>
      <c r="S18" s="202"/>
      <c r="T18" s="202"/>
      <c r="U18" s="202"/>
    </row>
    <row r="19" spans="1:21" ht="19.5" customHeight="1">
      <c r="A19" s="41" t="s">
        <v>259</v>
      </c>
      <c r="N19" s="201" t="s">
        <v>87</v>
      </c>
      <c r="O19" s="201"/>
      <c r="P19" s="201"/>
      <c r="Q19" s="201"/>
      <c r="R19" s="201"/>
      <c r="S19" s="201"/>
      <c r="T19" s="201"/>
      <c r="U19" s="201"/>
    </row>
    <row r="20" spans="1:21" ht="12.75" customHeight="1">
      <c r="A20" s="199"/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9"/>
      <c r="N20" s="202" t="s">
        <v>88</v>
      </c>
      <c r="O20" s="202"/>
      <c r="P20" s="202"/>
      <c r="Q20" s="202"/>
      <c r="R20" s="202"/>
      <c r="S20" s="202"/>
      <c r="T20" s="202"/>
      <c r="U20" s="202"/>
    </row>
    <row r="21" spans="1:21" ht="18" customHeight="1">
      <c r="A21" s="45" t="s">
        <v>81</v>
      </c>
      <c r="N21" s="201" t="s">
        <v>89</v>
      </c>
      <c r="O21" s="201"/>
      <c r="P21" s="201"/>
      <c r="Q21" s="201"/>
      <c r="R21" s="201"/>
      <c r="S21" s="201"/>
      <c r="T21" s="201"/>
      <c r="U21" s="201"/>
    </row>
    <row r="22" spans="1:21" ht="12.75" customHeight="1">
      <c r="A22" s="47" t="s">
        <v>92</v>
      </c>
      <c r="N22" s="202" t="s">
        <v>90</v>
      </c>
      <c r="O22" s="202"/>
      <c r="P22" s="202"/>
      <c r="Q22" s="202"/>
      <c r="R22" s="202"/>
      <c r="S22" s="202"/>
      <c r="T22" s="202"/>
      <c r="U22" s="202"/>
    </row>
    <row r="23" spans="1:14" ht="12.75">
      <c r="A23" s="1" t="s">
        <v>302</v>
      </c>
      <c r="N23" s="46" t="s">
        <v>91</v>
      </c>
    </row>
    <row r="24" spans="1:21" ht="15">
      <c r="A24" s="204" t="s">
        <v>260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5"/>
      <c r="O24" s="40"/>
      <c r="P24" s="40"/>
      <c r="Q24" s="40"/>
      <c r="R24" s="40"/>
      <c r="S24" s="40"/>
      <c r="T24" s="40"/>
      <c r="U24" s="40"/>
    </row>
    <row r="25" spans="1:21" ht="12.75">
      <c r="A25" s="48" t="s">
        <v>261</v>
      </c>
      <c r="N25" s="40"/>
      <c r="O25" s="40"/>
      <c r="P25" s="40"/>
      <c r="Q25" s="40"/>
      <c r="R25" s="40"/>
      <c r="S25" s="40"/>
      <c r="T25" s="40"/>
      <c r="U25" s="40"/>
    </row>
    <row r="26" spans="1:29" ht="12.75" customHeight="1">
      <c r="A26" s="208" t="s">
        <v>262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13" t="s">
        <v>301</v>
      </c>
      <c r="O26" s="214"/>
      <c r="P26" s="214"/>
      <c r="Q26" s="214"/>
      <c r="R26" s="214"/>
      <c r="S26" s="214"/>
      <c r="T26" s="214"/>
      <c r="U26" s="214"/>
      <c r="W26" s="88"/>
      <c r="X26" s="88"/>
      <c r="Y26" s="88"/>
      <c r="Z26" s="88"/>
      <c r="AA26" s="88"/>
      <c r="AB26" s="88"/>
      <c r="AC26" s="88"/>
    </row>
    <row r="27" spans="1:29" ht="12.75" customHeight="1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14"/>
      <c r="O27" s="214"/>
      <c r="P27" s="214"/>
      <c r="Q27" s="214"/>
      <c r="R27" s="214"/>
      <c r="S27" s="214"/>
      <c r="T27" s="214"/>
      <c r="U27" s="214"/>
      <c r="W27" s="88"/>
      <c r="X27" s="88"/>
      <c r="Y27" s="88"/>
      <c r="Z27" s="88"/>
      <c r="AA27" s="88"/>
      <c r="AB27" s="88"/>
      <c r="AC27" s="88"/>
    </row>
    <row r="28" spans="1:29" ht="15" customHeight="1">
      <c r="A28" s="215" t="s">
        <v>18</v>
      </c>
      <c r="B28" s="215"/>
      <c r="C28" s="215"/>
      <c r="D28" s="215"/>
      <c r="E28" s="215"/>
      <c r="F28" s="215"/>
      <c r="G28" s="215"/>
      <c r="H28" s="2"/>
      <c r="I28" s="2"/>
      <c r="J28" s="2"/>
      <c r="K28" s="2"/>
      <c r="L28" s="2"/>
      <c r="N28" s="214"/>
      <c r="O28" s="214"/>
      <c r="P28" s="214"/>
      <c r="Q28" s="214"/>
      <c r="R28" s="214"/>
      <c r="S28" s="214"/>
      <c r="T28" s="214"/>
      <c r="U28" s="214"/>
      <c r="W28" s="88"/>
      <c r="X28" s="88"/>
      <c r="Y28" s="88"/>
      <c r="Z28" s="88"/>
      <c r="AA28" s="88"/>
      <c r="AB28" s="88"/>
      <c r="AC28" s="88"/>
    </row>
    <row r="29" spans="1:21" ht="24" customHeight="1">
      <c r="A29" s="3"/>
      <c r="B29" s="211" t="s">
        <v>3</v>
      </c>
      <c r="C29" s="225"/>
      <c r="D29" s="211" t="s">
        <v>4</v>
      </c>
      <c r="E29" s="224"/>
      <c r="F29" s="225"/>
      <c r="G29" s="35" t="s">
        <v>21</v>
      </c>
      <c r="H29" s="35" t="s">
        <v>11</v>
      </c>
      <c r="I29" s="37" t="s">
        <v>5</v>
      </c>
      <c r="J29" s="211" t="s">
        <v>5</v>
      </c>
      <c r="K29" s="224"/>
      <c r="L29" s="225"/>
      <c r="N29" s="208" t="s">
        <v>93</v>
      </c>
      <c r="O29" s="209"/>
      <c r="P29" s="209"/>
      <c r="Q29" s="209"/>
      <c r="R29" s="209"/>
      <c r="S29" s="209"/>
      <c r="T29" s="209"/>
      <c r="U29" s="209"/>
    </row>
    <row r="30" spans="1:21" ht="16.5" customHeight="1">
      <c r="A30" s="3"/>
      <c r="B30" s="4" t="s">
        <v>6</v>
      </c>
      <c r="C30" s="4" t="s">
        <v>7</v>
      </c>
      <c r="D30" s="4" t="s">
        <v>8</v>
      </c>
      <c r="E30" s="4" t="s">
        <v>9</v>
      </c>
      <c r="F30" s="4" t="s">
        <v>10</v>
      </c>
      <c r="G30" s="36"/>
      <c r="H30" s="36"/>
      <c r="I30" s="4" t="s">
        <v>12</v>
      </c>
      <c r="J30" s="4" t="s">
        <v>306</v>
      </c>
      <c r="K30" s="4" t="s">
        <v>13</v>
      </c>
      <c r="L30" s="4" t="s">
        <v>14</v>
      </c>
      <c r="N30" s="209"/>
      <c r="O30" s="209"/>
      <c r="P30" s="209"/>
      <c r="Q30" s="209"/>
      <c r="R30" s="209"/>
      <c r="S30" s="209"/>
      <c r="T30" s="209"/>
      <c r="U30" s="209"/>
    </row>
    <row r="31" spans="1:21" ht="12.75" customHeight="1">
      <c r="A31" s="5" t="s">
        <v>15</v>
      </c>
      <c r="B31" s="6">
        <v>14</v>
      </c>
      <c r="C31" s="6">
        <v>14</v>
      </c>
      <c r="D31" s="25">
        <v>3</v>
      </c>
      <c r="E31" s="25">
        <v>3</v>
      </c>
      <c r="F31" s="25">
        <v>2</v>
      </c>
      <c r="G31" s="25">
        <v>0</v>
      </c>
      <c r="H31" s="33" t="s">
        <v>79</v>
      </c>
      <c r="I31" s="25">
        <v>2</v>
      </c>
      <c r="J31" s="25">
        <v>3</v>
      </c>
      <c r="K31" s="25">
        <v>1</v>
      </c>
      <c r="L31" s="25">
        <v>12</v>
      </c>
      <c r="N31" s="209"/>
      <c r="O31" s="209"/>
      <c r="P31" s="209"/>
      <c r="Q31" s="209"/>
      <c r="R31" s="209"/>
      <c r="S31" s="209"/>
      <c r="T31" s="209"/>
      <c r="U31" s="209"/>
    </row>
    <row r="32" spans="1:21" ht="15" customHeight="1">
      <c r="A32" s="5" t="s">
        <v>16</v>
      </c>
      <c r="B32" s="7">
        <v>14</v>
      </c>
      <c r="C32" s="7">
        <v>14</v>
      </c>
      <c r="D32" s="25">
        <v>3</v>
      </c>
      <c r="E32" s="25">
        <v>3</v>
      </c>
      <c r="F32" s="25">
        <v>2</v>
      </c>
      <c r="G32" s="25">
        <v>0</v>
      </c>
      <c r="H32" s="25">
        <v>3</v>
      </c>
      <c r="I32" s="25">
        <v>2</v>
      </c>
      <c r="J32" s="25">
        <v>3</v>
      </c>
      <c r="K32" s="25">
        <v>1</v>
      </c>
      <c r="L32" s="25">
        <v>9</v>
      </c>
      <c r="N32" s="209"/>
      <c r="O32" s="209"/>
      <c r="P32" s="209"/>
      <c r="Q32" s="209"/>
      <c r="R32" s="209"/>
      <c r="S32" s="209"/>
      <c r="T32" s="209"/>
      <c r="U32" s="209"/>
    </row>
    <row r="33" spans="1:21" ht="14.25" customHeight="1">
      <c r="A33" s="8" t="s">
        <v>17</v>
      </c>
      <c r="B33" s="7">
        <v>14</v>
      </c>
      <c r="C33" s="7">
        <v>12</v>
      </c>
      <c r="D33" s="25">
        <v>3</v>
      </c>
      <c r="E33" s="25">
        <v>3</v>
      </c>
      <c r="F33" s="25">
        <v>2</v>
      </c>
      <c r="G33" s="25">
        <v>2</v>
      </c>
      <c r="H33" s="25">
        <v>0</v>
      </c>
      <c r="I33" s="25">
        <v>2</v>
      </c>
      <c r="J33" s="25">
        <v>3</v>
      </c>
      <c r="K33" s="25">
        <v>1</v>
      </c>
      <c r="L33" s="34">
        <v>12</v>
      </c>
      <c r="N33" s="209"/>
      <c r="O33" s="209"/>
      <c r="P33" s="209"/>
      <c r="Q33" s="209"/>
      <c r="R33" s="209"/>
      <c r="S33" s="209"/>
      <c r="T33" s="209"/>
      <c r="U33" s="209"/>
    </row>
    <row r="34" spans="14:21" ht="17.25" customHeight="1">
      <c r="N34" s="43"/>
      <c r="O34" s="43"/>
      <c r="P34" s="43"/>
      <c r="Q34" s="43"/>
      <c r="R34" s="43"/>
      <c r="S34" s="43"/>
      <c r="T34" s="43"/>
      <c r="U34" s="43"/>
    </row>
    <row r="35" spans="1:21" ht="19.5" customHeight="1">
      <c r="A35" s="210" t="s">
        <v>24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</row>
    <row r="36" spans="10:21" ht="0.75" customHeight="1">
      <c r="J36" s="60" t="s">
        <v>250</v>
      </c>
      <c r="K36" s="60" t="s">
        <v>251</v>
      </c>
      <c r="L36" s="60" t="s">
        <v>252</v>
      </c>
      <c r="M36" s="60" t="s">
        <v>256</v>
      </c>
      <c r="O36" s="10"/>
      <c r="P36" s="11" t="s">
        <v>39</v>
      </c>
      <c r="Q36" s="11" t="s">
        <v>40</v>
      </c>
      <c r="R36" s="11" t="s">
        <v>41</v>
      </c>
      <c r="S36" s="11" t="s">
        <v>42</v>
      </c>
      <c r="T36" s="11" t="s">
        <v>60</v>
      </c>
      <c r="U36" s="11"/>
    </row>
    <row r="37" spans="1:21" ht="17.25" customHeight="1">
      <c r="A37" s="193" t="s">
        <v>45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</row>
    <row r="38" spans="1:21" ht="25.5" customHeight="1">
      <c r="A38" s="193" t="s">
        <v>30</v>
      </c>
      <c r="B38" s="193" t="s">
        <v>29</v>
      </c>
      <c r="C38" s="193"/>
      <c r="D38" s="193"/>
      <c r="E38" s="193"/>
      <c r="F38" s="193"/>
      <c r="G38" s="193"/>
      <c r="H38" s="193"/>
      <c r="I38" s="193"/>
      <c r="J38" s="169" t="s">
        <v>43</v>
      </c>
      <c r="K38" s="169" t="s">
        <v>27</v>
      </c>
      <c r="L38" s="169"/>
      <c r="M38" s="169"/>
      <c r="N38" s="169"/>
      <c r="O38" s="169" t="s">
        <v>44</v>
      </c>
      <c r="P38" s="170"/>
      <c r="Q38" s="170"/>
      <c r="R38" s="169" t="s">
        <v>26</v>
      </c>
      <c r="S38" s="169"/>
      <c r="T38" s="169"/>
      <c r="U38" s="169" t="s">
        <v>25</v>
      </c>
    </row>
    <row r="39" spans="1:21" ht="13.5" customHeight="1">
      <c r="A39" s="193"/>
      <c r="B39" s="193"/>
      <c r="C39" s="193"/>
      <c r="D39" s="193"/>
      <c r="E39" s="193"/>
      <c r="F39" s="193"/>
      <c r="G39" s="193"/>
      <c r="H39" s="193"/>
      <c r="I39" s="193"/>
      <c r="J39" s="169"/>
      <c r="K39" s="4" t="s">
        <v>31</v>
      </c>
      <c r="L39" s="4" t="s">
        <v>32</v>
      </c>
      <c r="M39" s="50" t="s">
        <v>96</v>
      </c>
      <c r="N39" s="4" t="s">
        <v>97</v>
      </c>
      <c r="O39" s="4" t="s">
        <v>36</v>
      </c>
      <c r="P39" s="4" t="s">
        <v>8</v>
      </c>
      <c r="Q39" s="4" t="s">
        <v>33</v>
      </c>
      <c r="R39" s="4" t="s">
        <v>34</v>
      </c>
      <c r="S39" s="4" t="s">
        <v>31</v>
      </c>
      <c r="T39" s="4" t="s">
        <v>35</v>
      </c>
      <c r="U39" s="169"/>
    </row>
    <row r="40" spans="1:21" ht="14.25" customHeight="1">
      <c r="A40" s="54" t="s">
        <v>272</v>
      </c>
      <c r="B40" s="197" t="s">
        <v>98</v>
      </c>
      <c r="C40" s="198"/>
      <c r="D40" s="198"/>
      <c r="E40" s="198"/>
      <c r="F40" s="198"/>
      <c r="G40" s="198"/>
      <c r="H40" s="198"/>
      <c r="I40" s="51" t="s">
        <v>98</v>
      </c>
      <c r="J40" s="59">
        <v>6</v>
      </c>
      <c r="K40" s="59">
        <v>2</v>
      </c>
      <c r="L40" s="59">
        <v>2</v>
      </c>
      <c r="M40" s="59">
        <v>0</v>
      </c>
      <c r="N40" s="59">
        <v>0</v>
      </c>
      <c r="O40" s="19">
        <f aca="true" t="shared" si="0" ref="O40:O45">K40+L40+M40+N40</f>
        <v>4</v>
      </c>
      <c r="P40" s="20">
        <f aca="true" t="shared" si="1" ref="P40:P45">Q40-O40</f>
        <v>7</v>
      </c>
      <c r="Q40" s="20">
        <f>ROUND(PRODUCT(J40,25)/14,0)</f>
        <v>11</v>
      </c>
      <c r="R40" s="24"/>
      <c r="S40" s="12"/>
      <c r="T40" s="25" t="s">
        <v>35</v>
      </c>
      <c r="U40" s="12" t="s">
        <v>42</v>
      </c>
    </row>
    <row r="41" spans="1:21" ht="12.75">
      <c r="A41" s="54" t="s">
        <v>273</v>
      </c>
      <c r="B41" s="124" t="s">
        <v>100</v>
      </c>
      <c r="C41" s="124"/>
      <c r="D41" s="124"/>
      <c r="E41" s="124"/>
      <c r="F41" s="124"/>
      <c r="G41" s="124"/>
      <c r="H41" s="124"/>
      <c r="I41" s="124"/>
      <c r="J41" s="59">
        <v>6</v>
      </c>
      <c r="K41" s="59">
        <v>2</v>
      </c>
      <c r="L41" s="59">
        <v>2</v>
      </c>
      <c r="M41" s="59">
        <v>0</v>
      </c>
      <c r="N41" s="59">
        <v>0</v>
      </c>
      <c r="O41" s="19">
        <f t="shared" si="0"/>
        <v>4</v>
      </c>
      <c r="P41" s="20">
        <f t="shared" si="1"/>
        <v>7</v>
      </c>
      <c r="Q41" s="20">
        <f>ROUND(PRODUCT(J41,25)/14,0)</f>
        <v>11</v>
      </c>
      <c r="R41" s="24" t="s">
        <v>34</v>
      </c>
      <c r="S41" s="12"/>
      <c r="T41" s="25"/>
      <c r="U41" s="12" t="s">
        <v>42</v>
      </c>
    </row>
    <row r="42" spans="1:21" ht="12.75">
      <c r="A42" s="54" t="s">
        <v>274</v>
      </c>
      <c r="B42" s="124" t="s">
        <v>101</v>
      </c>
      <c r="C42" s="124"/>
      <c r="D42" s="124"/>
      <c r="E42" s="124"/>
      <c r="F42" s="124"/>
      <c r="G42" s="124"/>
      <c r="H42" s="124"/>
      <c r="I42" s="124"/>
      <c r="J42" s="59">
        <v>6</v>
      </c>
      <c r="K42" s="59">
        <v>2</v>
      </c>
      <c r="L42" s="59">
        <v>1</v>
      </c>
      <c r="M42" s="59">
        <v>2</v>
      </c>
      <c r="N42" s="59">
        <v>0</v>
      </c>
      <c r="O42" s="19">
        <f t="shared" si="0"/>
        <v>5</v>
      </c>
      <c r="P42" s="20">
        <f t="shared" si="1"/>
        <v>6</v>
      </c>
      <c r="Q42" s="20">
        <f>ROUND(PRODUCT(J42,25)/14,0)</f>
        <v>11</v>
      </c>
      <c r="R42" s="24" t="s">
        <v>34</v>
      </c>
      <c r="S42" s="12"/>
      <c r="T42" s="25"/>
      <c r="U42" s="12" t="s">
        <v>39</v>
      </c>
    </row>
    <row r="43" spans="1:21" ht="12.75">
      <c r="A43" s="54" t="s">
        <v>275</v>
      </c>
      <c r="B43" s="124" t="s">
        <v>102</v>
      </c>
      <c r="C43" s="124"/>
      <c r="D43" s="124"/>
      <c r="E43" s="124"/>
      <c r="F43" s="124"/>
      <c r="G43" s="124"/>
      <c r="H43" s="124"/>
      <c r="I43" s="124"/>
      <c r="J43" s="59">
        <v>6</v>
      </c>
      <c r="K43" s="59">
        <v>2</v>
      </c>
      <c r="L43" s="59">
        <v>2</v>
      </c>
      <c r="M43" s="59">
        <v>2</v>
      </c>
      <c r="N43" s="59">
        <v>0</v>
      </c>
      <c r="O43" s="19">
        <f t="shared" si="0"/>
        <v>6</v>
      </c>
      <c r="P43" s="20">
        <f t="shared" si="1"/>
        <v>5</v>
      </c>
      <c r="Q43" s="20">
        <f>ROUND(PRODUCT(J43,25)/14,0)</f>
        <v>11</v>
      </c>
      <c r="R43" s="24" t="s">
        <v>34</v>
      </c>
      <c r="S43" s="12"/>
      <c r="T43" s="25"/>
      <c r="U43" s="12" t="s">
        <v>41</v>
      </c>
    </row>
    <row r="44" spans="1:23" ht="12.75">
      <c r="A44" s="54" t="s">
        <v>276</v>
      </c>
      <c r="B44" s="124" t="s">
        <v>103</v>
      </c>
      <c r="C44" s="124"/>
      <c r="D44" s="124"/>
      <c r="E44" s="124"/>
      <c r="F44" s="124"/>
      <c r="G44" s="124"/>
      <c r="H44" s="124"/>
      <c r="I44" s="124"/>
      <c r="J44" s="59">
        <v>6</v>
      </c>
      <c r="K44" s="59">
        <v>2</v>
      </c>
      <c r="L44" s="59">
        <v>2</v>
      </c>
      <c r="M44" s="59">
        <v>0</v>
      </c>
      <c r="N44" s="59">
        <v>0</v>
      </c>
      <c r="O44" s="19">
        <f t="shared" si="0"/>
        <v>4</v>
      </c>
      <c r="P44" s="20">
        <f t="shared" si="1"/>
        <v>7</v>
      </c>
      <c r="Q44" s="20">
        <f>ROUND(PRODUCT(J44,25)/14,0)</f>
        <v>11</v>
      </c>
      <c r="R44" s="24" t="s">
        <v>34</v>
      </c>
      <c r="S44" s="12"/>
      <c r="T44" s="25"/>
      <c r="U44" s="12" t="s">
        <v>39</v>
      </c>
      <c r="W44" s="66"/>
    </row>
    <row r="45" spans="1:21" ht="12.75">
      <c r="A45" s="54" t="s">
        <v>99</v>
      </c>
      <c r="B45" s="124" t="s">
        <v>104</v>
      </c>
      <c r="C45" s="124"/>
      <c r="D45" s="124"/>
      <c r="E45" s="124"/>
      <c r="F45" s="124"/>
      <c r="G45" s="124"/>
      <c r="H45" s="124"/>
      <c r="I45" s="124"/>
      <c r="J45" s="59">
        <v>0</v>
      </c>
      <c r="K45" s="59">
        <v>0</v>
      </c>
      <c r="L45" s="59">
        <v>2</v>
      </c>
      <c r="M45" s="59">
        <v>0</v>
      </c>
      <c r="N45" s="59">
        <v>0</v>
      </c>
      <c r="O45" s="67">
        <f t="shared" si="0"/>
        <v>2</v>
      </c>
      <c r="P45" s="68">
        <f t="shared" si="1"/>
        <v>0</v>
      </c>
      <c r="Q45" s="68">
        <v>2</v>
      </c>
      <c r="R45" s="24"/>
      <c r="S45" s="12" t="s">
        <v>31</v>
      </c>
      <c r="T45" s="25"/>
      <c r="U45" s="12" t="s">
        <v>42</v>
      </c>
    </row>
    <row r="46" spans="1:21" ht="12.75">
      <c r="A46" s="21" t="s">
        <v>28</v>
      </c>
      <c r="B46" s="138"/>
      <c r="C46" s="138"/>
      <c r="D46" s="138"/>
      <c r="E46" s="138"/>
      <c r="F46" s="138"/>
      <c r="G46" s="138"/>
      <c r="H46" s="138"/>
      <c r="I46" s="138"/>
      <c r="J46" s="21">
        <f aca="true" t="shared" si="2" ref="J46:Q46">SUM(J40:J45)</f>
        <v>30</v>
      </c>
      <c r="K46" s="21">
        <f t="shared" si="2"/>
        <v>10</v>
      </c>
      <c r="L46" s="21">
        <f t="shared" si="2"/>
        <v>11</v>
      </c>
      <c r="M46" s="21">
        <f t="shared" si="2"/>
        <v>4</v>
      </c>
      <c r="N46" s="21">
        <f t="shared" si="2"/>
        <v>0</v>
      </c>
      <c r="O46" s="21">
        <f t="shared" si="2"/>
        <v>25</v>
      </c>
      <c r="P46" s="21">
        <f t="shared" si="2"/>
        <v>32</v>
      </c>
      <c r="Q46" s="21">
        <f t="shared" si="2"/>
        <v>57</v>
      </c>
      <c r="R46" s="21">
        <f>COUNTIF(R40:R45,"E")</f>
        <v>4</v>
      </c>
      <c r="S46" s="21">
        <f>COUNTIF(S40:S45,"C")</f>
        <v>1</v>
      </c>
      <c r="T46" s="21">
        <f>COUNTIF(T40:T45,"VP")</f>
        <v>1</v>
      </c>
      <c r="U46" s="22"/>
    </row>
    <row r="47" spans="1:21" ht="16.5" customHeight="1">
      <c r="A47" s="193" t="s">
        <v>46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</row>
    <row r="48" spans="1:21" ht="26.25" customHeight="1">
      <c r="A48" s="193" t="s">
        <v>30</v>
      </c>
      <c r="B48" s="193" t="s">
        <v>29</v>
      </c>
      <c r="C48" s="193"/>
      <c r="D48" s="193"/>
      <c r="E48" s="193"/>
      <c r="F48" s="193"/>
      <c r="G48" s="193"/>
      <c r="H48" s="193"/>
      <c r="I48" s="193"/>
      <c r="J48" s="169" t="s">
        <v>43</v>
      </c>
      <c r="K48" s="169" t="s">
        <v>27</v>
      </c>
      <c r="L48" s="169"/>
      <c r="M48" s="169"/>
      <c r="N48" s="169"/>
      <c r="O48" s="169" t="s">
        <v>44</v>
      </c>
      <c r="P48" s="170"/>
      <c r="Q48" s="170"/>
      <c r="R48" s="169" t="s">
        <v>26</v>
      </c>
      <c r="S48" s="169"/>
      <c r="T48" s="169"/>
      <c r="U48" s="169" t="s">
        <v>25</v>
      </c>
    </row>
    <row r="49" spans="1:21" ht="12.75" customHeight="1">
      <c r="A49" s="193"/>
      <c r="B49" s="193"/>
      <c r="C49" s="193"/>
      <c r="D49" s="193"/>
      <c r="E49" s="193"/>
      <c r="F49" s="193"/>
      <c r="G49" s="193"/>
      <c r="H49" s="193"/>
      <c r="I49" s="193"/>
      <c r="J49" s="169"/>
      <c r="K49" s="4" t="s">
        <v>31</v>
      </c>
      <c r="L49" s="4" t="s">
        <v>32</v>
      </c>
      <c r="M49" s="50" t="s">
        <v>96</v>
      </c>
      <c r="N49" s="4" t="s">
        <v>97</v>
      </c>
      <c r="O49" s="4" t="s">
        <v>36</v>
      </c>
      <c r="P49" s="4" t="s">
        <v>8</v>
      </c>
      <c r="Q49" s="4" t="s">
        <v>33</v>
      </c>
      <c r="R49" s="4" t="s">
        <v>34</v>
      </c>
      <c r="S49" s="4" t="s">
        <v>31</v>
      </c>
      <c r="T49" s="4" t="s">
        <v>35</v>
      </c>
      <c r="U49" s="169"/>
    </row>
    <row r="50" spans="1:21" ht="12.75">
      <c r="A50" s="54" t="s">
        <v>277</v>
      </c>
      <c r="B50" s="124" t="s">
        <v>106</v>
      </c>
      <c r="C50" s="124"/>
      <c r="D50" s="124"/>
      <c r="E50" s="124"/>
      <c r="F50" s="124"/>
      <c r="G50" s="124"/>
      <c r="H50" s="124"/>
      <c r="I50" s="124"/>
      <c r="J50" s="59">
        <v>5</v>
      </c>
      <c r="K50" s="59">
        <v>2</v>
      </c>
      <c r="L50" s="59">
        <v>1</v>
      </c>
      <c r="M50" s="59">
        <v>2</v>
      </c>
      <c r="N50" s="59">
        <v>0</v>
      </c>
      <c r="O50" s="19">
        <f>K50+L50+M50+N50</f>
        <v>5</v>
      </c>
      <c r="P50" s="20">
        <f aca="true" t="shared" si="3" ref="P50:P56">Q50-O50</f>
        <v>4</v>
      </c>
      <c r="Q50" s="20">
        <f aca="true" t="shared" si="4" ref="Q50:Q55">ROUND(PRODUCT(J50,25)/14,0)</f>
        <v>9</v>
      </c>
      <c r="R50" s="24" t="s">
        <v>34</v>
      </c>
      <c r="S50" s="12"/>
      <c r="T50" s="25"/>
      <c r="U50" s="12" t="s">
        <v>39</v>
      </c>
    </row>
    <row r="51" spans="1:21" ht="12.75">
      <c r="A51" s="54" t="s">
        <v>278</v>
      </c>
      <c r="B51" s="124" t="s">
        <v>107</v>
      </c>
      <c r="C51" s="124"/>
      <c r="D51" s="124"/>
      <c r="E51" s="124"/>
      <c r="F51" s="124"/>
      <c r="G51" s="124"/>
      <c r="H51" s="124"/>
      <c r="I51" s="124"/>
      <c r="J51" s="59">
        <v>6</v>
      </c>
      <c r="K51" s="59">
        <v>2</v>
      </c>
      <c r="L51" s="59">
        <v>1</v>
      </c>
      <c r="M51" s="59">
        <v>2</v>
      </c>
      <c r="N51" s="59">
        <v>0</v>
      </c>
      <c r="O51" s="19">
        <f aca="true" t="shared" si="5" ref="O51:O56">K51+L51+M51+N51</f>
        <v>5</v>
      </c>
      <c r="P51" s="20">
        <f t="shared" si="3"/>
        <v>6</v>
      </c>
      <c r="Q51" s="20">
        <f t="shared" si="4"/>
        <v>11</v>
      </c>
      <c r="R51" s="24" t="s">
        <v>34</v>
      </c>
      <c r="S51" s="12"/>
      <c r="T51" s="25"/>
      <c r="U51" s="12" t="s">
        <v>41</v>
      </c>
    </row>
    <row r="52" spans="1:21" ht="12.75">
      <c r="A52" s="54" t="s">
        <v>279</v>
      </c>
      <c r="B52" s="124" t="s">
        <v>108</v>
      </c>
      <c r="C52" s="124"/>
      <c r="D52" s="124"/>
      <c r="E52" s="124"/>
      <c r="F52" s="124"/>
      <c r="G52" s="124"/>
      <c r="H52" s="124"/>
      <c r="I52" s="124"/>
      <c r="J52" s="59">
        <v>4</v>
      </c>
      <c r="K52" s="59">
        <v>2</v>
      </c>
      <c r="L52" s="59">
        <v>1</v>
      </c>
      <c r="M52" s="59">
        <v>0</v>
      </c>
      <c r="N52" s="59">
        <v>0</v>
      </c>
      <c r="O52" s="19">
        <f t="shared" si="5"/>
        <v>3</v>
      </c>
      <c r="P52" s="20">
        <f t="shared" si="3"/>
        <v>4</v>
      </c>
      <c r="Q52" s="20">
        <f t="shared" si="4"/>
        <v>7</v>
      </c>
      <c r="R52" s="24" t="s">
        <v>34</v>
      </c>
      <c r="S52" s="12"/>
      <c r="T52" s="25"/>
      <c r="U52" s="12" t="s">
        <v>39</v>
      </c>
    </row>
    <row r="53" spans="1:21" ht="12.75">
      <c r="A53" s="54" t="s">
        <v>280</v>
      </c>
      <c r="B53" s="124" t="s">
        <v>109</v>
      </c>
      <c r="C53" s="124"/>
      <c r="D53" s="124"/>
      <c r="E53" s="124"/>
      <c r="F53" s="124"/>
      <c r="G53" s="124"/>
      <c r="H53" s="124"/>
      <c r="I53" s="124"/>
      <c r="J53" s="59">
        <v>5</v>
      </c>
      <c r="K53" s="59">
        <v>2</v>
      </c>
      <c r="L53" s="59">
        <v>2</v>
      </c>
      <c r="M53" s="59">
        <v>0</v>
      </c>
      <c r="N53" s="59">
        <v>0</v>
      </c>
      <c r="O53" s="19">
        <f t="shared" si="5"/>
        <v>4</v>
      </c>
      <c r="P53" s="20">
        <f t="shared" si="3"/>
        <v>5</v>
      </c>
      <c r="Q53" s="20">
        <f t="shared" si="4"/>
        <v>9</v>
      </c>
      <c r="R53" s="24"/>
      <c r="S53" s="12"/>
      <c r="T53" s="25" t="s">
        <v>35</v>
      </c>
      <c r="U53" s="12" t="s">
        <v>42</v>
      </c>
    </row>
    <row r="54" spans="1:21" ht="12.75">
      <c r="A54" s="54" t="s">
        <v>281</v>
      </c>
      <c r="B54" s="124" t="s">
        <v>110</v>
      </c>
      <c r="C54" s="124"/>
      <c r="D54" s="124"/>
      <c r="E54" s="124"/>
      <c r="F54" s="124"/>
      <c r="G54" s="124"/>
      <c r="H54" s="124"/>
      <c r="I54" s="124"/>
      <c r="J54" s="59">
        <v>5</v>
      </c>
      <c r="K54" s="59">
        <v>2</v>
      </c>
      <c r="L54" s="59">
        <v>1</v>
      </c>
      <c r="M54" s="59">
        <v>1</v>
      </c>
      <c r="N54" s="59">
        <v>0</v>
      </c>
      <c r="O54" s="19">
        <f t="shared" si="5"/>
        <v>4</v>
      </c>
      <c r="P54" s="20">
        <f t="shared" si="3"/>
        <v>5</v>
      </c>
      <c r="Q54" s="20">
        <f t="shared" si="4"/>
        <v>9</v>
      </c>
      <c r="R54" s="24" t="s">
        <v>34</v>
      </c>
      <c r="S54" s="12"/>
      <c r="T54" s="25"/>
      <c r="U54" s="12" t="s">
        <v>42</v>
      </c>
    </row>
    <row r="55" spans="1:21" ht="12.75">
      <c r="A55" s="54" t="s">
        <v>282</v>
      </c>
      <c r="B55" s="124" t="s">
        <v>111</v>
      </c>
      <c r="C55" s="124"/>
      <c r="D55" s="124"/>
      <c r="E55" s="124"/>
      <c r="F55" s="124"/>
      <c r="G55" s="124"/>
      <c r="H55" s="124"/>
      <c r="I55" s="124"/>
      <c r="J55" s="59">
        <v>5</v>
      </c>
      <c r="K55" s="59">
        <v>2</v>
      </c>
      <c r="L55" s="59">
        <v>1</v>
      </c>
      <c r="M55" s="59">
        <v>1</v>
      </c>
      <c r="N55" s="59">
        <v>0</v>
      </c>
      <c r="O55" s="19">
        <f t="shared" si="5"/>
        <v>4</v>
      </c>
      <c r="P55" s="20">
        <f t="shared" si="3"/>
        <v>5</v>
      </c>
      <c r="Q55" s="20">
        <f t="shared" si="4"/>
        <v>9</v>
      </c>
      <c r="R55" s="24"/>
      <c r="S55" s="12" t="s">
        <v>31</v>
      </c>
      <c r="T55" s="25"/>
      <c r="U55" s="12" t="s">
        <v>39</v>
      </c>
    </row>
    <row r="56" spans="1:23" ht="12.75">
      <c r="A56" s="54" t="s">
        <v>105</v>
      </c>
      <c r="B56" s="124" t="s">
        <v>112</v>
      </c>
      <c r="C56" s="124"/>
      <c r="D56" s="124"/>
      <c r="E56" s="124"/>
      <c r="F56" s="124"/>
      <c r="G56" s="124"/>
      <c r="H56" s="124"/>
      <c r="I56" s="124"/>
      <c r="J56" s="59">
        <v>0</v>
      </c>
      <c r="K56" s="59">
        <v>0</v>
      </c>
      <c r="L56" s="59">
        <v>2</v>
      </c>
      <c r="M56" s="59">
        <v>0</v>
      </c>
      <c r="N56" s="59">
        <v>0</v>
      </c>
      <c r="O56" s="67">
        <f t="shared" si="5"/>
        <v>2</v>
      </c>
      <c r="P56" s="68">
        <f t="shared" si="3"/>
        <v>0</v>
      </c>
      <c r="Q56" s="68">
        <v>2</v>
      </c>
      <c r="R56" s="24"/>
      <c r="S56" s="12" t="s">
        <v>31</v>
      </c>
      <c r="T56" s="25"/>
      <c r="U56" s="12" t="s">
        <v>42</v>
      </c>
      <c r="W56" s="66"/>
    </row>
    <row r="57" spans="1:21" ht="12.75">
      <c r="A57" s="21" t="s">
        <v>28</v>
      </c>
      <c r="B57" s="138"/>
      <c r="C57" s="138"/>
      <c r="D57" s="138"/>
      <c r="E57" s="138"/>
      <c r="F57" s="138"/>
      <c r="G57" s="138"/>
      <c r="H57" s="138"/>
      <c r="I57" s="138"/>
      <c r="J57" s="21">
        <f aca="true" t="shared" si="6" ref="J57:Q57">SUM(J50:J56)</f>
        <v>30</v>
      </c>
      <c r="K57" s="21">
        <f t="shared" si="6"/>
        <v>12</v>
      </c>
      <c r="L57" s="21">
        <f t="shared" si="6"/>
        <v>9</v>
      </c>
      <c r="M57" s="21">
        <f t="shared" si="6"/>
        <v>6</v>
      </c>
      <c r="N57" s="21">
        <f t="shared" si="6"/>
        <v>0</v>
      </c>
      <c r="O57" s="21">
        <f t="shared" si="6"/>
        <v>27</v>
      </c>
      <c r="P57" s="21">
        <f t="shared" si="6"/>
        <v>29</v>
      </c>
      <c r="Q57" s="21">
        <f t="shared" si="6"/>
        <v>56</v>
      </c>
      <c r="R57" s="21">
        <f>COUNTIF(R50:R56,"E")</f>
        <v>4</v>
      </c>
      <c r="S57" s="21">
        <f>COUNTIF(S50:S56,"C")</f>
        <v>2</v>
      </c>
      <c r="T57" s="21">
        <f>COUNTIF(T50:T56,"VP")</f>
        <v>1</v>
      </c>
      <c r="U57" s="22"/>
    </row>
    <row r="58" spans="1:21" ht="18" customHeight="1">
      <c r="A58" s="193" t="s">
        <v>47</v>
      </c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</row>
    <row r="59" spans="1:21" ht="25.5" customHeight="1">
      <c r="A59" s="193" t="s">
        <v>30</v>
      </c>
      <c r="B59" s="193" t="s">
        <v>29</v>
      </c>
      <c r="C59" s="193"/>
      <c r="D59" s="193"/>
      <c r="E59" s="193"/>
      <c r="F59" s="193"/>
      <c r="G59" s="193"/>
      <c r="H59" s="193"/>
      <c r="I59" s="193"/>
      <c r="J59" s="169" t="s">
        <v>43</v>
      </c>
      <c r="K59" s="169" t="s">
        <v>27</v>
      </c>
      <c r="L59" s="169"/>
      <c r="M59" s="169"/>
      <c r="N59" s="169"/>
      <c r="O59" s="169" t="s">
        <v>44</v>
      </c>
      <c r="P59" s="170"/>
      <c r="Q59" s="170"/>
      <c r="R59" s="169" t="s">
        <v>26</v>
      </c>
      <c r="S59" s="169"/>
      <c r="T59" s="169"/>
      <c r="U59" s="169" t="s">
        <v>25</v>
      </c>
    </row>
    <row r="60" spans="1:21" ht="16.5" customHeight="1">
      <c r="A60" s="193"/>
      <c r="B60" s="193"/>
      <c r="C60" s="193"/>
      <c r="D60" s="193"/>
      <c r="E60" s="193"/>
      <c r="F60" s="193"/>
      <c r="G60" s="193"/>
      <c r="H60" s="193"/>
      <c r="I60" s="193"/>
      <c r="J60" s="169"/>
      <c r="K60" s="4" t="s">
        <v>31</v>
      </c>
      <c r="L60" s="4" t="s">
        <v>32</v>
      </c>
      <c r="M60" s="50" t="s">
        <v>96</v>
      </c>
      <c r="N60" s="4" t="s">
        <v>97</v>
      </c>
      <c r="O60" s="4" t="s">
        <v>36</v>
      </c>
      <c r="P60" s="4" t="s">
        <v>8</v>
      </c>
      <c r="Q60" s="4" t="s">
        <v>33</v>
      </c>
      <c r="R60" s="4" t="s">
        <v>34</v>
      </c>
      <c r="S60" s="4" t="s">
        <v>31</v>
      </c>
      <c r="T60" s="4" t="s">
        <v>35</v>
      </c>
      <c r="U60" s="169"/>
    </row>
    <row r="61" spans="1:21" ht="12.75">
      <c r="A61" s="54" t="s">
        <v>283</v>
      </c>
      <c r="B61" s="124" t="s">
        <v>114</v>
      </c>
      <c r="C61" s="124"/>
      <c r="D61" s="124"/>
      <c r="E61" s="124"/>
      <c r="F61" s="124"/>
      <c r="G61" s="124"/>
      <c r="H61" s="124"/>
      <c r="I61" s="124"/>
      <c r="J61" s="59">
        <v>6</v>
      </c>
      <c r="K61" s="59">
        <v>2</v>
      </c>
      <c r="L61" s="59">
        <v>2</v>
      </c>
      <c r="M61" s="59">
        <v>2</v>
      </c>
      <c r="N61" s="59">
        <v>0</v>
      </c>
      <c r="O61" s="19">
        <f>K61+L61+M61+N61</f>
        <v>6</v>
      </c>
      <c r="P61" s="20">
        <f>Q61-O61</f>
        <v>5</v>
      </c>
      <c r="Q61" s="20">
        <f>ROUND(PRODUCT(J61,25)/14,0)</f>
        <v>11</v>
      </c>
      <c r="R61" s="24" t="s">
        <v>34</v>
      </c>
      <c r="S61" s="12"/>
      <c r="T61" s="25"/>
      <c r="U61" s="12" t="s">
        <v>41</v>
      </c>
    </row>
    <row r="62" spans="1:21" ht="12.75">
      <c r="A62" s="54" t="s">
        <v>284</v>
      </c>
      <c r="B62" s="124" t="s">
        <v>115</v>
      </c>
      <c r="C62" s="124"/>
      <c r="D62" s="124"/>
      <c r="E62" s="124"/>
      <c r="F62" s="124"/>
      <c r="G62" s="124"/>
      <c r="H62" s="124"/>
      <c r="I62" s="124"/>
      <c r="J62" s="59">
        <v>6</v>
      </c>
      <c r="K62" s="59">
        <v>2</v>
      </c>
      <c r="L62" s="59">
        <v>0</v>
      </c>
      <c r="M62" s="59">
        <v>2</v>
      </c>
      <c r="N62" s="59">
        <v>1</v>
      </c>
      <c r="O62" s="19">
        <f>K62+L62+M62+N62</f>
        <v>5</v>
      </c>
      <c r="P62" s="20">
        <f>Q62-O62</f>
        <v>6</v>
      </c>
      <c r="Q62" s="20">
        <f>ROUND(PRODUCT(J62,25)/14,0)</f>
        <v>11</v>
      </c>
      <c r="R62" s="24" t="s">
        <v>34</v>
      </c>
      <c r="S62" s="12"/>
      <c r="T62" s="25"/>
      <c r="U62" s="12" t="s">
        <v>39</v>
      </c>
    </row>
    <row r="63" spans="1:21" ht="12.75">
      <c r="A63" s="54" t="s">
        <v>285</v>
      </c>
      <c r="B63" s="124" t="s">
        <v>116</v>
      </c>
      <c r="C63" s="124"/>
      <c r="D63" s="124"/>
      <c r="E63" s="124"/>
      <c r="F63" s="124"/>
      <c r="G63" s="124"/>
      <c r="H63" s="124"/>
      <c r="I63" s="124"/>
      <c r="J63" s="59">
        <v>6</v>
      </c>
      <c r="K63" s="59">
        <v>2</v>
      </c>
      <c r="L63" s="59">
        <v>1</v>
      </c>
      <c r="M63" s="59">
        <v>2</v>
      </c>
      <c r="N63" s="59">
        <v>0</v>
      </c>
      <c r="O63" s="19">
        <f>K63+L63+M63+N63</f>
        <v>5</v>
      </c>
      <c r="P63" s="20">
        <f>Q63-O63</f>
        <v>6</v>
      </c>
      <c r="Q63" s="20">
        <f>ROUND(PRODUCT(J63,25)/14,0)</f>
        <v>11</v>
      </c>
      <c r="R63" s="24" t="s">
        <v>34</v>
      </c>
      <c r="S63" s="12"/>
      <c r="T63" s="25"/>
      <c r="U63" s="12" t="s">
        <v>39</v>
      </c>
    </row>
    <row r="64" spans="1:21" ht="12.75">
      <c r="A64" s="54" t="s">
        <v>286</v>
      </c>
      <c r="B64" s="124" t="s">
        <v>117</v>
      </c>
      <c r="C64" s="124"/>
      <c r="D64" s="124"/>
      <c r="E64" s="124"/>
      <c r="F64" s="124"/>
      <c r="G64" s="124"/>
      <c r="H64" s="124"/>
      <c r="I64" s="124"/>
      <c r="J64" s="59">
        <v>6</v>
      </c>
      <c r="K64" s="59">
        <v>2</v>
      </c>
      <c r="L64" s="59">
        <v>1</v>
      </c>
      <c r="M64" s="59">
        <v>1</v>
      </c>
      <c r="N64" s="59">
        <v>0</v>
      </c>
      <c r="O64" s="19">
        <f>K64+L64+M64+N64</f>
        <v>4</v>
      </c>
      <c r="P64" s="20">
        <f>Q64-O64</f>
        <v>7</v>
      </c>
      <c r="Q64" s="20">
        <f>ROUND(PRODUCT(J64,25)/14,0)</f>
        <v>11</v>
      </c>
      <c r="R64" s="24"/>
      <c r="S64" s="12" t="s">
        <v>31</v>
      </c>
      <c r="T64" s="25"/>
      <c r="U64" s="12" t="s">
        <v>39</v>
      </c>
    </row>
    <row r="65" spans="1:21" ht="12.75">
      <c r="A65" s="54" t="s">
        <v>287</v>
      </c>
      <c r="B65" s="124" t="s">
        <v>118</v>
      </c>
      <c r="C65" s="124"/>
      <c r="D65" s="124"/>
      <c r="E65" s="124"/>
      <c r="F65" s="124"/>
      <c r="G65" s="124"/>
      <c r="H65" s="124"/>
      <c r="I65" s="124"/>
      <c r="J65" s="59">
        <v>6</v>
      </c>
      <c r="K65" s="59">
        <v>2</v>
      </c>
      <c r="L65" s="59">
        <v>1</v>
      </c>
      <c r="M65" s="59">
        <v>2</v>
      </c>
      <c r="N65" s="59">
        <v>0</v>
      </c>
      <c r="O65" s="19">
        <f>K65+L65+M65+N65</f>
        <v>5</v>
      </c>
      <c r="P65" s="20">
        <f>Q65-O65</f>
        <v>6</v>
      </c>
      <c r="Q65" s="20">
        <f>ROUND(PRODUCT(J65,25)/14,0)</f>
        <v>11</v>
      </c>
      <c r="R65" s="24" t="s">
        <v>34</v>
      </c>
      <c r="S65" s="12"/>
      <c r="T65" s="25"/>
      <c r="U65" s="12" t="s">
        <v>42</v>
      </c>
    </row>
    <row r="66" spans="1:21" ht="12.75">
      <c r="A66" s="21" t="s">
        <v>28</v>
      </c>
      <c r="B66" s="138"/>
      <c r="C66" s="138"/>
      <c r="D66" s="138"/>
      <c r="E66" s="138"/>
      <c r="F66" s="138"/>
      <c r="G66" s="138"/>
      <c r="H66" s="138"/>
      <c r="I66" s="138"/>
      <c r="J66" s="21">
        <f aca="true" t="shared" si="7" ref="J66:Q66">SUM(J61:J65)</f>
        <v>30</v>
      </c>
      <c r="K66" s="21">
        <f t="shared" si="7"/>
        <v>10</v>
      </c>
      <c r="L66" s="21">
        <f t="shared" si="7"/>
        <v>5</v>
      </c>
      <c r="M66" s="21">
        <f t="shared" si="7"/>
        <v>9</v>
      </c>
      <c r="N66" s="21">
        <f t="shared" si="7"/>
        <v>1</v>
      </c>
      <c r="O66" s="21">
        <f t="shared" si="7"/>
        <v>25</v>
      </c>
      <c r="P66" s="21">
        <f t="shared" si="7"/>
        <v>30</v>
      </c>
      <c r="Q66" s="21">
        <f t="shared" si="7"/>
        <v>55</v>
      </c>
      <c r="R66" s="21">
        <f>COUNTIF(R61:R65,"E")</f>
        <v>4</v>
      </c>
      <c r="S66" s="21">
        <f>COUNTIF(S61:S65,"C")</f>
        <v>1</v>
      </c>
      <c r="T66" s="21">
        <f>COUNTIF(T61:T65,"VP")</f>
        <v>0</v>
      </c>
      <c r="U66" s="22"/>
    </row>
    <row r="67" spans="1:21" ht="12.7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8"/>
    </row>
    <row r="68" spans="1:21" ht="18.75" customHeight="1">
      <c r="A68" s="172" t="s">
        <v>48</v>
      </c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</row>
    <row r="69" spans="1:21" ht="24.75" customHeight="1">
      <c r="A69" s="193" t="s">
        <v>30</v>
      </c>
      <c r="B69" s="193" t="s">
        <v>29</v>
      </c>
      <c r="C69" s="193"/>
      <c r="D69" s="193"/>
      <c r="E69" s="193"/>
      <c r="F69" s="193"/>
      <c r="G69" s="193"/>
      <c r="H69" s="193"/>
      <c r="I69" s="193"/>
      <c r="J69" s="169" t="s">
        <v>43</v>
      </c>
      <c r="K69" s="169" t="s">
        <v>27</v>
      </c>
      <c r="L69" s="169"/>
      <c r="M69" s="169"/>
      <c r="N69" s="169"/>
      <c r="O69" s="169" t="s">
        <v>44</v>
      </c>
      <c r="P69" s="170"/>
      <c r="Q69" s="170"/>
      <c r="R69" s="169" t="s">
        <v>26</v>
      </c>
      <c r="S69" s="169"/>
      <c r="T69" s="169"/>
      <c r="U69" s="169" t="s">
        <v>25</v>
      </c>
    </row>
    <row r="70" spans="1:21" ht="12.75">
      <c r="A70" s="193"/>
      <c r="B70" s="193"/>
      <c r="C70" s="193"/>
      <c r="D70" s="193"/>
      <c r="E70" s="193"/>
      <c r="F70" s="193"/>
      <c r="G70" s="193"/>
      <c r="H70" s="193"/>
      <c r="I70" s="193"/>
      <c r="J70" s="169"/>
      <c r="K70" s="4" t="s">
        <v>31</v>
      </c>
      <c r="L70" s="4" t="s">
        <v>32</v>
      </c>
      <c r="M70" s="50" t="s">
        <v>96</v>
      </c>
      <c r="N70" s="4" t="s">
        <v>97</v>
      </c>
      <c r="O70" s="4" t="s">
        <v>36</v>
      </c>
      <c r="P70" s="4" t="s">
        <v>8</v>
      </c>
      <c r="Q70" s="4" t="s">
        <v>33</v>
      </c>
      <c r="R70" s="4" t="s">
        <v>34</v>
      </c>
      <c r="S70" s="4" t="s">
        <v>31</v>
      </c>
      <c r="T70" s="4" t="s">
        <v>35</v>
      </c>
      <c r="U70" s="169"/>
    </row>
    <row r="71" spans="1:21" ht="12.75">
      <c r="A71" s="54" t="s">
        <v>288</v>
      </c>
      <c r="B71" s="124" t="s">
        <v>120</v>
      </c>
      <c r="C71" s="124"/>
      <c r="D71" s="124"/>
      <c r="E71" s="124"/>
      <c r="F71" s="124"/>
      <c r="G71" s="124"/>
      <c r="H71" s="124"/>
      <c r="I71" s="124"/>
      <c r="J71" s="59">
        <v>6</v>
      </c>
      <c r="K71" s="59">
        <v>2</v>
      </c>
      <c r="L71" s="59">
        <v>1</v>
      </c>
      <c r="M71" s="59">
        <v>1</v>
      </c>
      <c r="N71" s="59">
        <v>1</v>
      </c>
      <c r="O71" s="19">
        <f>K71+L71+M71+N71</f>
        <v>5</v>
      </c>
      <c r="P71" s="20">
        <f>Q71-O71</f>
        <v>6</v>
      </c>
      <c r="Q71" s="20">
        <f>ROUND(PRODUCT(J71,25)/14,0)</f>
        <v>11</v>
      </c>
      <c r="R71" s="24" t="s">
        <v>34</v>
      </c>
      <c r="S71" s="12"/>
      <c r="T71" s="25"/>
      <c r="U71" s="12" t="s">
        <v>39</v>
      </c>
    </row>
    <row r="72" spans="1:21" ht="12.75">
      <c r="A72" s="54" t="s">
        <v>289</v>
      </c>
      <c r="B72" s="124" t="s">
        <v>121</v>
      </c>
      <c r="C72" s="124"/>
      <c r="D72" s="124"/>
      <c r="E72" s="124"/>
      <c r="F72" s="124"/>
      <c r="G72" s="124"/>
      <c r="H72" s="124"/>
      <c r="I72" s="124"/>
      <c r="J72" s="59">
        <v>6</v>
      </c>
      <c r="K72" s="59">
        <v>2</v>
      </c>
      <c r="L72" s="59">
        <v>1</v>
      </c>
      <c r="M72" s="59">
        <v>1</v>
      </c>
      <c r="N72" s="59">
        <v>0</v>
      </c>
      <c r="O72" s="19">
        <f>K72+L72+M72+N72</f>
        <v>4</v>
      </c>
      <c r="P72" s="20">
        <f>Q72-O72</f>
        <v>7</v>
      </c>
      <c r="Q72" s="20">
        <f>ROUND(PRODUCT(J72,25)/14,0)</f>
        <v>11</v>
      </c>
      <c r="R72" s="24"/>
      <c r="S72" s="12" t="s">
        <v>31</v>
      </c>
      <c r="T72" s="25"/>
      <c r="U72" s="12" t="s">
        <v>41</v>
      </c>
    </row>
    <row r="73" spans="1:21" ht="12.75">
      <c r="A73" s="54" t="s">
        <v>290</v>
      </c>
      <c r="B73" s="124" t="s">
        <v>122</v>
      </c>
      <c r="C73" s="124"/>
      <c r="D73" s="124"/>
      <c r="E73" s="124"/>
      <c r="F73" s="124"/>
      <c r="G73" s="124"/>
      <c r="H73" s="124"/>
      <c r="I73" s="124"/>
      <c r="J73" s="59">
        <v>6</v>
      </c>
      <c r="K73" s="59">
        <v>2</v>
      </c>
      <c r="L73" s="59">
        <v>1</v>
      </c>
      <c r="M73" s="59">
        <v>1</v>
      </c>
      <c r="N73" s="59">
        <v>0</v>
      </c>
      <c r="O73" s="19">
        <f>K73+L73+M73+N73</f>
        <v>4</v>
      </c>
      <c r="P73" s="20">
        <f>Q73-O73</f>
        <v>7</v>
      </c>
      <c r="Q73" s="20">
        <f>ROUND(PRODUCT(J73,25)/14,0)</f>
        <v>11</v>
      </c>
      <c r="R73" s="24" t="s">
        <v>34</v>
      </c>
      <c r="S73" s="12"/>
      <c r="T73" s="25"/>
      <c r="U73" s="12" t="s">
        <v>41</v>
      </c>
    </row>
    <row r="74" spans="1:21" ht="12.75">
      <c r="A74" s="54" t="s">
        <v>291</v>
      </c>
      <c r="B74" s="124" t="s">
        <v>123</v>
      </c>
      <c r="C74" s="124"/>
      <c r="D74" s="124"/>
      <c r="E74" s="124"/>
      <c r="F74" s="124"/>
      <c r="G74" s="124"/>
      <c r="H74" s="124"/>
      <c r="I74" s="124"/>
      <c r="J74" s="59">
        <v>6</v>
      </c>
      <c r="K74" s="59">
        <v>2</v>
      </c>
      <c r="L74" s="59">
        <v>0</v>
      </c>
      <c r="M74" s="59">
        <v>2</v>
      </c>
      <c r="N74" s="59">
        <v>0</v>
      </c>
      <c r="O74" s="19">
        <f>K74+L74+M74+N74</f>
        <v>4</v>
      </c>
      <c r="P74" s="20">
        <f>Q74-O74</f>
        <v>7</v>
      </c>
      <c r="Q74" s="20">
        <f>ROUND(PRODUCT(J74,25)/14,0)</f>
        <v>11</v>
      </c>
      <c r="R74" s="24"/>
      <c r="S74" s="12" t="s">
        <v>31</v>
      </c>
      <c r="T74" s="25"/>
      <c r="U74" s="12" t="s">
        <v>41</v>
      </c>
    </row>
    <row r="75" spans="1:21" ht="12.75">
      <c r="A75" s="54" t="s">
        <v>292</v>
      </c>
      <c r="B75" s="124" t="s">
        <v>124</v>
      </c>
      <c r="C75" s="124"/>
      <c r="D75" s="124"/>
      <c r="E75" s="124"/>
      <c r="F75" s="124"/>
      <c r="G75" s="124"/>
      <c r="H75" s="124"/>
      <c r="I75" s="124"/>
      <c r="J75" s="59">
        <v>6</v>
      </c>
      <c r="K75" s="59">
        <v>2</v>
      </c>
      <c r="L75" s="59">
        <v>0</v>
      </c>
      <c r="M75" s="59">
        <v>2</v>
      </c>
      <c r="N75" s="59">
        <v>1</v>
      </c>
      <c r="O75" s="19">
        <f>K75+L75+M75+N75</f>
        <v>5</v>
      </c>
      <c r="P75" s="20">
        <f>Q75-O75</f>
        <v>6</v>
      </c>
      <c r="Q75" s="20">
        <f>ROUND(PRODUCT(J75,25)/14,0)</f>
        <v>11</v>
      </c>
      <c r="R75" s="24" t="s">
        <v>34</v>
      </c>
      <c r="S75" s="12"/>
      <c r="T75" s="25"/>
      <c r="U75" s="12" t="s">
        <v>39</v>
      </c>
    </row>
    <row r="76" spans="1:21" ht="12.75">
      <c r="A76" s="21" t="s">
        <v>28</v>
      </c>
      <c r="B76" s="138"/>
      <c r="C76" s="138"/>
      <c r="D76" s="138"/>
      <c r="E76" s="138"/>
      <c r="F76" s="138"/>
      <c r="G76" s="138"/>
      <c r="H76" s="138"/>
      <c r="I76" s="138"/>
      <c r="J76" s="21">
        <f aca="true" t="shared" si="8" ref="J76:Q76">SUM(J71:J75)</f>
        <v>30</v>
      </c>
      <c r="K76" s="21">
        <f t="shared" si="8"/>
        <v>10</v>
      </c>
      <c r="L76" s="21">
        <f t="shared" si="8"/>
        <v>3</v>
      </c>
      <c r="M76" s="21">
        <f t="shared" si="8"/>
        <v>7</v>
      </c>
      <c r="N76" s="21">
        <f t="shared" si="8"/>
        <v>2</v>
      </c>
      <c r="O76" s="21">
        <f t="shared" si="8"/>
        <v>22</v>
      </c>
      <c r="P76" s="21">
        <f t="shared" si="8"/>
        <v>33</v>
      </c>
      <c r="Q76" s="21">
        <f t="shared" si="8"/>
        <v>55</v>
      </c>
      <c r="R76" s="21">
        <f>COUNTIF(R71:R75,"E")</f>
        <v>3</v>
      </c>
      <c r="S76" s="21">
        <f>COUNTIF(S71:S75,"C")</f>
        <v>2</v>
      </c>
      <c r="T76" s="21">
        <f>COUNTIF(T71:T75,"VP")</f>
        <v>0</v>
      </c>
      <c r="U76" s="22"/>
    </row>
    <row r="77" spans="1:21" ht="18" customHeight="1">
      <c r="A77" s="194" t="s">
        <v>49</v>
      </c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6"/>
    </row>
    <row r="78" spans="1:21" ht="25.5" customHeight="1">
      <c r="A78" s="193" t="s">
        <v>30</v>
      </c>
      <c r="B78" s="193" t="s">
        <v>29</v>
      </c>
      <c r="C78" s="193"/>
      <c r="D78" s="193"/>
      <c r="E78" s="193"/>
      <c r="F78" s="193"/>
      <c r="G78" s="193"/>
      <c r="H78" s="193"/>
      <c r="I78" s="193"/>
      <c r="J78" s="169" t="s">
        <v>43</v>
      </c>
      <c r="K78" s="169" t="s">
        <v>27</v>
      </c>
      <c r="L78" s="169"/>
      <c r="M78" s="169"/>
      <c r="N78" s="169"/>
      <c r="O78" s="169" t="s">
        <v>44</v>
      </c>
      <c r="P78" s="169"/>
      <c r="Q78" s="169"/>
      <c r="R78" s="169" t="s">
        <v>26</v>
      </c>
      <c r="S78" s="169"/>
      <c r="T78" s="169"/>
      <c r="U78" s="169" t="s">
        <v>25</v>
      </c>
    </row>
    <row r="79" spans="1:21" ht="12.75">
      <c r="A79" s="193"/>
      <c r="B79" s="193"/>
      <c r="C79" s="193"/>
      <c r="D79" s="193"/>
      <c r="E79" s="193"/>
      <c r="F79" s="193"/>
      <c r="G79" s="193"/>
      <c r="H79" s="193"/>
      <c r="I79" s="193"/>
      <c r="J79" s="169"/>
      <c r="K79" s="4" t="s">
        <v>31</v>
      </c>
      <c r="L79" s="4" t="s">
        <v>32</v>
      </c>
      <c r="M79" s="50" t="s">
        <v>96</v>
      </c>
      <c r="N79" s="4" t="s">
        <v>97</v>
      </c>
      <c r="O79" s="4" t="s">
        <v>36</v>
      </c>
      <c r="P79" s="4" t="s">
        <v>8</v>
      </c>
      <c r="Q79" s="4" t="s">
        <v>33</v>
      </c>
      <c r="R79" s="4" t="s">
        <v>34</v>
      </c>
      <c r="S79" s="4" t="s">
        <v>31</v>
      </c>
      <c r="T79" s="4" t="s">
        <v>35</v>
      </c>
      <c r="U79" s="169"/>
    </row>
    <row r="80" spans="1:21" ht="12.75">
      <c r="A80" s="55" t="s">
        <v>293</v>
      </c>
      <c r="B80" s="124" t="s">
        <v>127</v>
      </c>
      <c r="C80" s="124"/>
      <c r="D80" s="124"/>
      <c r="E80" s="124"/>
      <c r="F80" s="124"/>
      <c r="G80" s="124"/>
      <c r="H80" s="124"/>
      <c r="I80" s="124"/>
      <c r="J80" s="59">
        <v>6</v>
      </c>
      <c r="K80" s="59">
        <v>2</v>
      </c>
      <c r="L80" s="59">
        <v>1</v>
      </c>
      <c r="M80" s="59">
        <v>2</v>
      </c>
      <c r="N80" s="59">
        <v>1</v>
      </c>
      <c r="O80" s="19">
        <f aca="true" t="shared" si="9" ref="O80:O85">K80+L80+M80+N80</f>
        <v>6</v>
      </c>
      <c r="P80" s="20">
        <f aca="true" t="shared" si="10" ref="P80:P85">Q80-O80</f>
        <v>5</v>
      </c>
      <c r="Q80" s="20">
        <f aca="true" t="shared" si="11" ref="Q80:Q86">ROUND(PRODUCT(J80,25)/14,0)</f>
        <v>11</v>
      </c>
      <c r="R80" s="24" t="s">
        <v>34</v>
      </c>
      <c r="S80" s="12"/>
      <c r="T80" s="25"/>
      <c r="U80" s="12" t="s">
        <v>39</v>
      </c>
    </row>
    <row r="81" spans="1:21" ht="12.75">
      <c r="A81" s="54" t="s">
        <v>294</v>
      </c>
      <c r="B81" s="124" t="s">
        <v>128</v>
      </c>
      <c r="C81" s="124"/>
      <c r="D81" s="124"/>
      <c r="E81" s="124"/>
      <c r="F81" s="124"/>
      <c r="G81" s="124"/>
      <c r="H81" s="124"/>
      <c r="I81" s="124"/>
      <c r="J81" s="59">
        <v>6</v>
      </c>
      <c r="K81" s="59">
        <v>2</v>
      </c>
      <c r="L81" s="59">
        <v>2</v>
      </c>
      <c r="M81" s="59">
        <v>2</v>
      </c>
      <c r="N81" s="59">
        <v>0</v>
      </c>
      <c r="O81" s="19">
        <f t="shared" si="9"/>
        <v>6</v>
      </c>
      <c r="P81" s="20">
        <f t="shared" si="10"/>
        <v>5</v>
      </c>
      <c r="Q81" s="20">
        <f t="shared" si="11"/>
        <v>11</v>
      </c>
      <c r="R81" s="24" t="s">
        <v>34</v>
      </c>
      <c r="S81" s="12"/>
      <c r="T81" s="25"/>
      <c r="U81" s="12" t="s">
        <v>39</v>
      </c>
    </row>
    <row r="82" spans="1:21" ht="12.75">
      <c r="A82" s="55" t="s">
        <v>295</v>
      </c>
      <c r="B82" s="124" t="s">
        <v>129</v>
      </c>
      <c r="C82" s="124"/>
      <c r="D82" s="124"/>
      <c r="E82" s="124"/>
      <c r="F82" s="124"/>
      <c r="G82" s="124"/>
      <c r="H82" s="124"/>
      <c r="I82" s="124"/>
      <c r="J82" s="59">
        <v>4</v>
      </c>
      <c r="K82" s="59">
        <v>2</v>
      </c>
      <c r="L82" s="59">
        <v>0</v>
      </c>
      <c r="M82" s="59">
        <v>1</v>
      </c>
      <c r="N82" s="59">
        <v>0</v>
      </c>
      <c r="O82" s="19">
        <f t="shared" si="9"/>
        <v>3</v>
      </c>
      <c r="P82" s="20">
        <f t="shared" si="10"/>
        <v>4</v>
      </c>
      <c r="Q82" s="20">
        <f t="shared" si="11"/>
        <v>7</v>
      </c>
      <c r="R82" s="24" t="s">
        <v>34</v>
      </c>
      <c r="S82" s="12"/>
      <c r="T82" s="25"/>
      <c r="U82" s="12" t="s">
        <v>42</v>
      </c>
    </row>
    <row r="83" spans="1:21" ht="12.75">
      <c r="A83" s="54" t="s">
        <v>296</v>
      </c>
      <c r="B83" s="124" t="s">
        <v>130</v>
      </c>
      <c r="C83" s="124"/>
      <c r="D83" s="124"/>
      <c r="E83" s="124"/>
      <c r="F83" s="124"/>
      <c r="G83" s="124"/>
      <c r="H83" s="124"/>
      <c r="I83" s="124"/>
      <c r="J83" s="59">
        <v>2</v>
      </c>
      <c r="K83" s="59">
        <v>0</v>
      </c>
      <c r="L83" s="59">
        <v>0</v>
      </c>
      <c r="M83" s="59">
        <v>2</v>
      </c>
      <c r="N83" s="59">
        <v>0</v>
      </c>
      <c r="O83" s="19">
        <f t="shared" si="9"/>
        <v>2</v>
      </c>
      <c r="P83" s="20">
        <f t="shared" si="10"/>
        <v>2</v>
      </c>
      <c r="Q83" s="20">
        <f t="shared" si="11"/>
        <v>4</v>
      </c>
      <c r="R83" s="24"/>
      <c r="S83" s="12" t="s">
        <v>31</v>
      </c>
      <c r="T83" s="25"/>
      <c r="U83" s="12" t="s">
        <v>39</v>
      </c>
    </row>
    <row r="84" spans="1:21" ht="12.75">
      <c r="A84" s="54" t="s">
        <v>303</v>
      </c>
      <c r="B84" s="124" t="s">
        <v>132</v>
      </c>
      <c r="C84" s="124"/>
      <c r="D84" s="124"/>
      <c r="E84" s="124"/>
      <c r="F84" s="124"/>
      <c r="G84" s="124"/>
      <c r="H84" s="124"/>
      <c r="I84" s="124"/>
      <c r="J84" s="59">
        <v>4</v>
      </c>
      <c r="K84" s="59">
        <v>2</v>
      </c>
      <c r="L84" s="59">
        <v>0</v>
      </c>
      <c r="M84" s="59">
        <v>1</v>
      </c>
      <c r="N84" s="59">
        <v>1</v>
      </c>
      <c r="O84" s="19">
        <f t="shared" si="9"/>
        <v>4</v>
      </c>
      <c r="P84" s="20">
        <f t="shared" si="10"/>
        <v>3</v>
      </c>
      <c r="Q84" s="20">
        <f t="shared" si="11"/>
        <v>7</v>
      </c>
      <c r="R84" s="24"/>
      <c r="S84" s="12" t="s">
        <v>31</v>
      </c>
      <c r="T84" s="25"/>
      <c r="U84" s="12" t="s">
        <v>41</v>
      </c>
    </row>
    <row r="85" spans="1:21" ht="12.75">
      <c r="A85" s="54" t="s">
        <v>125</v>
      </c>
      <c r="B85" s="124" t="s">
        <v>131</v>
      </c>
      <c r="C85" s="124"/>
      <c r="D85" s="124"/>
      <c r="E85" s="124"/>
      <c r="F85" s="124"/>
      <c r="G85" s="124"/>
      <c r="H85" s="124"/>
      <c r="I85" s="124"/>
      <c r="J85" s="59">
        <v>4</v>
      </c>
      <c r="K85" s="59">
        <v>2</v>
      </c>
      <c r="L85" s="59">
        <v>0</v>
      </c>
      <c r="M85" s="59">
        <v>1</v>
      </c>
      <c r="N85" s="59">
        <v>1</v>
      </c>
      <c r="O85" s="19">
        <f t="shared" si="9"/>
        <v>4</v>
      </c>
      <c r="P85" s="20">
        <f t="shared" si="10"/>
        <v>3</v>
      </c>
      <c r="Q85" s="20">
        <f t="shared" si="11"/>
        <v>7</v>
      </c>
      <c r="R85" s="24"/>
      <c r="S85" s="12" t="s">
        <v>31</v>
      </c>
      <c r="T85" s="25"/>
      <c r="U85" s="12" t="s">
        <v>41</v>
      </c>
    </row>
    <row r="86" spans="1:21" ht="12.75">
      <c r="A86" s="54" t="s">
        <v>254</v>
      </c>
      <c r="B86" s="230" t="s">
        <v>255</v>
      </c>
      <c r="C86" s="231"/>
      <c r="D86" s="231"/>
      <c r="E86" s="231"/>
      <c r="F86" s="231"/>
      <c r="G86" s="231"/>
      <c r="H86" s="232"/>
      <c r="I86" s="30"/>
      <c r="J86" s="59">
        <v>4</v>
      </c>
      <c r="K86" s="59">
        <v>0</v>
      </c>
      <c r="L86" s="59">
        <v>0</v>
      </c>
      <c r="M86" s="59">
        <v>1</v>
      </c>
      <c r="N86" s="59">
        <v>0</v>
      </c>
      <c r="O86" s="19">
        <v>1</v>
      </c>
      <c r="P86" s="20">
        <v>6</v>
      </c>
      <c r="Q86" s="20">
        <f t="shared" si="11"/>
        <v>7</v>
      </c>
      <c r="R86" s="24" t="s">
        <v>34</v>
      </c>
      <c r="S86" s="12"/>
      <c r="T86" s="25"/>
      <c r="U86" s="12" t="s">
        <v>41</v>
      </c>
    </row>
    <row r="87" spans="1:21" ht="12.75">
      <c r="A87" s="21" t="s">
        <v>28</v>
      </c>
      <c r="B87" s="138"/>
      <c r="C87" s="138"/>
      <c r="D87" s="138"/>
      <c r="E87" s="138"/>
      <c r="F87" s="138"/>
      <c r="G87" s="138"/>
      <c r="H87" s="138"/>
      <c r="I87" s="138"/>
      <c r="J87" s="21">
        <f aca="true" t="shared" si="12" ref="J87:Q87">SUM(J80:J86)</f>
        <v>30</v>
      </c>
      <c r="K87" s="21">
        <f t="shared" si="12"/>
        <v>10</v>
      </c>
      <c r="L87" s="21">
        <f t="shared" si="12"/>
        <v>3</v>
      </c>
      <c r="M87" s="21">
        <f t="shared" si="12"/>
        <v>10</v>
      </c>
      <c r="N87" s="21">
        <f t="shared" si="12"/>
        <v>3</v>
      </c>
      <c r="O87" s="21">
        <f t="shared" si="12"/>
        <v>26</v>
      </c>
      <c r="P87" s="21">
        <f t="shared" si="12"/>
        <v>28</v>
      </c>
      <c r="Q87" s="21">
        <f t="shared" si="12"/>
        <v>54</v>
      </c>
      <c r="R87" s="21">
        <f>COUNTIF(R80:R86,"E")</f>
        <v>4</v>
      </c>
      <c r="S87" s="21">
        <f>COUNTIF(S80:S85,"C")</f>
        <v>3</v>
      </c>
      <c r="T87" s="21">
        <f>COUNTIF(T80:T86,"VP")</f>
        <v>0</v>
      </c>
      <c r="U87" s="22"/>
    </row>
    <row r="88" spans="1:21" ht="19.5" customHeight="1">
      <c r="A88" s="194" t="s">
        <v>50</v>
      </c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6"/>
    </row>
    <row r="89" spans="1:21" ht="25.5" customHeight="1">
      <c r="A89" s="193" t="s">
        <v>30</v>
      </c>
      <c r="B89" s="193" t="s">
        <v>29</v>
      </c>
      <c r="C89" s="193"/>
      <c r="D89" s="193"/>
      <c r="E89" s="193"/>
      <c r="F89" s="193"/>
      <c r="G89" s="193"/>
      <c r="H89" s="193"/>
      <c r="I89" s="193"/>
      <c r="J89" s="169" t="s">
        <v>43</v>
      </c>
      <c r="K89" s="169" t="s">
        <v>27</v>
      </c>
      <c r="L89" s="169"/>
      <c r="M89" s="169"/>
      <c r="N89" s="169"/>
      <c r="O89" s="169" t="s">
        <v>44</v>
      </c>
      <c r="P89" s="169"/>
      <c r="Q89" s="169"/>
      <c r="R89" s="169" t="s">
        <v>26</v>
      </c>
      <c r="S89" s="169"/>
      <c r="T89" s="169"/>
      <c r="U89" s="169" t="s">
        <v>25</v>
      </c>
    </row>
    <row r="90" spans="1:21" ht="12.75">
      <c r="A90" s="193"/>
      <c r="B90" s="193"/>
      <c r="C90" s="193"/>
      <c r="D90" s="193"/>
      <c r="E90" s="193"/>
      <c r="F90" s="193"/>
      <c r="G90" s="193"/>
      <c r="H90" s="193"/>
      <c r="I90" s="193"/>
      <c r="J90" s="169"/>
      <c r="K90" s="4" t="s">
        <v>31</v>
      </c>
      <c r="L90" s="4" t="s">
        <v>32</v>
      </c>
      <c r="M90" s="50" t="s">
        <v>96</v>
      </c>
      <c r="N90" s="4" t="s">
        <v>97</v>
      </c>
      <c r="O90" s="4" t="s">
        <v>36</v>
      </c>
      <c r="P90" s="4" t="s">
        <v>8</v>
      </c>
      <c r="Q90" s="4" t="s">
        <v>33</v>
      </c>
      <c r="R90" s="4" t="s">
        <v>34</v>
      </c>
      <c r="S90" s="4" t="s">
        <v>31</v>
      </c>
      <c r="T90" s="4" t="s">
        <v>35</v>
      </c>
      <c r="U90" s="169"/>
    </row>
    <row r="91" spans="1:21" ht="12.75">
      <c r="A91" s="54" t="s">
        <v>298</v>
      </c>
      <c r="B91" s="124" t="s">
        <v>135</v>
      </c>
      <c r="C91" s="124"/>
      <c r="D91" s="124"/>
      <c r="E91" s="124"/>
      <c r="F91" s="124"/>
      <c r="G91" s="124"/>
      <c r="H91" s="124"/>
      <c r="I91" s="124"/>
      <c r="J91" s="59">
        <v>5</v>
      </c>
      <c r="K91" s="59">
        <v>2</v>
      </c>
      <c r="L91" s="59">
        <v>1</v>
      </c>
      <c r="M91" s="59">
        <v>1</v>
      </c>
      <c r="N91" s="59">
        <v>0</v>
      </c>
      <c r="O91" s="19">
        <f aca="true" t="shared" si="13" ref="O91:O96">K91+L91+M91+N91</f>
        <v>4</v>
      </c>
      <c r="P91" s="20">
        <f aca="true" t="shared" si="14" ref="P91:P96">Q91-O91</f>
        <v>6</v>
      </c>
      <c r="Q91" s="20">
        <f aca="true" t="shared" si="15" ref="Q91:Q96">ROUND(PRODUCT(J91,25)/12,0)</f>
        <v>10</v>
      </c>
      <c r="R91" s="24" t="s">
        <v>34</v>
      </c>
      <c r="S91" s="12"/>
      <c r="T91" s="25"/>
      <c r="U91" s="12" t="s">
        <v>39</v>
      </c>
    </row>
    <row r="92" spans="1:21" ht="12.75">
      <c r="A92" s="54" t="s">
        <v>299</v>
      </c>
      <c r="B92" s="124" t="s">
        <v>136</v>
      </c>
      <c r="C92" s="124"/>
      <c r="D92" s="124"/>
      <c r="E92" s="124"/>
      <c r="F92" s="124"/>
      <c r="G92" s="124"/>
      <c r="H92" s="124"/>
      <c r="I92" s="124"/>
      <c r="J92" s="59">
        <v>5</v>
      </c>
      <c r="K92" s="59">
        <v>2</v>
      </c>
      <c r="L92" s="59">
        <v>0</v>
      </c>
      <c r="M92" s="59">
        <v>2</v>
      </c>
      <c r="N92" s="59">
        <v>0</v>
      </c>
      <c r="O92" s="19">
        <f t="shared" si="13"/>
        <v>4</v>
      </c>
      <c r="P92" s="20">
        <f t="shared" si="14"/>
        <v>6</v>
      </c>
      <c r="Q92" s="20">
        <f t="shared" si="15"/>
        <v>10</v>
      </c>
      <c r="R92" s="24" t="s">
        <v>34</v>
      </c>
      <c r="S92" s="12"/>
      <c r="T92" s="25"/>
      <c r="U92" s="12" t="s">
        <v>39</v>
      </c>
    </row>
    <row r="93" spans="1:21" ht="12.75">
      <c r="A93" s="54" t="s">
        <v>300</v>
      </c>
      <c r="B93" s="124" t="s">
        <v>137</v>
      </c>
      <c r="C93" s="124"/>
      <c r="D93" s="124"/>
      <c r="E93" s="124"/>
      <c r="F93" s="124"/>
      <c r="G93" s="124"/>
      <c r="H93" s="124"/>
      <c r="I93" s="124"/>
      <c r="J93" s="59">
        <v>2</v>
      </c>
      <c r="K93" s="59">
        <v>0</v>
      </c>
      <c r="L93" s="59">
        <v>0</v>
      </c>
      <c r="M93" s="59">
        <v>1</v>
      </c>
      <c r="N93" s="59">
        <v>0</v>
      </c>
      <c r="O93" s="19">
        <f t="shared" si="13"/>
        <v>1</v>
      </c>
      <c r="P93" s="20">
        <f t="shared" si="14"/>
        <v>3</v>
      </c>
      <c r="Q93" s="20">
        <f t="shared" si="15"/>
        <v>4</v>
      </c>
      <c r="R93" s="24" t="s">
        <v>34</v>
      </c>
      <c r="S93" s="12"/>
      <c r="T93" s="25"/>
      <c r="U93" s="12" t="s">
        <v>41</v>
      </c>
    </row>
    <row r="94" spans="1:21" ht="12.75">
      <c r="A94" s="54" t="s">
        <v>126</v>
      </c>
      <c r="B94" s="124" t="s">
        <v>140</v>
      </c>
      <c r="C94" s="124"/>
      <c r="D94" s="124"/>
      <c r="E94" s="124"/>
      <c r="F94" s="124"/>
      <c r="G94" s="124"/>
      <c r="H94" s="124"/>
      <c r="I94" s="124"/>
      <c r="J94" s="59">
        <v>7</v>
      </c>
      <c r="K94" s="59">
        <v>2</v>
      </c>
      <c r="L94" s="59">
        <v>0</v>
      </c>
      <c r="M94" s="59">
        <v>1</v>
      </c>
      <c r="N94" s="59">
        <v>1</v>
      </c>
      <c r="O94" s="19">
        <f t="shared" si="13"/>
        <v>4</v>
      </c>
      <c r="P94" s="20">
        <f t="shared" si="14"/>
        <v>11</v>
      </c>
      <c r="Q94" s="20">
        <f t="shared" si="15"/>
        <v>15</v>
      </c>
      <c r="R94" s="24"/>
      <c r="S94" s="12" t="s">
        <v>31</v>
      </c>
      <c r="T94" s="25"/>
      <c r="U94" s="12" t="s">
        <v>41</v>
      </c>
    </row>
    <row r="95" spans="1:21" ht="12.75">
      <c r="A95" s="54" t="s">
        <v>133</v>
      </c>
      <c r="B95" s="124" t="s">
        <v>139</v>
      </c>
      <c r="C95" s="124"/>
      <c r="D95" s="124"/>
      <c r="E95" s="124"/>
      <c r="F95" s="124"/>
      <c r="G95" s="124"/>
      <c r="H95" s="124"/>
      <c r="I95" s="124"/>
      <c r="J95" s="59">
        <v>7</v>
      </c>
      <c r="K95" s="59">
        <v>2</v>
      </c>
      <c r="L95" s="59">
        <v>0</v>
      </c>
      <c r="M95" s="59">
        <v>1</v>
      </c>
      <c r="N95" s="59">
        <v>1</v>
      </c>
      <c r="O95" s="19">
        <f t="shared" si="13"/>
        <v>4</v>
      </c>
      <c r="P95" s="20">
        <f t="shared" si="14"/>
        <v>11</v>
      </c>
      <c r="Q95" s="20">
        <f t="shared" si="15"/>
        <v>15</v>
      </c>
      <c r="R95" s="24"/>
      <c r="S95" s="12" t="s">
        <v>31</v>
      </c>
      <c r="T95" s="25"/>
      <c r="U95" s="12" t="s">
        <v>41</v>
      </c>
    </row>
    <row r="96" spans="1:21" ht="12.75">
      <c r="A96" s="54" t="s">
        <v>134</v>
      </c>
      <c r="B96" s="124" t="s">
        <v>138</v>
      </c>
      <c r="C96" s="124"/>
      <c r="D96" s="124"/>
      <c r="E96" s="124"/>
      <c r="F96" s="124"/>
      <c r="G96" s="124"/>
      <c r="H96" s="124"/>
      <c r="I96" s="124"/>
      <c r="J96" s="59">
        <v>4</v>
      </c>
      <c r="K96" s="59">
        <v>2</v>
      </c>
      <c r="L96" s="59">
        <v>0</v>
      </c>
      <c r="M96" s="59">
        <v>0</v>
      </c>
      <c r="N96" s="59">
        <v>1</v>
      </c>
      <c r="O96" s="19">
        <f t="shared" si="13"/>
        <v>3</v>
      </c>
      <c r="P96" s="20">
        <f t="shared" si="14"/>
        <v>5</v>
      </c>
      <c r="Q96" s="20">
        <f t="shared" si="15"/>
        <v>8</v>
      </c>
      <c r="R96" s="24"/>
      <c r="S96" s="12" t="s">
        <v>31</v>
      </c>
      <c r="T96" s="25"/>
      <c r="U96" s="12" t="s">
        <v>42</v>
      </c>
    </row>
    <row r="97" spans="1:21" ht="12.75">
      <c r="A97" s="21" t="s">
        <v>28</v>
      </c>
      <c r="B97" s="138"/>
      <c r="C97" s="138"/>
      <c r="D97" s="138"/>
      <c r="E97" s="138"/>
      <c r="F97" s="138"/>
      <c r="G97" s="138"/>
      <c r="H97" s="138"/>
      <c r="I97" s="138"/>
      <c r="J97" s="21">
        <f aca="true" t="shared" si="16" ref="J97:Q97">SUM(J91:J96)</f>
        <v>30</v>
      </c>
      <c r="K97" s="21">
        <f t="shared" si="16"/>
        <v>10</v>
      </c>
      <c r="L97" s="21">
        <f t="shared" si="16"/>
        <v>1</v>
      </c>
      <c r="M97" s="21">
        <f t="shared" si="16"/>
        <v>6</v>
      </c>
      <c r="N97" s="21">
        <f t="shared" si="16"/>
        <v>3</v>
      </c>
      <c r="O97" s="21">
        <f t="shared" si="16"/>
        <v>20</v>
      </c>
      <c r="P97" s="21">
        <f t="shared" si="16"/>
        <v>42</v>
      </c>
      <c r="Q97" s="21">
        <f t="shared" si="16"/>
        <v>62</v>
      </c>
      <c r="R97" s="21">
        <f>COUNTIF(R91:R96,"E")</f>
        <v>3</v>
      </c>
      <c r="S97" s="21">
        <f>COUNTIF(S91:S96,"C")</f>
        <v>3</v>
      </c>
      <c r="T97" s="21">
        <f>COUNTIF(T91:T96,"VP")</f>
        <v>0</v>
      </c>
      <c r="U97" s="22"/>
    </row>
    <row r="98" spans="1:21" ht="12.7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100"/>
    </row>
    <row r="99" spans="1:21" ht="12.7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100"/>
    </row>
    <row r="100" spans="1:21" ht="12.7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100"/>
    </row>
    <row r="101" spans="1:21" ht="12.7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100"/>
    </row>
    <row r="103" spans="1:4" ht="15.75">
      <c r="A103" s="89"/>
      <c r="D103" s="90" t="s">
        <v>263</v>
      </c>
    </row>
    <row r="104" ht="15">
      <c r="A104" s="48"/>
    </row>
    <row r="105" spans="1:21" ht="38.25">
      <c r="A105" s="94" t="s">
        <v>30</v>
      </c>
      <c r="B105" s="283" t="s">
        <v>29</v>
      </c>
      <c r="C105" s="283"/>
      <c r="D105" s="283"/>
      <c r="E105" s="283"/>
      <c r="F105" s="283"/>
      <c r="G105" s="283"/>
      <c r="H105" s="283"/>
      <c r="I105" s="95" t="s">
        <v>264</v>
      </c>
      <c r="J105" s="95" t="s">
        <v>43</v>
      </c>
      <c r="K105" s="283" t="s">
        <v>27</v>
      </c>
      <c r="L105" s="283"/>
      <c r="M105" s="283"/>
      <c r="N105" s="283"/>
      <c r="O105" s="283" t="s">
        <v>44</v>
      </c>
      <c r="P105" s="283"/>
      <c r="Q105" s="283"/>
      <c r="R105" s="283" t="s">
        <v>265</v>
      </c>
      <c r="S105" s="283"/>
      <c r="T105" s="283"/>
      <c r="U105" s="95" t="s">
        <v>25</v>
      </c>
    </row>
    <row r="106" spans="1:21" ht="15">
      <c r="A106" s="94"/>
      <c r="B106" s="283"/>
      <c r="C106" s="283"/>
      <c r="D106" s="283"/>
      <c r="E106" s="283"/>
      <c r="F106" s="283"/>
      <c r="G106" s="283"/>
      <c r="H106" s="283"/>
      <c r="I106" s="95" t="s">
        <v>266</v>
      </c>
      <c r="J106" s="95"/>
      <c r="K106" s="95" t="s">
        <v>31</v>
      </c>
      <c r="L106" s="95" t="s">
        <v>32</v>
      </c>
      <c r="M106" s="95" t="s">
        <v>96</v>
      </c>
      <c r="N106" s="95" t="s">
        <v>97</v>
      </c>
      <c r="O106" s="95" t="s">
        <v>36</v>
      </c>
      <c r="P106" s="95" t="s">
        <v>8</v>
      </c>
      <c r="Q106" s="95" t="s">
        <v>33</v>
      </c>
      <c r="R106" s="95" t="s">
        <v>34</v>
      </c>
      <c r="S106" s="95" t="s">
        <v>31</v>
      </c>
      <c r="T106" s="95" t="s">
        <v>267</v>
      </c>
      <c r="U106" s="95"/>
    </row>
    <row r="107" spans="1:21" ht="15.75" customHeight="1">
      <c r="A107" s="287" t="s">
        <v>269</v>
      </c>
      <c r="B107" s="288"/>
      <c r="C107" s="288"/>
      <c r="D107" s="288"/>
      <c r="E107" s="288"/>
      <c r="F107" s="288"/>
      <c r="G107" s="288"/>
      <c r="H107" s="289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</row>
    <row r="108" spans="1:21" ht="15">
      <c r="A108" s="54" t="s">
        <v>113</v>
      </c>
      <c r="B108" s="284" t="s">
        <v>270</v>
      </c>
      <c r="C108" s="285"/>
      <c r="D108" s="285"/>
      <c r="E108" s="285"/>
      <c r="F108" s="285"/>
      <c r="G108" s="285"/>
      <c r="H108" s="286"/>
      <c r="I108" s="59">
        <v>4</v>
      </c>
      <c r="J108" s="59">
        <v>3</v>
      </c>
      <c r="K108" s="59">
        <v>0</v>
      </c>
      <c r="L108" s="59">
        <v>2</v>
      </c>
      <c r="M108" s="59">
        <v>0</v>
      </c>
      <c r="N108" s="59">
        <v>0</v>
      </c>
      <c r="O108" s="59">
        <v>2</v>
      </c>
      <c r="P108" s="59">
        <v>3</v>
      </c>
      <c r="Q108" s="59">
        <v>5</v>
      </c>
      <c r="R108" s="59"/>
      <c r="S108" s="59" t="s">
        <v>31</v>
      </c>
      <c r="T108" s="59"/>
      <c r="U108" s="59" t="s">
        <v>42</v>
      </c>
    </row>
    <row r="109" spans="1:21" ht="15.75" customHeight="1">
      <c r="A109" s="287" t="s">
        <v>268</v>
      </c>
      <c r="B109" s="288"/>
      <c r="C109" s="288"/>
      <c r="D109" s="288"/>
      <c r="E109" s="288"/>
      <c r="F109" s="288"/>
      <c r="G109" s="288"/>
      <c r="H109" s="289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</row>
    <row r="110" spans="1:21" ht="15">
      <c r="A110" s="54" t="s">
        <v>119</v>
      </c>
      <c r="B110" s="284" t="s">
        <v>271</v>
      </c>
      <c r="C110" s="285"/>
      <c r="D110" s="285"/>
      <c r="E110" s="285"/>
      <c r="F110" s="285"/>
      <c r="G110" s="285"/>
      <c r="H110" s="286"/>
      <c r="I110" s="59">
        <v>4</v>
      </c>
      <c r="J110" s="59">
        <v>3</v>
      </c>
      <c r="K110" s="59">
        <v>0</v>
      </c>
      <c r="L110" s="59">
        <v>2</v>
      </c>
      <c r="M110" s="59">
        <v>0</v>
      </c>
      <c r="N110" s="59">
        <v>0</v>
      </c>
      <c r="O110" s="59">
        <v>2</v>
      </c>
      <c r="P110" s="59">
        <v>3</v>
      </c>
      <c r="Q110" s="59">
        <v>5</v>
      </c>
      <c r="R110" s="59"/>
      <c r="S110" s="59" t="s">
        <v>31</v>
      </c>
      <c r="T110" s="59"/>
      <c r="U110" s="59" t="s">
        <v>42</v>
      </c>
    </row>
    <row r="111" spans="1:14" ht="15">
      <c r="A111" s="91"/>
      <c r="B111" s="92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2"/>
    </row>
    <row r="112" spans="1:21" ht="12.75">
      <c r="A112" s="257" t="s">
        <v>141</v>
      </c>
      <c r="B112" s="258"/>
      <c r="C112" s="258"/>
      <c r="D112" s="258"/>
      <c r="E112" s="258"/>
      <c r="F112" s="258"/>
      <c r="G112" s="258"/>
      <c r="H112" s="258"/>
      <c r="I112" s="258"/>
      <c r="J112" s="258"/>
      <c r="K112" s="258"/>
      <c r="L112" s="258"/>
      <c r="M112" s="258"/>
      <c r="N112" s="258"/>
      <c r="O112" s="258"/>
      <c r="P112" s="258"/>
      <c r="Q112" s="258"/>
      <c r="R112" s="258"/>
      <c r="S112" s="258"/>
      <c r="T112" s="258"/>
      <c r="U112" s="259"/>
    </row>
    <row r="113" spans="1:21" ht="15">
      <c r="A113" s="53"/>
      <c r="B113" s="188" t="s">
        <v>142</v>
      </c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9"/>
    </row>
    <row r="114" spans="1:21" ht="12.75">
      <c r="A114" s="54" t="s">
        <v>148</v>
      </c>
      <c r="B114" s="142" t="s">
        <v>153</v>
      </c>
      <c r="C114" s="142"/>
      <c r="D114" s="142"/>
      <c r="E114" s="142"/>
      <c r="F114" s="142"/>
      <c r="G114" s="142"/>
      <c r="H114" s="142"/>
      <c r="I114" s="142"/>
      <c r="J114" s="52">
        <f>J$84</f>
        <v>4</v>
      </c>
      <c r="K114" s="52">
        <f aca="true" t="shared" si="17" ref="K114:Q124">K$84</f>
        <v>2</v>
      </c>
      <c r="L114" s="52">
        <f t="shared" si="17"/>
        <v>0</v>
      </c>
      <c r="M114" s="52">
        <f t="shared" si="17"/>
        <v>1</v>
      </c>
      <c r="N114" s="52">
        <f t="shared" si="17"/>
        <v>1</v>
      </c>
      <c r="O114" s="52">
        <f t="shared" si="17"/>
        <v>4</v>
      </c>
      <c r="P114" s="52">
        <f t="shared" si="17"/>
        <v>3</v>
      </c>
      <c r="Q114" s="52">
        <f t="shared" si="17"/>
        <v>7</v>
      </c>
      <c r="R114" s="26"/>
      <c r="S114" s="26" t="s">
        <v>31</v>
      </c>
      <c r="T114" s="27"/>
      <c r="U114" s="12" t="s">
        <v>41</v>
      </c>
    </row>
    <row r="115" spans="1:21" ht="12.75">
      <c r="A115" s="54" t="s">
        <v>149</v>
      </c>
      <c r="B115" s="142" t="s">
        <v>154</v>
      </c>
      <c r="C115" s="142"/>
      <c r="D115" s="142"/>
      <c r="E115" s="142"/>
      <c r="F115" s="142"/>
      <c r="G115" s="142"/>
      <c r="H115" s="142"/>
      <c r="I115" s="142"/>
      <c r="J115" s="52">
        <f>J$84</f>
        <v>4</v>
      </c>
      <c r="K115" s="52">
        <f t="shared" si="17"/>
        <v>2</v>
      </c>
      <c r="L115" s="52">
        <f t="shared" si="17"/>
        <v>0</v>
      </c>
      <c r="M115" s="52">
        <f t="shared" si="17"/>
        <v>1</v>
      </c>
      <c r="N115" s="52">
        <f t="shared" si="17"/>
        <v>1</v>
      </c>
      <c r="O115" s="52">
        <f t="shared" si="17"/>
        <v>4</v>
      </c>
      <c r="P115" s="52">
        <f t="shared" si="17"/>
        <v>3</v>
      </c>
      <c r="Q115" s="52">
        <f t="shared" si="17"/>
        <v>7</v>
      </c>
      <c r="R115" s="26"/>
      <c r="S115" s="26" t="s">
        <v>31</v>
      </c>
      <c r="T115" s="27"/>
      <c r="U115" s="12" t="s">
        <v>41</v>
      </c>
    </row>
    <row r="116" spans="1:21" ht="15">
      <c r="A116" s="54" t="s">
        <v>150</v>
      </c>
      <c r="B116" s="142" t="s">
        <v>155</v>
      </c>
      <c r="C116" s="185"/>
      <c r="D116" s="185"/>
      <c r="E116" s="185"/>
      <c r="F116" s="185"/>
      <c r="G116" s="185"/>
      <c r="H116" s="185"/>
      <c r="I116" s="31"/>
      <c r="J116" s="52">
        <f>J$84</f>
        <v>4</v>
      </c>
      <c r="K116" s="52">
        <f t="shared" si="17"/>
        <v>2</v>
      </c>
      <c r="L116" s="52">
        <f t="shared" si="17"/>
        <v>0</v>
      </c>
      <c r="M116" s="52">
        <f t="shared" si="17"/>
        <v>1</v>
      </c>
      <c r="N116" s="52">
        <f t="shared" si="17"/>
        <v>1</v>
      </c>
      <c r="O116" s="52">
        <f t="shared" si="17"/>
        <v>4</v>
      </c>
      <c r="P116" s="52">
        <f t="shared" si="17"/>
        <v>3</v>
      </c>
      <c r="Q116" s="52">
        <f t="shared" si="17"/>
        <v>7</v>
      </c>
      <c r="R116" s="26"/>
      <c r="S116" s="26" t="s">
        <v>31</v>
      </c>
      <c r="T116" s="27"/>
      <c r="U116" s="12" t="s">
        <v>41</v>
      </c>
    </row>
    <row r="117" spans="1:21" ht="15">
      <c r="A117" s="54" t="s">
        <v>151</v>
      </c>
      <c r="B117" s="142" t="s">
        <v>156</v>
      </c>
      <c r="C117" s="185"/>
      <c r="D117" s="185"/>
      <c r="E117" s="185"/>
      <c r="F117" s="185"/>
      <c r="G117" s="185"/>
      <c r="H117" s="185"/>
      <c r="I117" s="31"/>
      <c r="J117" s="52">
        <f>J$84</f>
        <v>4</v>
      </c>
      <c r="K117" s="52">
        <f t="shared" si="17"/>
        <v>2</v>
      </c>
      <c r="L117" s="52">
        <f t="shared" si="17"/>
        <v>0</v>
      </c>
      <c r="M117" s="52">
        <f t="shared" si="17"/>
        <v>1</v>
      </c>
      <c r="N117" s="52">
        <f t="shared" si="17"/>
        <v>1</v>
      </c>
      <c r="O117" s="52">
        <f t="shared" si="17"/>
        <v>4</v>
      </c>
      <c r="P117" s="52">
        <f t="shared" si="17"/>
        <v>3</v>
      </c>
      <c r="Q117" s="52">
        <f t="shared" si="17"/>
        <v>7</v>
      </c>
      <c r="R117" s="26"/>
      <c r="S117" s="26" t="s">
        <v>31</v>
      </c>
      <c r="T117" s="27"/>
      <c r="U117" s="12" t="s">
        <v>41</v>
      </c>
    </row>
    <row r="118" spans="1:21" ht="12.75">
      <c r="A118" s="54" t="s">
        <v>152</v>
      </c>
      <c r="B118" s="142" t="s">
        <v>157</v>
      </c>
      <c r="C118" s="142"/>
      <c r="D118" s="142"/>
      <c r="E118" s="142"/>
      <c r="F118" s="142"/>
      <c r="G118" s="142"/>
      <c r="H118" s="142"/>
      <c r="I118" s="142"/>
      <c r="J118" s="52">
        <f>J$84</f>
        <v>4</v>
      </c>
      <c r="K118" s="52">
        <f t="shared" si="17"/>
        <v>2</v>
      </c>
      <c r="L118" s="52">
        <f t="shared" si="17"/>
        <v>0</v>
      </c>
      <c r="M118" s="52">
        <f t="shared" si="17"/>
        <v>1</v>
      </c>
      <c r="N118" s="52">
        <f t="shared" si="17"/>
        <v>1</v>
      </c>
      <c r="O118" s="52">
        <f t="shared" si="17"/>
        <v>4</v>
      </c>
      <c r="P118" s="52">
        <f t="shared" si="17"/>
        <v>3</v>
      </c>
      <c r="Q118" s="52">
        <f t="shared" si="17"/>
        <v>7</v>
      </c>
      <c r="R118" s="26"/>
      <c r="S118" s="26" t="s">
        <v>31</v>
      </c>
      <c r="T118" s="27"/>
      <c r="U118" s="12" t="s">
        <v>41</v>
      </c>
    </row>
    <row r="119" spans="1:21" ht="15">
      <c r="A119" s="56"/>
      <c r="B119" s="236" t="s">
        <v>143</v>
      </c>
      <c r="C119" s="236"/>
      <c r="D119" s="236"/>
      <c r="E119" s="236"/>
      <c r="F119" s="236"/>
      <c r="G119" s="236"/>
      <c r="H119" s="236"/>
      <c r="I119" s="236"/>
      <c r="J119" s="236"/>
      <c r="K119" s="236"/>
      <c r="L119" s="236"/>
      <c r="M119" s="236"/>
      <c r="N119" s="236"/>
      <c r="O119" s="236"/>
      <c r="P119" s="236"/>
      <c r="Q119" s="236"/>
      <c r="R119" s="236"/>
      <c r="S119" s="236"/>
      <c r="T119" s="236"/>
      <c r="U119" s="237"/>
    </row>
    <row r="120" spans="1:21" ht="12.75">
      <c r="A120" s="54" t="s">
        <v>158</v>
      </c>
      <c r="B120" s="142" t="s">
        <v>157</v>
      </c>
      <c r="C120" s="142"/>
      <c r="D120" s="142"/>
      <c r="E120" s="142"/>
      <c r="F120" s="142"/>
      <c r="G120" s="142"/>
      <c r="H120" s="142"/>
      <c r="I120" s="142"/>
      <c r="J120" s="52">
        <f>J$84</f>
        <v>4</v>
      </c>
      <c r="K120" s="52">
        <f t="shared" si="17"/>
        <v>2</v>
      </c>
      <c r="L120" s="52">
        <f t="shared" si="17"/>
        <v>0</v>
      </c>
      <c r="M120" s="52">
        <f t="shared" si="17"/>
        <v>1</v>
      </c>
      <c r="N120" s="52">
        <f t="shared" si="17"/>
        <v>1</v>
      </c>
      <c r="O120" s="52">
        <f t="shared" si="17"/>
        <v>4</v>
      </c>
      <c r="P120" s="52">
        <f t="shared" si="17"/>
        <v>3</v>
      </c>
      <c r="Q120" s="52">
        <f t="shared" si="17"/>
        <v>7</v>
      </c>
      <c r="R120" s="26"/>
      <c r="S120" s="26" t="s">
        <v>31</v>
      </c>
      <c r="T120" s="27"/>
      <c r="U120" s="12" t="s">
        <v>41</v>
      </c>
    </row>
    <row r="121" spans="1:21" ht="12.75">
      <c r="A121" s="54" t="s">
        <v>159</v>
      </c>
      <c r="B121" s="142" t="s">
        <v>163</v>
      </c>
      <c r="C121" s="142"/>
      <c r="D121" s="142"/>
      <c r="E121" s="142"/>
      <c r="F121" s="142"/>
      <c r="G121" s="142"/>
      <c r="H121" s="142"/>
      <c r="I121" s="142"/>
      <c r="J121" s="52">
        <f>J$84</f>
        <v>4</v>
      </c>
      <c r="K121" s="52">
        <f t="shared" si="17"/>
        <v>2</v>
      </c>
      <c r="L121" s="52">
        <f t="shared" si="17"/>
        <v>0</v>
      </c>
      <c r="M121" s="52">
        <f t="shared" si="17"/>
        <v>1</v>
      </c>
      <c r="N121" s="52">
        <f t="shared" si="17"/>
        <v>1</v>
      </c>
      <c r="O121" s="52">
        <f t="shared" si="17"/>
        <v>4</v>
      </c>
      <c r="P121" s="52">
        <f t="shared" si="17"/>
        <v>3</v>
      </c>
      <c r="Q121" s="52">
        <f t="shared" si="17"/>
        <v>7</v>
      </c>
      <c r="R121" s="26"/>
      <c r="S121" s="26" t="s">
        <v>31</v>
      </c>
      <c r="T121" s="27"/>
      <c r="U121" s="12" t="s">
        <v>41</v>
      </c>
    </row>
    <row r="122" spans="1:21" ht="12.75">
      <c r="A122" s="54" t="s">
        <v>160</v>
      </c>
      <c r="B122" s="142" t="s">
        <v>164</v>
      </c>
      <c r="C122" s="142"/>
      <c r="D122" s="142"/>
      <c r="E122" s="142"/>
      <c r="F122" s="142"/>
      <c r="G122" s="142"/>
      <c r="H122" s="142"/>
      <c r="I122" s="31"/>
      <c r="J122" s="52">
        <f>J$84</f>
        <v>4</v>
      </c>
      <c r="K122" s="52">
        <f t="shared" si="17"/>
        <v>2</v>
      </c>
      <c r="L122" s="52">
        <f t="shared" si="17"/>
        <v>0</v>
      </c>
      <c r="M122" s="52">
        <f t="shared" si="17"/>
        <v>1</v>
      </c>
      <c r="N122" s="52">
        <f t="shared" si="17"/>
        <v>1</v>
      </c>
      <c r="O122" s="52">
        <f t="shared" si="17"/>
        <v>4</v>
      </c>
      <c r="P122" s="52">
        <f t="shared" si="17"/>
        <v>3</v>
      </c>
      <c r="Q122" s="52">
        <f t="shared" si="17"/>
        <v>7</v>
      </c>
      <c r="R122" s="26"/>
      <c r="S122" s="26" t="s">
        <v>31</v>
      </c>
      <c r="T122" s="27"/>
      <c r="U122" s="12" t="s">
        <v>41</v>
      </c>
    </row>
    <row r="123" spans="1:21" ht="12.75">
      <c r="A123" s="54" t="s">
        <v>161</v>
      </c>
      <c r="B123" s="142" t="s">
        <v>165</v>
      </c>
      <c r="C123" s="142"/>
      <c r="D123" s="142"/>
      <c r="E123" s="142"/>
      <c r="F123" s="142"/>
      <c r="G123" s="142"/>
      <c r="H123" s="142"/>
      <c r="I123" s="31"/>
      <c r="J123" s="52">
        <f>J$84</f>
        <v>4</v>
      </c>
      <c r="K123" s="52">
        <f t="shared" si="17"/>
        <v>2</v>
      </c>
      <c r="L123" s="52">
        <f t="shared" si="17"/>
        <v>0</v>
      </c>
      <c r="M123" s="52">
        <f t="shared" si="17"/>
        <v>1</v>
      </c>
      <c r="N123" s="52">
        <f t="shared" si="17"/>
        <v>1</v>
      </c>
      <c r="O123" s="52">
        <f t="shared" si="17"/>
        <v>4</v>
      </c>
      <c r="P123" s="52">
        <f t="shared" si="17"/>
        <v>3</v>
      </c>
      <c r="Q123" s="52">
        <f t="shared" si="17"/>
        <v>7</v>
      </c>
      <c r="R123" s="26"/>
      <c r="S123" s="26" t="s">
        <v>31</v>
      </c>
      <c r="T123" s="27"/>
      <c r="U123" s="12" t="s">
        <v>41</v>
      </c>
    </row>
    <row r="124" spans="1:21" ht="12.75">
      <c r="A124" s="54" t="s">
        <v>162</v>
      </c>
      <c r="B124" s="142" t="s">
        <v>166</v>
      </c>
      <c r="C124" s="142"/>
      <c r="D124" s="142"/>
      <c r="E124" s="142"/>
      <c r="F124" s="142"/>
      <c r="G124" s="142"/>
      <c r="H124" s="142"/>
      <c r="I124" s="142"/>
      <c r="J124" s="52">
        <f>J$84</f>
        <v>4</v>
      </c>
      <c r="K124" s="52">
        <f t="shared" si="17"/>
        <v>2</v>
      </c>
      <c r="L124" s="52">
        <f t="shared" si="17"/>
        <v>0</v>
      </c>
      <c r="M124" s="52">
        <f t="shared" si="17"/>
        <v>1</v>
      </c>
      <c r="N124" s="52">
        <f t="shared" si="17"/>
        <v>1</v>
      </c>
      <c r="O124" s="52">
        <f t="shared" si="17"/>
        <v>4</v>
      </c>
      <c r="P124" s="52">
        <f t="shared" si="17"/>
        <v>3</v>
      </c>
      <c r="Q124" s="52">
        <f t="shared" si="17"/>
        <v>7</v>
      </c>
      <c r="R124" s="26"/>
      <c r="S124" s="26" t="s">
        <v>31</v>
      </c>
      <c r="T124" s="27"/>
      <c r="U124" s="12" t="s">
        <v>41</v>
      </c>
    </row>
    <row r="125" spans="1:21" ht="12.75">
      <c r="A125" s="190" t="s">
        <v>144</v>
      </c>
      <c r="B125" s="191"/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191"/>
      <c r="U125" s="192"/>
    </row>
    <row r="126" spans="1:21" ht="15">
      <c r="A126" s="53"/>
      <c r="B126" s="188" t="s">
        <v>142</v>
      </c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  <c r="R126" s="188"/>
      <c r="S126" s="188"/>
      <c r="T126" s="188"/>
      <c r="U126" s="189"/>
    </row>
    <row r="127" spans="1:21" ht="12.75">
      <c r="A127" s="54" t="s">
        <v>167</v>
      </c>
      <c r="B127" s="142" t="s">
        <v>172</v>
      </c>
      <c r="C127" s="142"/>
      <c r="D127" s="142"/>
      <c r="E127" s="142"/>
      <c r="F127" s="142"/>
      <c r="G127" s="142"/>
      <c r="H127" s="142"/>
      <c r="I127" s="142"/>
      <c r="J127" s="63">
        <f>J$85</f>
        <v>4</v>
      </c>
      <c r="K127" s="63">
        <f aca="true" t="shared" si="18" ref="K127:Q136">K$85</f>
        <v>2</v>
      </c>
      <c r="L127" s="63">
        <f t="shared" si="18"/>
        <v>0</v>
      </c>
      <c r="M127" s="63">
        <f t="shared" si="18"/>
        <v>1</v>
      </c>
      <c r="N127" s="63">
        <f t="shared" si="18"/>
        <v>1</v>
      </c>
      <c r="O127" s="63">
        <f t="shared" si="18"/>
        <v>4</v>
      </c>
      <c r="P127" s="63">
        <f t="shared" si="18"/>
        <v>3</v>
      </c>
      <c r="Q127" s="63">
        <f t="shared" si="18"/>
        <v>7</v>
      </c>
      <c r="R127" s="26"/>
      <c r="S127" s="26" t="s">
        <v>31</v>
      </c>
      <c r="T127" s="27"/>
      <c r="U127" s="12" t="s">
        <v>41</v>
      </c>
    </row>
    <row r="128" spans="1:21" ht="12.75">
      <c r="A128" s="54" t="s">
        <v>168</v>
      </c>
      <c r="B128" s="142" t="s">
        <v>173</v>
      </c>
      <c r="C128" s="142"/>
      <c r="D128" s="142"/>
      <c r="E128" s="142"/>
      <c r="F128" s="142"/>
      <c r="G128" s="142"/>
      <c r="H128" s="142"/>
      <c r="I128" s="142"/>
      <c r="J128" s="63">
        <f>J$85</f>
        <v>4</v>
      </c>
      <c r="K128" s="63">
        <f t="shared" si="18"/>
        <v>2</v>
      </c>
      <c r="L128" s="63">
        <f t="shared" si="18"/>
        <v>0</v>
      </c>
      <c r="M128" s="63">
        <f t="shared" si="18"/>
        <v>1</v>
      </c>
      <c r="N128" s="63">
        <f t="shared" si="18"/>
        <v>1</v>
      </c>
      <c r="O128" s="63">
        <f t="shared" si="18"/>
        <v>4</v>
      </c>
      <c r="P128" s="63">
        <f t="shared" si="18"/>
        <v>3</v>
      </c>
      <c r="Q128" s="63">
        <f t="shared" si="18"/>
        <v>7</v>
      </c>
      <c r="R128" s="26"/>
      <c r="S128" s="26" t="s">
        <v>31</v>
      </c>
      <c r="T128" s="27"/>
      <c r="U128" s="12" t="s">
        <v>41</v>
      </c>
    </row>
    <row r="129" spans="1:21" ht="15">
      <c r="A129" s="54" t="s">
        <v>169</v>
      </c>
      <c r="B129" s="142" t="s">
        <v>174</v>
      </c>
      <c r="C129" s="185"/>
      <c r="D129" s="185"/>
      <c r="E129" s="185"/>
      <c r="F129" s="185"/>
      <c r="G129" s="185"/>
      <c r="H129" s="185"/>
      <c r="I129" s="31"/>
      <c r="J129" s="63">
        <f>J$85</f>
        <v>4</v>
      </c>
      <c r="K129" s="63">
        <f t="shared" si="18"/>
        <v>2</v>
      </c>
      <c r="L129" s="63">
        <f t="shared" si="18"/>
        <v>0</v>
      </c>
      <c r="M129" s="63">
        <f t="shared" si="18"/>
        <v>1</v>
      </c>
      <c r="N129" s="63">
        <f t="shared" si="18"/>
        <v>1</v>
      </c>
      <c r="O129" s="63">
        <f t="shared" si="18"/>
        <v>4</v>
      </c>
      <c r="P129" s="63">
        <f t="shared" si="18"/>
        <v>3</v>
      </c>
      <c r="Q129" s="63">
        <f t="shared" si="18"/>
        <v>7</v>
      </c>
      <c r="R129" s="26"/>
      <c r="S129" s="26" t="s">
        <v>31</v>
      </c>
      <c r="T129" s="27"/>
      <c r="U129" s="12" t="s">
        <v>41</v>
      </c>
    </row>
    <row r="130" spans="1:21" ht="15">
      <c r="A130" s="54" t="s">
        <v>170</v>
      </c>
      <c r="B130" s="142" t="s">
        <v>175</v>
      </c>
      <c r="C130" s="185"/>
      <c r="D130" s="185"/>
      <c r="E130" s="185"/>
      <c r="F130" s="185"/>
      <c r="G130" s="185"/>
      <c r="H130" s="185"/>
      <c r="I130" s="31"/>
      <c r="J130" s="63">
        <f>J$85</f>
        <v>4</v>
      </c>
      <c r="K130" s="63">
        <f t="shared" si="18"/>
        <v>2</v>
      </c>
      <c r="L130" s="63">
        <f t="shared" si="18"/>
        <v>0</v>
      </c>
      <c r="M130" s="63">
        <f t="shared" si="18"/>
        <v>1</v>
      </c>
      <c r="N130" s="63">
        <f t="shared" si="18"/>
        <v>1</v>
      </c>
      <c r="O130" s="63">
        <f t="shared" si="18"/>
        <v>4</v>
      </c>
      <c r="P130" s="63">
        <f t="shared" si="18"/>
        <v>3</v>
      </c>
      <c r="Q130" s="63">
        <f t="shared" si="18"/>
        <v>7</v>
      </c>
      <c r="R130" s="26"/>
      <c r="S130" s="26" t="s">
        <v>31</v>
      </c>
      <c r="T130" s="27"/>
      <c r="U130" s="12" t="s">
        <v>41</v>
      </c>
    </row>
    <row r="131" spans="1:21" ht="12.75">
      <c r="A131" s="54" t="s">
        <v>171</v>
      </c>
      <c r="B131" s="142" t="s">
        <v>176</v>
      </c>
      <c r="C131" s="142"/>
      <c r="D131" s="142"/>
      <c r="E131" s="142"/>
      <c r="F131" s="142"/>
      <c r="G131" s="142"/>
      <c r="H131" s="142"/>
      <c r="I131" s="142"/>
      <c r="J131" s="63">
        <f>J$85</f>
        <v>4</v>
      </c>
      <c r="K131" s="63">
        <f t="shared" si="18"/>
        <v>2</v>
      </c>
      <c r="L131" s="63">
        <f t="shared" si="18"/>
        <v>0</v>
      </c>
      <c r="M131" s="63">
        <f t="shared" si="18"/>
        <v>1</v>
      </c>
      <c r="N131" s="63">
        <f t="shared" si="18"/>
        <v>1</v>
      </c>
      <c r="O131" s="63">
        <f t="shared" si="18"/>
        <v>4</v>
      </c>
      <c r="P131" s="63">
        <f t="shared" si="18"/>
        <v>3</v>
      </c>
      <c r="Q131" s="63">
        <f t="shared" si="18"/>
        <v>7</v>
      </c>
      <c r="R131" s="26"/>
      <c r="S131" s="26" t="s">
        <v>31</v>
      </c>
      <c r="T131" s="27"/>
      <c r="U131" s="12" t="s">
        <v>41</v>
      </c>
    </row>
    <row r="132" spans="1:21" ht="15">
      <c r="A132" s="56"/>
      <c r="B132" s="236" t="s">
        <v>143</v>
      </c>
      <c r="C132" s="236"/>
      <c r="D132" s="236"/>
      <c r="E132" s="236"/>
      <c r="F132" s="236"/>
      <c r="G132" s="236"/>
      <c r="H132" s="236"/>
      <c r="I132" s="236"/>
      <c r="J132" s="236"/>
      <c r="K132" s="236"/>
      <c r="L132" s="236"/>
      <c r="M132" s="236"/>
      <c r="N132" s="236"/>
      <c r="O132" s="236"/>
      <c r="P132" s="236"/>
      <c r="Q132" s="236"/>
      <c r="R132" s="236"/>
      <c r="S132" s="236"/>
      <c r="T132" s="236"/>
      <c r="U132" s="237"/>
    </row>
    <row r="133" spans="1:21" ht="12.75">
      <c r="A133" s="54" t="s">
        <v>177</v>
      </c>
      <c r="B133" s="142" t="s">
        <v>181</v>
      </c>
      <c r="C133" s="142"/>
      <c r="D133" s="142"/>
      <c r="E133" s="142"/>
      <c r="F133" s="142"/>
      <c r="G133" s="142"/>
      <c r="H133" s="142"/>
      <c r="I133" s="142"/>
      <c r="J133" s="63">
        <f>J$85</f>
        <v>4</v>
      </c>
      <c r="K133" s="63">
        <f t="shared" si="18"/>
        <v>2</v>
      </c>
      <c r="L133" s="63">
        <f t="shared" si="18"/>
        <v>0</v>
      </c>
      <c r="M133" s="63">
        <f t="shared" si="18"/>
        <v>1</v>
      </c>
      <c r="N133" s="63">
        <f t="shared" si="18"/>
        <v>1</v>
      </c>
      <c r="O133" s="63">
        <f t="shared" si="18"/>
        <v>4</v>
      </c>
      <c r="P133" s="63">
        <f t="shared" si="18"/>
        <v>3</v>
      </c>
      <c r="Q133" s="63">
        <f t="shared" si="18"/>
        <v>7</v>
      </c>
      <c r="R133" s="26"/>
      <c r="S133" s="26" t="s">
        <v>31</v>
      </c>
      <c r="T133" s="27"/>
      <c r="U133" s="12" t="s">
        <v>41</v>
      </c>
    </row>
    <row r="134" spans="1:21" ht="12.75">
      <c r="A134" s="54" t="s">
        <v>178</v>
      </c>
      <c r="B134" s="142" t="s">
        <v>182</v>
      </c>
      <c r="C134" s="142"/>
      <c r="D134" s="142"/>
      <c r="E134" s="142"/>
      <c r="F134" s="142"/>
      <c r="G134" s="142"/>
      <c r="H134" s="142"/>
      <c r="I134" s="142"/>
      <c r="J134" s="63">
        <f>J$85</f>
        <v>4</v>
      </c>
      <c r="K134" s="63">
        <f t="shared" si="18"/>
        <v>2</v>
      </c>
      <c r="L134" s="63">
        <f t="shared" si="18"/>
        <v>0</v>
      </c>
      <c r="M134" s="63">
        <f t="shared" si="18"/>
        <v>1</v>
      </c>
      <c r="N134" s="63">
        <f t="shared" si="18"/>
        <v>1</v>
      </c>
      <c r="O134" s="63">
        <f t="shared" si="18"/>
        <v>4</v>
      </c>
      <c r="P134" s="63">
        <f t="shared" si="18"/>
        <v>3</v>
      </c>
      <c r="Q134" s="63">
        <f t="shared" si="18"/>
        <v>7</v>
      </c>
      <c r="R134" s="26"/>
      <c r="S134" s="26" t="s">
        <v>31</v>
      </c>
      <c r="T134" s="27"/>
      <c r="U134" s="12" t="s">
        <v>41</v>
      </c>
    </row>
    <row r="135" spans="1:21" ht="15">
      <c r="A135" s="54" t="s">
        <v>179</v>
      </c>
      <c r="B135" s="142" t="s">
        <v>183</v>
      </c>
      <c r="C135" s="185"/>
      <c r="D135" s="185"/>
      <c r="E135" s="185"/>
      <c r="F135" s="185"/>
      <c r="G135" s="185"/>
      <c r="H135" s="185"/>
      <c r="I135" s="31"/>
      <c r="J135" s="63">
        <f>J$85</f>
        <v>4</v>
      </c>
      <c r="K135" s="63">
        <f t="shared" si="18"/>
        <v>2</v>
      </c>
      <c r="L135" s="63">
        <f t="shared" si="18"/>
        <v>0</v>
      </c>
      <c r="M135" s="63">
        <f t="shared" si="18"/>
        <v>1</v>
      </c>
      <c r="N135" s="63">
        <f t="shared" si="18"/>
        <v>1</v>
      </c>
      <c r="O135" s="63">
        <f t="shared" si="18"/>
        <v>4</v>
      </c>
      <c r="P135" s="63">
        <f t="shared" si="18"/>
        <v>3</v>
      </c>
      <c r="Q135" s="63">
        <f t="shared" si="18"/>
        <v>7</v>
      </c>
      <c r="R135" s="26"/>
      <c r="S135" s="26" t="s">
        <v>31</v>
      </c>
      <c r="T135" s="27"/>
      <c r="U135" s="12" t="s">
        <v>41</v>
      </c>
    </row>
    <row r="136" spans="1:21" ht="15">
      <c r="A136" s="54" t="s">
        <v>180</v>
      </c>
      <c r="B136" s="142" t="s">
        <v>184</v>
      </c>
      <c r="C136" s="185"/>
      <c r="D136" s="185"/>
      <c r="E136" s="185"/>
      <c r="F136" s="185"/>
      <c r="G136" s="185"/>
      <c r="H136" s="185"/>
      <c r="I136" s="31"/>
      <c r="J136" s="63">
        <f>J$85</f>
        <v>4</v>
      </c>
      <c r="K136" s="63">
        <f t="shared" si="18"/>
        <v>2</v>
      </c>
      <c r="L136" s="63">
        <f t="shared" si="18"/>
        <v>0</v>
      </c>
      <c r="M136" s="63">
        <f t="shared" si="18"/>
        <v>1</v>
      </c>
      <c r="N136" s="63">
        <f t="shared" si="18"/>
        <v>1</v>
      </c>
      <c r="O136" s="63">
        <f t="shared" si="18"/>
        <v>4</v>
      </c>
      <c r="P136" s="63">
        <f t="shared" si="18"/>
        <v>3</v>
      </c>
      <c r="Q136" s="63">
        <f t="shared" si="18"/>
        <v>7</v>
      </c>
      <c r="R136" s="26"/>
      <c r="S136" s="26" t="s">
        <v>31</v>
      </c>
      <c r="T136" s="27"/>
      <c r="U136" s="12" t="s">
        <v>41</v>
      </c>
    </row>
    <row r="141" spans="1:21" ht="12.75">
      <c r="A141" s="190" t="s">
        <v>145</v>
      </c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2"/>
    </row>
    <row r="142" spans="1:21" ht="15">
      <c r="A142" s="53"/>
      <c r="B142" s="188" t="s">
        <v>142</v>
      </c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  <c r="U142" s="189"/>
    </row>
    <row r="143" spans="1:21" ht="12.75">
      <c r="A143" s="54" t="s">
        <v>185</v>
      </c>
      <c r="B143" s="142" t="s">
        <v>189</v>
      </c>
      <c r="C143" s="142"/>
      <c r="D143" s="142"/>
      <c r="E143" s="142"/>
      <c r="F143" s="142"/>
      <c r="G143" s="142"/>
      <c r="H143" s="142"/>
      <c r="I143" s="142"/>
      <c r="J143" s="63">
        <f>J$94</f>
        <v>7</v>
      </c>
      <c r="K143" s="63">
        <f aca="true" t="shared" si="19" ref="K143:Q152">K$94</f>
        <v>2</v>
      </c>
      <c r="L143" s="63">
        <f t="shared" si="19"/>
        <v>0</v>
      </c>
      <c r="M143" s="63">
        <f t="shared" si="19"/>
        <v>1</v>
      </c>
      <c r="N143" s="63">
        <f t="shared" si="19"/>
        <v>1</v>
      </c>
      <c r="O143" s="63">
        <f t="shared" si="19"/>
        <v>4</v>
      </c>
      <c r="P143" s="63">
        <f t="shared" si="19"/>
        <v>11</v>
      </c>
      <c r="Q143" s="63">
        <f>Q$94</f>
        <v>15</v>
      </c>
      <c r="R143" s="26"/>
      <c r="S143" s="26" t="s">
        <v>31</v>
      </c>
      <c r="T143" s="27"/>
      <c r="U143" s="12" t="s">
        <v>41</v>
      </c>
    </row>
    <row r="144" spans="1:21" ht="12.75">
      <c r="A144" s="54" t="s">
        <v>186</v>
      </c>
      <c r="B144" s="142" t="s">
        <v>190</v>
      </c>
      <c r="C144" s="142"/>
      <c r="D144" s="142"/>
      <c r="E144" s="142"/>
      <c r="F144" s="142"/>
      <c r="G144" s="142"/>
      <c r="H144" s="142"/>
      <c r="I144" s="142"/>
      <c r="J144" s="63">
        <f>J$94</f>
        <v>7</v>
      </c>
      <c r="K144" s="63">
        <f t="shared" si="19"/>
        <v>2</v>
      </c>
      <c r="L144" s="63">
        <f t="shared" si="19"/>
        <v>0</v>
      </c>
      <c r="M144" s="63">
        <f t="shared" si="19"/>
        <v>1</v>
      </c>
      <c r="N144" s="63">
        <f t="shared" si="19"/>
        <v>1</v>
      </c>
      <c r="O144" s="63">
        <f t="shared" si="19"/>
        <v>4</v>
      </c>
      <c r="P144" s="63">
        <f t="shared" si="19"/>
        <v>11</v>
      </c>
      <c r="Q144" s="63">
        <f t="shared" si="19"/>
        <v>15</v>
      </c>
      <c r="R144" s="26"/>
      <c r="S144" s="26" t="s">
        <v>31</v>
      </c>
      <c r="T144" s="27"/>
      <c r="U144" s="12" t="s">
        <v>41</v>
      </c>
    </row>
    <row r="145" spans="1:21" ht="15">
      <c r="A145" s="54" t="s">
        <v>187</v>
      </c>
      <c r="B145" s="142" t="s">
        <v>191</v>
      </c>
      <c r="C145" s="185"/>
      <c r="D145" s="185"/>
      <c r="E145" s="185"/>
      <c r="F145" s="185"/>
      <c r="G145" s="185"/>
      <c r="H145" s="185"/>
      <c r="I145" s="31"/>
      <c r="J145" s="63">
        <f>J$94</f>
        <v>7</v>
      </c>
      <c r="K145" s="63">
        <f t="shared" si="19"/>
        <v>2</v>
      </c>
      <c r="L145" s="63">
        <f t="shared" si="19"/>
        <v>0</v>
      </c>
      <c r="M145" s="63">
        <f t="shared" si="19"/>
        <v>1</v>
      </c>
      <c r="N145" s="63">
        <f t="shared" si="19"/>
        <v>1</v>
      </c>
      <c r="O145" s="63">
        <f t="shared" si="19"/>
        <v>4</v>
      </c>
      <c r="P145" s="63">
        <f t="shared" si="19"/>
        <v>11</v>
      </c>
      <c r="Q145" s="63">
        <f t="shared" si="19"/>
        <v>15</v>
      </c>
      <c r="R145" s="26"/>
      <c r="S145" s="26" t="s">
        <v>31</v>
      </c>
      <c r="T145" s="27"/>
      <c r="U145" s="12" t="s">
        <v>41</v>
      </c>
    </row>
    <row r="146" spans="1:21" ht="15">
      <c r="A146" s="54" t="s">
        <v>188</v>
      </c>
      <c r="B146" s="142" t="s">
        <v>192</v>
      </c>
      <c r="C146" s="185"/>
      <c r="D146" s="185"/>
      <c r="E146" s="185"/>
      <c r="F146" s="185"/>
      <c r="G146" s="185"/>
      <c r="H146" s="185"/>
      <c r="I146" s="31"/>
      <c r="J146" s="63">
        <f>J$94</f>
        <v>7</v>
      </c>
      <c r="K146" s="63">
        <f t="shared" si="19"/>
        <v>2</v>
      </c>
      <c r="L146" s="63">
        <f t="shared" si="19"/>
        <v>0</v>
      </c>
      <c r="M146" s="63">
        <f t="shared" si="19"/>
        <v>1</v>
      </c>
      <c r="N146" s="63">
        <f t="shared" si="19"/>
        <v>1</v>
      </c>
      <c r="O146" s="63">
        <f t="shared" si="19"/>
        <v>4</v>
      </c>
      <c r="P146" s="63">
        <f t="shared" si="19"/>
        <v>11</v>
      </c>
      <c r="Q146" s="63">
        <f t="shared" si="19"/>
        <v>15</v>
      </c>
      <c r="R146" s="26"/>
      <c r="S146" s="26" t="s">
        <v>31</v>
      </c>
      <c r="T146" s="27"/>
      <c r="U146" s="12" t="s">
        <v>41</v>
      </c>
    </row>
    <row r="147" spans="1:21" ht="15">
      <c r="A147" s="56"/>
      <c r="B147" s="236" t="s">
        <v>143</v>
      </c>
      <c r="C147" s="236"/>
      <c r="D147" s="236"/>
      <c r="E147" s="236"/>
      <c r="F147" s="236"/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36"/>
      <c r="S147" s="236"/>
      <c r="T147" s="236"/>
      <c r="U147" s="237"/>
    </row>
    <row r="148" spans="1:21" ht="12.75">
      <c r="A148" s="54" t="s">
        <v>193</v>
      </c>
      <c r="B148" s="142" t="s">
        <v>198</v>
      </c>
      <c r="C148" s="142"/>
      <c r="D148" s="142"/>
      <c r="E148" s="142"/>
      <c r="F148" s="142"/>
      <c r="G148" s="142"/>
      <c r="H148" s="142"/>
      <c r="I148" s="142"/>
      <c r="J148" s="63">
        <f>J$94</f>
        <v>7</v>
      </c>
      <c r="K148" s="63">
        <f t="shared" si="19"/>
        <v>2</v>
      </c>
      <c r="L148" s="63">
        <f t="shared" si="19"/>
        <v>0</v>
      </c>
      <c r="M148" s="63">
        <f t="shared" si="19"/>
        <v>1</v>
      </c>
      <c r="N148" s="63">
        <f t="shared" si="19"/>
        <v>1</v>
      </c>
      <c r="O148" s="63">
        <f t="shared" si="19"/>
        <v>4</v>
      </c>
      <c r="P148" s="63">
        <f t="shared" si="19"/>
        <v>11</v>
      </c>
      <c r="Q148" s="63">
        <f t="shared" si="19"/>
        <v>15</v>
      </c>
      <c r="R148" s="26"/>
      <c r="S148" s="26" t="s">
        <v>31</v>
      </c>
      <c r="T148" s="27"/>
      <c r="U148" s="12" t="s">
        <v>41</v>
      </c>
    </row>
    <row r="149" spans="1:21" ht="12.75">
      <c r="A149" s="54" t="s">
        <v>194</v>
      </c>
      <c r="B149" s="142" t="s">
        <v>199</v>
      </c>
      <c r="C149" s="142"/>
      <c r="D149" s="142"/>
      <c r="E149" s="142"/>
      <c r="F149" s="142"/>
      <c r="G149" s="142"/>
      <c r="H149" s="142"/>
      <c r="I149" s="142"/>
      <c r="J149" s="63">
        <f>J$94</f>
        <v>7</v>
      </c>
      <c r="K149" s="63">
        <f t="shared" si="19"/>
        <v>2</v>
      </c>
      <c r="L149" s="63">
        <f t="shared" si="19"/>
        <v>0</v>
      </c>
      <c r="M149" s="63">
        <f t="shared" si="19"/>
        <v>1</v>
      </c>
      <c r="N149" s="63">
        <f t="shared" si="19"/>
        <v>1</v>
      </c>
      <c r="O149" s="63">
        <f t="shared" si="19"/>
        <v>4</v>
      </c>
      <c r="P149" s="63">
        <f t="shared" si="19"/>
        <v>11</v>
      </c>
      <c r="Q149" s="63">
        <f t="shared" si="19"/>
        <v>15</v>
      </c>
      <c r="R149" s="26"/>
      <c r="S149" s="26" t="s">
        <v>31</v>
      </c>
      <c r="T149" s="27"/>
      <c r="U149" s="12" t="s">
        <v>41</v>
      </c>
    </row>
    <row r="150" spans="1:21" ht="15">
      <c r="A150" s="54" t="s">
        <v>195</v>
      </c>
      <c r="B150" s="142" t="s">
        <v>200</v>
      </c>
      <c r="C150" s="185"/>
      <c r="D150" s="185"/>
      <c r="E150" s="185"/>
      <c r="F150" s="185"/>
      <c r="G150" s="185"/>
      <c r="H150" s="185"/>
      <c r="I150" s="31"/>
      <c r="J150" s="63">
        <f>J$94</f>
        <v>7</v>
      </c>
      <c r="K150" s="63">
        <f t="shared" si="19"/>
        <v>2</v>
      </c>
      <c r="L150" s="63">
        <f t="shared" si="19"/>
        <v>0</v>
      </c>
      <c r="M150" s="63">
        <f t="shared" si="19"/>
        <v>1</v>
      </c>
      <c r="N150" s="63">
        <f t="shared" si="19"/>
        <v>1</v>
      </c>
      <c r="O150" s="63">
        <f t="shared" si="19"/>
        <v>4</v>
      </c>
      <c r="P150" s="63">
        <f t="shared" si="19"/>
        <v>11</v>
      </c>
      <c r="Q150" s="63">
        <f t="shared" si="19"/>
        <v>15</v>
      </c>
      <c r="R150" s="26"/>
      <c r="S150" s="26" t="s">
        <v>31</v>
      </c>
      <c r="T150" s="27"/>
      <c r="U150" s="12" t="s">
        <v>41</v>
      </c>
    </row>
    <row r="151" spans="1:21" ht="15">
      <c r="A151" s="54" t="s">
        <v>196</v>
      </c>
      <c r="B151" s="142" t="s">
        <v>201</v>
      </c>
      <c r="C151" s="185"/>
      <c r="D151" s="185"/>
      <c r="E151" s="185"/>
      <c r="F151" s="185"/>
      <c r="G151" s="185"/>
      <c r="H151" s="185"/>
      <c r="I151" s="31"/>
      <c r="J151" s="63">
        <f>J$94</f>
        <v>7</v>
      </c>
      <c r="K151" s="63">
        <f t="shared" si="19"/>
        <v>2</v>
      </c>
      <c r="L151" s="63">
        <f t="shared" si="19"/>
        <v>0</v>
      </c>
      <c r="M151" s="63">
        <f t="shared" si="19"/>
        <v>1</v>
      </c>
      <c r="N151" s="63">
        <f t="shared" si="19"/>
        <v>1</v>
      </c>
      <c r="O151" s="63">
        <f t="shared" si="19"/>
        <v>4</v>
      </c>
      <c r="P151" s="63">
        <f t="shared" si="19"/>
        <v>11</v>
      </c>
      <c r="Q151" s="63">
        <f t="shared" si="19"/>
        <v>15</v>
      </c>
      <c r="R151" s="26"/>
      <c r="S151" s="26" t="s">
        <v>31</v>
      </c>
      <c r="T151" s="27"/>
      <c r="U151" s="12" t="s">
        <v>41</v>
      </c>
    </row>
    <row r="152" spans="1:21" ht="12.75">
      <c r="A152" s="54" t="s">
        <v>197</v>
      </c>
      <c r="B152" s="142" t="s">
        <v>202</v>
      </c>
      <c r="C152" s="142"/>
      <c r="D152" s="142"/>
      <c r="E152" s="142"/>
      <c r="F152" s="142"/>
      <c r="G152" s="142"/>
      <c r="H152" s="142"/>
      <c r="I152" s="142"/>
      <c r="J152" s="63">
        <f>J$94</f>
        <v>7</v>
      </c>
      <c r="K152" s="63">
        <f t="shared" si="19"/>
        <v>2</v>
      </c>
      <c r="L152" s="63">
        <f t="shared" si="19"/>
        <v>0</v>
      </c>
      <c r="M152" s="63">
        <f t="shared" si="19"/>
        <v>1</v>
      </c>
      <c r="N152" s="63">
        <f t="shared" si="19"/>
        <v>1</v>
      </c>
      <c r="O152" s="63">
        <f t="shared" si="19"/>
        <v>4</v>
      </c>
      <c r="P152" s="63">
        <f t="shared" si="19"/>
        <v>11</v>
      </c>
      <c r="Q152" s="63">
        <f t="shared" si="19"/>
        <v>15</v>
      </c>
      <c r="R152" s="26"/>
      <c r="S152" s="26" t="s">
        <v>31</v>
      </c>
      <c r="T152" s="27"/>
      <c r="U152" s="12" t="s">
        <v>41</v>
      </c>
    </row>
    <row r="153" spans="1:21" ht="12.75">
      <c r="A153" s="190" t="s">
        <v>146</v>
      </c>
      <c r="B153" s="191"/>
      <c r="C153" s="191"/>
      <c r="D153" s="191"/>
      <c r="E153" s="191"/>
      <c r="F153" s="191"/>
      <c r="G153" s="191"/>
      <c r="H153" s="191"/>
      <c r="I153" s="191"/>
      <c r="J153" s="191"/>
      <c r="K153" s="191"/>
      <c r="L153" s="191"/>
      <c r="M153" s="191"/>
      <c r="N153" s="191"/>
      <c r="O153" s="191"/>
      <c r="P153" s="191"/>
      <c r="Q153" s="191"/>
      <c r="R153" s="191"/>
      <c r="S153" s="191"/>
      <c r="T153" s="191"/>
      <c r="U153" s="192"/>
    </row>
    <row r="154" spans="1:21" ht="15">
      <c r="A154" s="53"/>
      <c r="B154" s="188" t="s">
        <v>142</v>
      </c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  <c r="U154" s="189"/>
    </row>
    <row r="155" spans="1:21" ht="12.75">
      <c r="A155" s="54" t="s">
        <v>203</v>
      </c>
      <c r="B155" s="146" t="s">
        <v>214</v>
      </c>
      <c r="C155" s="146"/>
      <c r="D155" s="146"/>
      <c r="E155" s="146"/>
      <c r="F155" s="146"/>
      <c r="G155" s="146"/>
      <c r="H155" s="146"/>
      <c r="I155" s="146"/>
      <c r="J155" s="69">
        <f aca="true" t="shared" si="20" ref="J155:J160">J$95</f>
        <v>7</v>
      </c>
      <c r="K155" s="69">
        <f aca="true" t="shared" si="21" ref="K155:N167">K$95</f>
        <v>2</v>
      </c>
      <c r="L155" s="69">
        <f t="shared" si="21"/>
        <v>0</v>
      </c>
      <c r="M155" s="69">
        <f t="shared" si="21"/>
        <v>1</v>
      </c>
      <c r="N155" s="69">
        <f t="shared" si="21"/>
        <v>1</v>
      </c>
      <c r="O155" s="70">
        <f aca="true" t="shared" si="22" ref="O155:O160">K155+L155+M155+N155</f>
        <v>4</v>
      </c>
      <c r="P155" s="70">
        <f aca="true" t="shared" si="23" ref="P155:P160">Q155-O155</f>
        <v>11</v>
      </c>
      <c r="Q155" s="70">
        <f aca="true" t="shared" si="24" ref="Q155:Q160">ROUND(PRODUCT(J155,25)/12,0)</f>
        <v>15</v>
      </c>
      <c r="R155" s="71"/>
      <c r="S155" s="71" t="s">
        <v>31</v>
      </c>
      <c r="T155" s="72"/>
      <c r="U155" s="73" t="s">
        <v>41</v>
      </c>
    </row>
    <row r="156" spans="1:21" ht="12.75">
      <c r="A156" s="54" t="s">
        <v>204</v>
      </c>
      <c r="B156" s="146" t="s">
        <v>209</v>
      </c>
      <c r="C156" s="146"/>
      <c r="D156" s="146"/>
      <c r="E156" s="146"/>
      <c r="F156" s="146"/>
      <c r="G156" s="146"/>
      <c r="H156" s="146"/>
      <c r="I156" s="146"/>
      <c r="J156" s="69">
        <f t="shared" si="20"/>
        <v>7</v>
      </c>
      <c r="K156" s="69">
        <f t="shared" si="21"/>
        <v>2</v>
      </c>
      <c r="L156" s="69">
        <f t="shared" si="21"/>
        <v>0</v>
      </c>
      <c r="M156" s="69">
        <f t="shared" si="21"/>
        <v>1</v>
      </c>
      <c r="N156" s="69">
        <f t="shared" si="21"/>
        <v>1</v>
      </c>
      <c r="O156" s="70">
        <f t="shared" si="22"/>
        <v>4</v>
      </c>
      <c r="P156" s="70">
        <f t="shared" si="23"/>
        <v>11</v>
      </c>
      <c r="Q156" s="70">
        <f t="shared" si="24"/>
        <v>15</v>
      </c>
      <c r="R156" s="71"/>
      <c r="S156" s="71" t="s">
        <v>31</v>
      </c>
      <c r="T156" s="72"/>
      <c r="U156" s="73" t="s">
        <v>41</v>
      </c>
    </row>
    <row r="157" spans="1:23" ht="15">
      <c r="A157" s="54" t="s">
        <v>205</v>
      </c>
      <c r="B157" s="146" t="s">
        <v>210</v>
      </c>
      <c r="C157" s="147"/>
      <c r="D157" s="147"/>
      <c r="E157" s="147"/>
      <c r="F157" s="147"/>
      <c r="G157" s="147"/>
      <c r="H157" s="147"/>
      <c r="I157" s="74"/>
      <c r="J157" s="69">
        <f t="shared" si="20"/>
        <v>7</v>
      </c>
      <c r="K157" s="69">
        <f t="shared" si="21"/>
        <v>2</v>
      </c>
      <c r="L157" s="69">
        <f t="shared" si="21"/>
        <v>0</v>
      </c>
      <c r="M157" s="69">
        <f t="shared" si="21"/>
        <v>1</v>
      </c>
      <c r="N157" s="69">
        <f t="shared" si="21"/>
        <v>1</v>
      </c>
      <c r="O157" s="70">
        <f t="shared" si="22"/>
        <v>4</v>
      </c>
      <c r="P157" s="70">
        <f t="shared" si="23"/>
        <v>11</v>
      </c>
      <c r="Q157" s="70">
        <f t="shared" si="24"/>
        <v>15</v>
      </c>
      <c r="R157" s="71"/>
      <c r="S157" s="71" t="s">
        <v>31</v>
      </c>
      <c r="T157" s="72"/>
      <c r="U157" s="73" t="s">
        <v>41</v>
      </c>
      <c r="W157" s="66"/>
    </row>
    <row r="158" spans="1:21" ht="15">
      <c r="A158" s="54" t="s">
        <v>206</v>
      </c>
      <c r="B158" s="146" t="s">
        <v>211</v>
      </c>
      <c r="C158" s="147"/>
      <c r="D158" s="147"/>
      <c r="E158" s="147"/>
      <c r="F158" s="147"/>
      <c r="G158" s="147"/>
      <c r="H158" s="147"/>
      <c r="I158" s="74"/>
      <c r="J158" s="69">
        <f t="shared" si="20"/>
        <v>7</v>
      </c>
      <c r="K158" s="69">
        <f t="shared" si="21"/>
        <v>2</v>
      </c>
      <c r="L158" s="69">
        <f t="shared" si="21"/>
        <v>0</v>
      </c>
      <c r="M158" s="69">
        <f t="shared" si="21"/>
        <v>1</v>
      </c>
      <c r="N158" s="69">
        <f t="shared" si="21"/>
        <v>1</v>
      </c>
      <c r="O158" s="70">
        <f t="shared" si="22"/>
        <v>4</v>
      </c>
      <c r="P158" s="70">
        <f t="shared" si="23"/>
        <v>11</v>
      </c>
      <c r="Q158" s="70">
        <f t="shared" si="24"/>
        <v>15</v>
      </c>
      <c r="R158" s="71"/>
      <c r="S158" s="71" t="s">
        <v>31</v>
      </c>
      <c r="T158" s="72"/>
      <c r="U158" s="73" t="s">
        <v>41</v>
      </c>
    </row>
    <row r="159" spans="1:21" ht="15">
      <c r="A159" s="54" t="s">
        <v>207</v>
      </c>
      <c r="B159" s="146" t="s">
        <v>212</v>
      </c>
      <c r="C159" s="147"/>
      <c r="D159" s="147"/>
      <c r="E159" s="147"/>
      <c r="F159" s="147"/>
      <c r="G159" s="147"/>
      <c r="H159" s="147"/>
      <c r="I159" s="74"/>
      <c r="J159" s="69">
        <f t="shared" si="20"/>
        <v>7</v>
      </c>
      <c r="K159" s="69">
        <f t="shared" si="21"/>
        <v>2</v>
      </c>
      <c r="L159" s="69">
        <f t="shared" si="21"/>
        <v>0</v>
      </c>
      <c r="M159" s="69">
        <f t="shared" si="21"/>
        <v>1</v>
      </c>
      <c r="N159" s="69">
        <f t="shared" si="21"/>
        <v>1</v>
      </c>
      <c r="O159" s="70">
        <f t="shared" si="22"/>
        <v>4</v>
      </c>
      <c r="P159" s="70">
        <f t="shared" si="23"/>
        <v>11</v>
      </c>
      <c r="Q159" s="70">
        <f t="shared" si="24"/>
        <v>15</v>
      </c>
      <c r="R159" s="71"/>
      <c r="S159" s="71" t="s">
        <v>31</v>
      </c>
      <c r="T159" s="72"/>
      <c r="U159" s="73" t="s">
        <v>41</v>
      </c>
    </row>
    <row r="160" spans="1:21" ht="12.75">
      <c r="A160" s="54" t="s">
        <v>208</v>
      </c>
      <c r="B160" s="146" t="s">
        <v>213</v>
      </c>
      <c r="C160" s="146"/>
      <c r="D160" s="146"/>
      <c r="E160" s="146"/>
      <c r="F160" s="146"/>
      <c r="G160" s="146"/>
      <c r="H160" s="146"/>
      <c r="I160" s="146"/>
      <c r="J160" s="69">
        <f t="shared" si="20"/>
        <v>7</v>
      </c>
      <c r="K160" s="69">
        <f t="shared" si="21"/>
        <v>2</v>
      </c>
      <c r="L160" s="69">
        <f t="shared" si="21"/>
        <v>0</v>
      </c>
      <c r="M160" s="69">
        <f t="shared" si="21"/>
        <v>1</v>
      </c>
      <c r="N160" s="69">
        <f t="shared" si="21"/>
        <v>1</v>
      </c>
      <c r="O160" s="70">
        <f t="shared" si="22"/>
        <v>4</v>
      </c>
      <c r="P160" s="70">
        <f t="shared" si="23"/>
        <v>11</v>
      </c>
      <c r="Q160" s="70">
        <f t="shared" si="24"/>
        <v>15</v>
      </c>
      <c r="R160" s="71"/>
      <c r="S160" s="71" t="s">
        <v>31</v>
      </c>
      <c r="T160" s="72"/>
      <c r="U160" s="73" t="s">
        <v>41</v>
      </c>
    </row>
    <row r="161" spans="1:21" ht="15">
      <c r="A161" s="75"/>
      <c r="B161" s="186" t="s">
        <v>143</v>
      </c>
      <c r="C161" s="186"/>
      <c r="D161" s="186"/>
      <c r="E161" s="186"/>
      <c r="F161" s="186"/>
      <c r="G161" s="186"/>
      <c r="H161" s="186"/>
      <c r="I161" s="186"/>
      <c r="J161" s="186"/>
      <c r="K161" s="186"/>
      <c r="L161" s="186"/>
      <c r="M161" s="186"/>
      <c r="N161" s="186"/>
      <c r="O161" s="186"/>
      <c r="P161" s="186"/>
      <c r="Q161" s="186"/>
      <c r="R161" s="186"/>
      <c r="S161" s="186"/>
      <c r="T161" s="186"/>
      <c r="U161" s="187"/>
    </row>
    <row r="162" spans="1:21" ht="12.75">
      <c r="A162" s="54" t="s">
        <v>215</v>
      </c>
      <c r="B162" s="146" t="s">
        <v>221</v>
      </c>
      <c r="C162" s="146"/>
      <c r="D162" s="146"/>
      <c r="E162" s="146"/>
      <c r="F162" s="146"/>
      <c r="G162" s="146"/>
      <c r="H162" s="146"/>
      <c r="I162" s="146"/>
      <c r="J162" s="69">
        <f aca="true" t="shared" si="25" ref="J162:J167">J$95</f>
        <v>7</v>
      </c>
      <c r="K162" s="69">
        <f t="shared" si="21"/>
        <v>2</v>
      </c>
      <c r="L162" s="69">
        <f t="shared" si="21"/>
        <v>0</v>
      </c>
      <c r="M162" s="69">
        <f t="shared" si="21"/>
        <v>1</v>
      </c>
      <c r="N162" s="69">
        <f t="shared" si="21"/>
        <v>1</v>
      </c>
      <c r="O162" s="70">
        <f aca="true" t="shared" si="26" ref="O162:O167">K162+L162+M162+N162</f>
        <v>4</v>
      </c>
      <c r="P162" s="70">
        <f aca="true" t="shared" si="27" ref="P162:P167">Q162-O162</f>
        <v>11</v>
      </c>
      <c r="Q162" s="70">
        <f aca="true" t="shared" si="28" ref="Q162:Q167">ROUND(PRODUCT(J162,25)/12,0)</f>
        <v>15</v>
      </c>
      <c r="R162" s="71"/>
      <c r="S162" s="71" t="s">
        <v>31</v>
      </c>
      <c r="T162" s="72"/>
      <c r="U162" s="73" t="s">
        <v>41</v>
      </c>
    </row>
    <row r="163" spans="1:21" ht="12.75">
      <c r="A163" s="54" t="s">
        <v>216</v>
      </c>
      <c r="B163" s="146" t="s">
        <v>222</v>
      </c>
      <c r="C163" s="146"/>
      <c r="D163" s="146"/>
      <c r="E163" s="146"/>
      <c r="F163" s="146"/>
      <c r="G163" s="146"/>
      <c r="H163" s="146"/>
      <c r="I163" s="146"/>
      <c r="J163" s="69">
        <f t="shared" si="25"/>
        <v>7</v>
      </c>
      <c r="K163" s="69">
        <f t="shared" si="21"/>
        <v>2</v>
      </c>
      <c r="L163" s="69">
        <f t="shared" si="21"/>
        <v>0</v>
      </c>
      <c r="M163" s="69">
        <f t="shared" si="21"/>
        <v>1</v>
      </c>
      <c r="N163" s="69">
        <f t="shared" si="21"/>
        <v>1</v>
      </c>
      <c r="O163" s="70">
        <f t="shared" si="26"/>
        <v>4</v>
      </c>
      <c r="P163" s="70">
        <f t="shared" si="27"/>
        <v>11</v>
      </c>
      <c r="Q163" s="70">
        <f t="shared" si="28"/>
        <v>15</v>
      </c>
      <c r="R163" s="71"/>
      <c r="S163" s="71" t="s">
        <v>31</v>
      </c>
      <c r="T163" s="72"/>
      <c r="U163" s="73" t="s">
        <v>41</v>
      </c>
    </row>
    <row r="164" spans="1:21" ht="15">
      <c r="A164" s="54" t="s">
        <v>217</v>
      </c>
      <c r="B164" s="146" t="s">
        <v>223</v>
      </c>
      <c r="C164" s="147"/>
      <c r="D164" s="147"/>
      <c r="E164" s="147"/>
      <c r="F164" s="147"/>
      <c r="G164" s="147"/>
      <c r="H164" s="147"/>
      <c r="I164" s="74"/>
      <c r="J164" s="69">
        <f t="shared" si="25"/>
        <v>7</v>
      </c>
      <c r="K164" s="69">
        <f t="shared" si="21"/>
        <v>2</v>
      </c>
      <c r="L164" s="69">
        <f t="shared" si="21"/>
        <v>0</v>
      </c>
      <c r="M164" s="69">
        <f t="shared" si="21"/>
        <v>1</v>
      </c>
      <c r="N164" s="69">
        <f t="shared" si="21"/>
        <v>1</v>
      </c>
      <c r="O164" s="70">
        <f t="shared" si="26"/>
        <v>4</v>
      </c>
      <c r="P164" s="70">
        <f t="shared" si="27"/>
        <v>11</v>
      </c>
      <c r="Q164" s="70">
        <f t="shared" si="28"/>
        <v>15</v>
      </c>
      <c r="R164" s="71"/>
      <c r="S164" s="71" t="s">
        <v>31</v>
      </c>
      <c r="T164" s="72"/>
      <c r="U164" s="73" t="s">
        <v>41</v>
      </c>
    </row>
    <row r="165" spans="1:21" ht="15">
      <c r="A165" s="54" t="s">
        <v>218</v>
      </c>
      <c r="B165" s="146" t="s">
        <v>224</v>
      </c>
      <c r="C165" s="147"/>
      <c r="D165" s="147"/>
      <c r="E165" s="147"/>
      <c r="F165" s="147"/>
      <c r="G165" s="147"/>
      <c r="H165" s="147"/>
      <c r="I165" s="74"/>
      <c r="J165" s="69">
        <f t="shared" si="25"/>
        <v>7</v>
      </c>
      <c r="K165" s="69">
        <f t="shared" si="21"/>
        <v>2</v>
      </c>
      <c r="L165" s="69">
        <f t="shared" si="21"/>
        <v>0</v>
      </c>
      <c r="M165" s="69">
        <f t="shared" si="21"/>
        <v>1</v>
      </c>
      <c r="N165" s="69">
        <f t="shared" si="21"/>
        <v>1</v>
      </c>
      <c r="O165" s="70">
        <f t="shared" si="26"/>
        <v>4</v>
      </c>
      <c r="P165" s="70">
        <f t="shared" si="27"/>
        <v>11</v>
      </c>
      <c r="Q165" s="70">
        <f t="shared" si="28"/>
        <v>15</v>
      </c>
      <c r="R165" s="71"/>
      <c r="S165" s="71" t="s">
        <v>31</v>
      </c>
      <c r="T165" s="72"/>
      <c r="U165" s="73" t="s">
        <v>41</v>
      </c>
    </row>
    <row r="166" spans="1:21" ht="15">
      <c r="A166" s="54" t="s">
        <v>219</v>
      </c>
      <c r="B166" s="146" t="s">
        <v>225</v>
      </c>
      <c r="C166" s="147"/>
      <c r="D166" s="147"/>
      <c r="E166" s="147"/>
      <c r="F166" s="147"/>
      <c r="G166" s="147"/>
      <c r="H166" s="147"/>
      <c r="I166" s="74"/>
      <c r="J166" s="69">
        <f t="shared" si="25"/>
        <v>7</v>
      </c>
      <c r="K166" s="69">
        <f t="shared" si="21"/>
        <v>2</v>
      </c>
      <c r="L166" s="69">
        <f t="shared" si="21"/>
        <v>0</v>
      </c>
      <c r="M166" s="69">
        <f t="shared" si="21"/>
        <v>1</v>
      </c>
      <c r="N166" s="69">
        <f t="shared" si="21"/>
        <v>1</v>
      </c>
      <c r="O166" s="70">
        <f t="shared" si="26"/>
        <v>4</v>
      </c>
      <c r="P166" s="70">
        <f t="shared" si="27"/>
        <v>11</v>
      </c>
      <c r="Q166" s="70">
        <f t="shared" si="28"/>
        <v>15</v>
      </c>
      <c r="R166" s="71"/>
      <c r="S166" s="71" t="s">
        <v>31</v>
      </c>
      <c r="T166" s="72"/>
      <c r="U166" s="73" t="s">
        <v>41</v>
      </c>
    </row>
    <row r="167" spans="1:21" ht="12.75">
      <c r="A167" s="54" t="s">
        <v>220</v>
      </c>
      <c r="B167" s="146" t="s">
        <v>226</v>
      </c>
      <c r="C167" s="146"/>
      <c r="D167" s="146"/>
      <c r="E167" s="146"/>
      <c r="F167" s="146"/>
      <c r="G167" s="146"/>
      <c r="H167" s="146"/>
      <c r="I167" s="146"/>
      <c r="J167" s="69">
        <f t="shared" si="25"/>
        <v>7</v>
      </c>
      <c r="K167" s="69">
        <f t="shared" si="21"/>
        <v>2</v>
      </c>
      <c r="L167" s="69">
        <f t="shared" si="21"/>
        <v>0</v>
      </c>
      <c r="M167" s="69">
        <f t="shared" si="21"/>
        <v>1</v>
      </c>
      <c r="N167" s="69">
        <f t="shared" si="21"/>
        <v>1</v>
      </c>
      <c r="O167" s="70">
        <f t="shared" si="26"/>
        <v>4</v>
      </c>
      <c r="P167" s="70">
        <f t="shared" si="27"/>
        <v>11</v>
      </c>
      <c r="Q167" s="70">
        <f t="shared" si="28"/>
        <v>15</v>
      </c>
      <c r="R167" s="71"/>
      <c r="S167" s="71" t="s">
        <v>31</v>
      </c>
      <c r="T167" s="72"/>
      <c r="U167" s="73" t="s">
        <v>41</v>
      </c>
    </row>
    <row r="168" ht="65.25" customHeight="1"/>
    <row r="169" spans="1:21" ht="12.75">
      <c r="A169" s="163" t="s">
        <v>147</v>
      </c>
      <c r="B169" s="164"/>
      <c r="C169" s="164"/>
      <c r="D169" s="164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5"/>
    </row>
    <row r="170" spans="1:21" ht="15">
      <c r="A170" s="76"/>
      <c r="B170" s="173" t="s">
        <v>142</v>
      </c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  <c r="R170" s="173"/>
      <c r="S170" s="173"/>
      <c r="T170" s="173"/>
      <c r="U170" s="174"/>
    </row>
    <row r="171" spans="1:21" ht="12.75">
      <c r="A171" s="54" t="s">
        <v>227</v>
      </c>
      <c r="B171" s="146" t="s">
        <v>234</v>
      </c>
      <c r="C171" s="146"/>
      <c r="D171" s="146"/>
      <c r="E171" s="146"/>
      <c r="F171" s="146"/>
      <c r="G171" s="146"/>
      <c r="H171" s="146"/>
      <c r="I171" s="146"/>
      <c r="J171" s="69">
        <f>J$96</f>
        <v>4</v>
      </c>
      <c r="K171" s="69">
        <f aca="true" t="shared" si="29" ref="K171:N178">K$96</f>
        <v>2</v>
      </c>
      <c r="L171" s="69">
        <f t="shared" si="29"/>
        <v>0</v>
      </c>
      <c r="M171" s="69">
        <f t="shared" si="29"/>
        <v>0</v>
      </c>
      <c r="N171" s="69">
        <f t="shared" si="29"/>
        <v>1</v>
      </c>
      <c r="O171" s="70">
        <f>K171+L171+M171+N171</f>
        <v>3</v>
      </c>
      <c r="P171" s="70">
        <f>Q171-O171</f>
        <v>5</v>
      </c>
      <c r="Q171" s="70">
        <f>ROUND(PRODUCT(J171,25)/12,0)</f>
        <v>8</v>
      </c>
      <c r="R171" s="71"/>
      <c r="S171" s="71" t="s">
        <v>31</v>
      </c>
      <c r="T171" s="72"/>
      <c r="U171" s="73" t="s">
        <v>42</v>
      </c>
    </row>
    <row r="172" spans="1:21" ht="12.75">
      <c r="A172" s="54" t="s">
        <v>228</v>
      </c>
      <c r="B172" s="146" t="s">
        <v>235</v>
      </c>
      <c r="C172" s="146"/>
      <c r="D172" s="146"/>
      <c r="E172" s="146"/>
      <c r="F172" s="146"/>
      <c r="G172" s="146"/>
      <c r="H172" s="146"/>
      <c r="I172" s="146"/>
      <c r="J172" s="69">
        <f>J$96</f>
        <v>4</v>
      </c>
      <c r="K172" s="69">
        <f t="shared" si="29"/>
        <v>2</v>
      </c>
      <c r="L172" s="69">
        <f t="shared" si="29"/>
        <v>0</v>
      </c>
      <c r="M172" s="69">
        <f t="shared" si="29"/>
        <v>0</v>
      </c>
      <c r="N172" s="69">
        <f t="shared" si="29"/>
        <v>1</v>
      </c>
      <c r="O172" s="70">
        <f>K172+L172+M172+N172</f>
        <v>3</v>
      </c>
      <c r="P172" s="70">
        <f>Q172-O172</f>
        <v>5</v>
      </c>
      <c r="Q172" s="70">
        <f>ROUND(PRODUCT(J172,25)/12,0)</f>
        <v>8</v>
      </c>
      <c r="R172" s="71"/>
      <c r="S172" s="71" t="s">
        <v>31</v>
      </c>
      <c r="T172" s="72"/>
      <c r="U172" s="73" t="s">
        <v>42</v>
      </c>
    </row>
    <row r="173" spans="1:21" ht="15">
      <c r="A173" s="54" t="s">
        <v>229</v>
      </c>
      <c r="B173" s="146" t="s">
        <v>236</v>
      </c>
      <c r="C173" s="147"/>
      <c r="D173" s="147"/>
      <c r="E173" s="147"/>
      <c r="F173" s="147"/>
      <c r="G173" s="147"/>
      <c r="H173" s="147"/>
      <c r="I173" s="74"/>
      <c r="J173" s="69">
        <f>J$96</f>
        <v>4</v>
      </c>
      <c r="K173" s="69">
        <f t="shared" si="29"/>
        <v>2</v>
      </c>
      <c r="L173" s="69">
        <f t="shared" si="29"/>
        <v>0</v>
      </c>
      <c r="M173" s="69">
        <f t="shared" si="29"/>
        <v>0</v>
      </c>
      <c r="N173" s="69">
        <f t="shared" si="29"/>
        <v>1</v>
      </c>
      <c r="O173" s="70">
        <f>K173+L173+M173+N173</f>
        <v>3</v>
      </c>
      <c r="P173" s="70">
        <f>Q173-O173</f>
        <v>5</v>
      </c>
      <c r="Q173" s="70">
        <f>ROUND(PRODUCT(J173,25)/12,0)</f>
        <v>8</v>
      </c>
      <c r="R173" s="71"/>
      <c r="S173" s="71" t="s">
        <v>31</v>
      </c>
      <c r="T173" s="72"/>
      <c r="U173" s="73" t="s">
        <v>42</v>
      </c>
    </row>
    <row r="174" spans="1:21" ht="15">
      <c r="A174" s="55" t="s">
        <v>230</v>
      </c>
      <c r="B174" s="146" t="s">
        <v>237</v>
      </c>
      <c r="C174" s="147"/>
      <c r="D174" s="147"/>
      <c r="E174" s="147"/>
      <c r="F174" s="147"/>
      <c r="G174" s="147"/>
      <c r="H174" s="147"/>
      <c r="I174" s="74"/>
      <c r="J174" s="69">
        <f>J$96</f>
        <v>4</v>
      </c>
      <c r="K174" s="69">
        <f t="shared" si="29"/>
        <v>2</v>
      </c>
      <c r="L174" s="69">
        <f t="shared" si="29"/>
        <v>0</v>
      </c>
      <c r="M174" s="69">
        <f t="shared" si="29"/>
        <v>0</v>
      </c>
      <c r="N174" s="69">
        <f t="shared" si="29"/>
        <v>1</v>
      </c>
      <c r="O174" s="70">
        <f>K174+L174+M174+N174</f>
        <v>3</v>
      </c>
      <c r="P174" s="70">
        <f>Q174-O174</f>
        <v>5</v>
      </c>
      <c r="Q174" s="70">
        <f>ROUND(PRODUCT(J174,25)/12,0)</f>
        <v>8</v>
      </c>
      <c r="R174" s="71"/>
      <c r="S174" s="71" t="s">
        <v>31</v>
      </c>
      <c r="T174" s="72"/>
      <c r="U174" s="73" t="s">
        <v>42</v>
      </c>
    </row>
    <row r="175" spans="1:21" ht="15">
      <c r="A175" s="76"/>
      <c r="B175" s="173" t="s">
        <v>143</v>
      </c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  <c r="R175" s="173"/>
      <c r="S175" s="173"/>
      <c r="T175" s="173"/>
      <c r="U175" s="174"/>
    </row>
    <row r="176" spans="1:21" ht="12.75">
      <c r="A176" s="54" t="s">
        <v>231</v>
      </c>
      <c r="B176" s="146" t="s">
        <v>234</v>
      </c>
      <c r="C176" s="146"/>
      <c r="D176" s="146"/>
      <c r="E176" s="146"/>
      <c r="F176" s="146"/>
      <c r="G176" s="146"/>
      <c r="H176" s="146"/>
      <c r="I176" s="146"/>
      <c r="J176" s="69">
        <f>J$96</f>
        <v>4</v>
      </c>
      <c r="K176" s="69">
        <f t="shared" si="29"/>
        <v>2</v>
      </c>
      <c r="L176" s="69">
        <f t="shared" si="29"/>
        <v>0</v>
      </c>
      <c r="M176" s="69">
        <f t="shared" si="29"/>
        <v>0</v>
      </c>
      <c r="N176" s="69">
        <f t="shared" si="29"/>
        <v>1</v>
      </c>
      <c r="O176" s="70">
        <f>K176+L176+M176+N176</f>
        <v>3</v>
      </c>
      <c r="P176" s="70">
        <f>Q176-O176</f>
        <v>5</v>
      </c>
      <c r="Q176" s="70">
        <f>ROUND(PRODUCT(J176,25)/12,0)</f>
        <v>8</v>
      </c>
      <c r="R176" s="71"/>
      <c r="S176" s="71" t="s">
        <v>31</v>
      </c>
      <c r="T176" s="72"/>
      <c r="U176" s="73" t="s">
        <v>42</v>
      </c>
    </row>
    <row r="177" spans="1:21" ht="12.75">
      <c r="A177" s="54" t="s">
        <v>232</v>
      </c>
      <c r="B177" s="146" t="s">
        <v>235</v>
      </c>
      <c r="C177" s="146"/>
      <c r="D177" s="146"/>
      <c r="E177" s="146"/>
      <c r="F177" s="146"/>
      <c r="G177" s="146"/>
      <c r="H177" s="146"/>
      <c r="I177" s="146"/>
      <c r="J177" s="69">
        <f>J$96</f>
        <v>4</v>
      </c>
      <c r="K177" s="69">
        <f t="shared" si="29"/>
        <v>2</v>
      </c>
      <c r="L177" s="69">
        <f t="shared" si="29"/>
        <v>0</v>
      </c>
      <c r="M177" s="69">
        <f t="shared" si="29"/>
        <v>0</v>
      </c>
      <c r="N177" s="69">
        <f t="shared" si="29"/>
        <v>1</v>
      </c>
      <c r="O177" s="70">
        <f>K177+L177+M177+N177</f>
        <v>3</v>
      </c>
      <c r="P177" s="70">
        <f>Q177-O177</f>
        <v>5</v>
      </c>
      <c r="Q177" s="70">
        <f>ROUND(PRODUCT(J177,25)/12,0)</f>
        <v>8</v>
      </c>
      <c r="R177" s="71"/>
      <c r="S177" s="71" t="s">
        <v>31</v>
      </c>
      <c r="T177" s="72"/>
      <c r="U177" s="73" t="s">
        <v>42</v>
      </c>
    </row>
    <row r="178" spans="1:21" ht="15">
      <c r="A178" s="54" t="s">
        <v>233</v>
      </c>
      <c r="B178" s="146" t="s">
        <v>236</v>
      </c>
      <c r="C178" s="147"/>
      <c r="D178" s="147"/>
      <c r="E178" s="147"/>
      <c r="F178" s="147"/>
      <c r="G178" s="147"/>
      <c r="H178" s="147"/>
      <c r="I178" s="74"/>
      <c r="J178" s="69">
        <f>J$96</f>
        <v>4</v>
      </c>
      <c r="K178" s="69">
        <f t="shared" si="29"/>
        <v>2</v>
      </c>
      <c r="L178" s="69">
        <f t="shared" si="29"/>
        <v>0</v>
      </c>
      <c r="M178" s="69">
        <f t="shared" si="29"/>
        <v>0</v>
      </c>
      <c r="N178" s="69">
        <f t="shared" si="29"/>
        <v>1</v>
      </c>
      <c r="O178" s="70">
        <f>K178+L178+M178+N178</f>
        <v>3</v>
      </c>
      <c r="P178" s="70">
        <f>Q178-O178</f>
        <v>5</v>
      </c>
      <c r="Q178" s="70">
        <f>ROUND(PRODUCT(J178,25)/12,0)</f>
        <v>8</v>
      </c>
      <c r="R178" s="71"/>
      <c r="S178" s="71" t="s">
        <v>31</v>
      </c>
      <c r="T178" s="72"/>
      <c r="U178" s="73" t="s">
        <v>42</v>
      </c>
    </row>
    <row r="179" spans="1:21" ht="24.75" customHeight="1">
      <c r="A179" s="104" t="s">
        <v>52</v>
      </c>
      <c r="B179" s="105"/>
      <c r="C179" s="105"/>
      <c r="D179" s="105"/>
      <c r="E179" s="105"/>
      <c r="F179" s="105"/>
      <c r="G179" s="105"/>
      <c r="H179" s="105"/>
      <c r="I179" s="106"/>
      <c r="J179" s="77">
        <f aca="true" t="shared" si="30" ref="J179:Q179">SUM(J114,J127,J143,J155,J171)</f>
        <v>26</v>
      </c>
      <c r="K179" s="77">
        <f t="shared" si="30"/>
        <v>10</v>
      </c>
      <c r="L179" s="77">
        <f t="shared" si="30"/>
        <v>0</v>
      </c>
      <c r="M179" s="77">
        <f t="shared" si="30"/>
        <v>4</v>
      </c>
      <c r="N179" s="77">
        <f t="shared" si="30"/>
        <v>5</v>
      </c>
      <c r="O179" s="77">
        <f t="shared" si="30"/>
        <v>19</v>
      </c>
      <c r="P179" s="77">
        <f t="shared" si="30"/>
        <v>33</v>
      </c>
      <c r="Q179" s="77">
        <f t="shared" si="30"/>
        <v>52</v>
      </c>
      <c r="R179" s="77">
        <f>COUNTIF(R114,"E")+COUNTIF(R127,"E")+COUNTIF(R143,"E")+COUNTIF(R155,"E")+COUNTIF(R171,"E")</f>
        <v>0</v>
      </c>
      <c r="S179" s="77">
        <f>COUNTIF(S114,"C")+COUNTIF(S127,"C")+COUNTIF(S143,"C")+COUNTIF(S155,"C")+COUNTIF(S171,"C")</f>
        <v>5</v>
      </c>
      <c r="T179" s="77">
        <f>COUNTIF(T114,"VP")+COUNTIF(T127,"VP")+COUNTIF(T143,"VP")+COUNTIF(T155,"VP")+COUNTIF(T171,"VP")</f>
        <v>0</v>
      </c>
      <c r="U179" s="78">
        <f>5/(38+6)</f>
        <v>0.11363636363636363</v>
      </c>
    </row>
    <row r="180" spans="1:21" ht="13.5" customHeight="1">
      <c r="A180" s="101" t="s">
        <v>53</v>
      </c>
      <c r="B180" s="102"/>
      <c r="C180" s="102"/>
      <c r="D180" s="102"/>
      <c r="E180" s="102"/>
      <c r="F180" s="102"/>
      <c r="G180" s="102"/>
      <c r="H180" s="102"/>
      <c r="I180" s="102"/>
      <c r="J180" s="103"/>
      <c r="K180" s="79">
        <f aca="true" t="shared" si="31" ref="K180:Q180">SUM(K114,K127)*14+SUM(K143,K155,K171)*12</f>
        <v>128</v>
      </c>
      <c r="L180" s="79">
        <f t="shared" si="31"/>
        <v>0</v>
      </c>
      <c r="M180" s="79">
        <f t="shared" si="31"/>
        <v>52</v>
      </c>
      <c r="N180" s="79">
        <f t="shared" si="31"/>
        <v>64</v>
      </c>
      <c r="O180" s="79">
        <f t="shared" si="31"/>
        <v>244</v>
      </c>
      <c r="P180" s="79">
        <f t="shared" si="31"/>
        <v>408</v>
      </c>
      <c r="Q180" s="79">
        <f t="shared" si="31"/>
        <v>652</v>
      </c>
      <c r="R180" s="107"/>
      <c r="S180" s="108"/>
      <c r="T180" s="108"/>
      <c r="U180" s="109"/>
    </row>
    <row r="181" spans="1:23" ht="12.75">
      <c r="A181" s="104"/>
      <c r="B181" s="105"/>
      <c r="C181" s="105"/>
      <c r="D181" s="105"/>
      <c r="E181" s="105"/>
      <c r="F181" s="105"/>
      <c r="G181" s="105"/>
      <c r="H181" s="105"/>
      <c r="I181" s="105"/>
      <c r="J181" s="106"/>
      <c r="K181" s="114">
        <f>SUM(K180:N180)</f>
        <v>244</v>
      </c>
      <c r="L181" s="115"/>
      <c r="M181" s="115"/>
      <c r="N181" s="116"/>
      <c r="O181" s="131">
        <f>SUM(O180:P180)</f>
        <v>652</v>
      </c>
      <c r="P181" s="132"/>
      <c r="Q181" s="133"/>
      <c r="R181" s="110"/>
      <c r="S181" s="111"/>
      <c r="T181" s="111"/>
      <c r="U181" s="112"/>
      <c r="W181" s="66"/>
    </row>
    <row r="182" spans="1:21" ht="12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4"/>
      <c r="L182" s="14"/>
      <c r="M182" s="14"/>
      <c r="N182" s="14"/>
      <c r="O182" s="15"/>
      <c r="P182" s="15"/>
      <c r="Q182" s="15"/>
      <c r="R182" s="16"/>
      <c r="S182" s="16"/>
      <c r="T182" s="16"/>
      <c r="U182" s="16"/>
    </row>
    <row r="183" spans="1:21" ht="19.5" customHeight="1">
      <c r="A183" s="152" t="s">
        <v>54</v>
      </c>
      <c r="B183" s="152"/>
      <c r="C183" s="152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</row>
    <row r="184" spans="1:21" ht="28.5" customHeight="1">
      <c r="A184" s="171" t="s">
        <v>30</v>
      </c>
      <c r="B184" s="176" t="s">
        <v>29</v>
      </c>
      <c r="C184" s="177"/>
      <c r="D184" s="177"/>
      <c r="E184" s="177"/>
      <c r="F184" s="177"/>
      <c r="G184" s="177"/>
      <c r="H184" s="177"/>
      <c r="I184" s="178"/>
      <c r="J184" s="150" t="s">
        <v>43</v>
      </c>
      <c r="K184" s="169" t="s">
        <v>27</v>
      </c>
      <c r="L184" s="169"/>
      <c r="M184" s="169"/>
      <c r="N184" s="169"/>
      <c r="O184" s="169" t="s">
        <v>44</v>
      </c>
      <c r="P184" s="170"/>
      <c r="Q184" s="170"/>
      <c r="R184" s="169" t="s">
        <v>26</v>
      </c>
      <c r="S184" s="169"/>
      <c r="T184" s="169"/>
      <c r="U184" s="169" t="s">
        <v>25</v>
      </c>
    </row>
    <row r="185" spans="1:21" ht="16.5" customHeight="1">
      <c r="A185" s="172"/>
      <c r="B185" s="179"/>
      <c r="C185" s="180"/>
      <c r="D185" s="180"/>
      <c r="E185" s="180"/>
      <c r="F185" s="180"/>
      <c r="G185" s="180"/>
      <c r="H185" s="180"/>
      <c r="I185" s="181"/>
      <c r="J185" s="151"/>
      <c r="K185" s="4" t="s">
        <v>31</v>
      </c>
      <c r="L185" s="4" t="s">
        <v>32</v>
      </c>
      <c r="M185" s="49" t="s">
        <v>96</v>
      </c>
      <c r="N185" s="4" t="s">
        <v>97</v>
      </c>
      <c r="O185" s="4" t="s">
        <v>36</v>
      </c>
      <c r="P185" s="4" t="s">
        <v>8</v>
      </c>
      <c r="Q185" s="4" t="s">
        <v>33</v>
      </c>
      <c r="R185" s="4" t="s">
        <v>34</v>
      </c>
      <c r="S185" s="4" t="s">
        <v>31</v>
      </c>
      <c r="T185" s="4" t="s">
        <v>35</v>
      </c>
      <c r="U185" s="169"/>
    </row>
    <row r="186" spans="1:21" ht="18.75" customHeight="1">
      <c r="A186" s="148" t="s">
        <v>55</v>
      </c>
      <c r="B186" s="148"/>
      <c r="C186" s="148"/>
      <c r="D186" s="148"/>
      <c r="E186" s="148"/>
      <c r="F186" s="148"/>
      <c r="G186" s="148"/>
      <c r="H186" s="148"/>
      <c r="I186" s="148"/>
      <c r="J186" s="148"/>
      <c r="K186" s="148"/>
      <c r="L186" s="148"/>
      <c r="M186" s="148"/>
      <c r="N186" s="148"/>
      <c r="O186" s="148"/>
      <c r="P186" s="148"/>
      <c r="Q186" s="148"/>
      <c r="R186" s="148"/>
      <c r="S186" s="148"/>
      <c r="T186" s="148"/>
      <c r="U186" s="148"/>
    </row>
    <row r="187" spans="1:21" ht="12.75">
      <c r="A187" s="54" t="s">
        <v>238</v>
      </c>
      <c r="B187" s="142" t="s">
        <v>241</v>
      </c>
      <c r="C187" s="142"/>
      <c r="D187" s="142"/>
      <c r="E187" s="142"/>
      <c r="F187" s="142"/>
      <c r="G187" s="142"/>
      <c r="H187" s="142"/>
      <c r="I187" s="142"/>
      <c r="J187" s="59">
        <v>3</v>
      </c>
      <c r="K187" s="59">
        <v>2</v>
      </c>
      <c r="L187" s="59">
        <v>0</v>
      </c>
      <c r="M187" s="59">
        <v>0</v>
      </c>
      <c r="N187" s="59">
        <v>1</v>
      </c>
      <c r="O187" s="58">
        <f>K187+L187+M187+N187</f>
        <v>3</v>
      </c>
      <c r="P187" s="58">
        <f>Q187-O187</f>
        <v>2</v>
      </c>
      <c r="Q187" s="58">
        <f>ROUND(PRODUCT(J187,25)/14,0)</f>
        <v>5</v>
      </c>
      <c r="R187" s="26"/>
      <c r="S187" s="26" t="s">
        <v>31</v>
      </c>
      <c r="T187" s="27"/>
      <c r="U187" s="12" t="s">
        <v>39</v>
      </c>
    </row>
    <row r="188" spans="1:21" ht="12.75">
      <c r="A188" s="54" t="s">
        <v>239</v>
      </c>
      <c r="B188" s="142" t="s">
        <v>242</v>
      </c>
      <c r="C188" s="142"/>
      <c r="D188" s="142"/>
      <c r="E188" s="142"/>
      <c r="F188" s="142"/>
      <c r="G188" s="142"/>
      <c r="H188" s="142"/>
      <c r="I188" s="142"/>
      <c r="J188" s="59">
        <v>4</v>
      </c>
      <c r="K188" s="59">
        <v>2</v>
      </c>
      <c r="L188" s="59">
        <v>0</v>
      </c>
      <c r="M188" s="59">
        <v>2</v>
      </c>
      <c r="N188" s="59">
        <v>0</v>
      </c>
      <c r="O188" s="58">
        <f>K188+L188+M188+N188</f>
        <v>4</v>
      </c>
      <c r="P188" s="58">
        <f>Q188-O188</f>
        <v>3</v>
      </c>
      <c r="Q188" s="58">
        <f>ROUND(PRODUCT(J188,25)/14,0)</f>
        <v>7</v>
      </c>
      <c r="R188" s="26"/>
      <c r="S188" s="26" t="s">
        <v>31</v>
      </c>
      <c r="T188" s="27"/>
      <c r="U188" s="12" t="s">
        <v>39</v>
      </c>
    </row>
    <row r="189" spans="1:21" ht="12.75">
      <c r="A189" s="55" t="s">
        <v>240</v>
      </c>
      <c r="B189" s="142" t="s">
        <v>243</v>
      </c>
      <c r="C189" s="142"/>
      <c r="D189" s="142"/>
      <c r="E189" s="142"/>
      <c r="F189" s="142"/>
      <c r="G189" s="142"/>
      <c r="H189" s="142"/>
      <c r="I189" s="142"/>
      <c r="J189" s="59">
        <v>3</v>
      </c>
      <c r="K189" s="59">
        <v>1</v>
      </c>
      <c r="L189" s="59">
        <v>0</v>
      </c>
      <c r="M189" s="59">
        <v>2</v>
      </c>
      <c r="N189" s="59">
        <v>0</v>
      </c>
      <c r="O189" s="58">
        <f>K189+L189+M189+N189</f>
        <v>3</v>
      </c>
      <c r="P189" s="58">
        <f>Q189-O189</f>
        <v>2</v>
      </c>
      <c r="Q189" s="58">
        <f>ROUND(PRODUCT(J189,25)/14,0)</f>
        <v>5</v>
      </c>
      <c r="R189" s="26"/>
      <c r="S189" s="26" t="s">
        <v>31</v>
      </c>
      <c r="T189" s="27"/>
      <c r="U189" s="12" t="s">
        <v>39</v>
      </c>
    </row>
    <row r="190" spans="1:23" ht="18" customHeight="1">
      <c r="A190" s="182" t="s">
        <v>56</v>
      </c>
      <c r="B190" s="183"/>
      <c r="C190" s="183"/>
      <c r="D190" s="183"/>
      <c r="E190" s="183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4"/>
      <c r="W190" s="66"/>
    </row>
    <row r="191" spans="1:21" ht="25.5" customHeight="1">
      <c r="A191" s="54" t="s">
        <v>244</v>
      </c>
      <c r="B191" s="175" t="s">
        <v>257</v>
      </c>
      <c r="C191" s="175"/>
      <c r="D191" s="175"/>
      <c r="E191" s="175"/>
      <c r="F191" s="175"/>
      <c r="G191" s="175"/>
      <c r="H191" s="175"/>
      <c r="I191" s="175"/>
      <c r="J191" s="62">
        <v>3</v>
      </c>
      <c r="K191" s="62">
        <v>0</v>
      </c>
      <c r="L191" s="62">
        <v>2</v>
      </c>
      <c r="M191" s="62">
        <v>0</v>
      </c>
      <c r="N191" s="62">
        <v>1</v>
      </c>
      <c r="O191" s="58">
        <f>K191+L191+M191+N191</f>
        <v>3</v>
      </c>
      <c r="P191" s="58">
        <f>Q191-O191</f>
        <v>2</v>
      </c>
      <c r="Q191" s="58">
        <f>ROUND(PRODUCT(J191,25)/14,0)</f>
        <v>5</v>
      </c>
      <c r="R191" s="26"/>
      <c r="S191" s="26" t="s">
        <v>31</v>
      </c>
      <c r="T191" s="27"/>
      <c r="U191" s="12" t="s">
        <v>42</v>
      </c>
    </row>
    <row r="192" spans="1:21" ht="27" customHeight="1">
      <c r="A192" s="54" t="s">
        <v>245</v>
      </c>
      <c r="B192" s="175" t="s">
        <v>246</v>
      </c>
      <c r="C192" s="175"/>
      <c r="D192" s="175"/>
      <c r="E192" s="175"/>
      <c r="F192" s="175"/>
      <c r="G192" s="175"/>
      <c r="H192" s="175"/>
      <c r="I192" s="175"/>
      <c r="J192" s="62">
        <v>3</v>
      </c>
      <c r="K192" s="62">
        <v>0</v>
      </c>
      <c r="L192" s="62">
        <v>0</v>
      </c>
      <c r="M192" s="62">
        <v>2</v>
      </c>
      <c r="N192" s="62">
        <v>0</v>
      </c>
      <c r="O192" s="58">
        <f>K192+L192+M192+N192</f>
        <v>2</v>
      </c>
      <c r="P192" s="58">
        <f>Q192-O192</f>
        <v>3</v>
      </c>
      <c r="Q192" s="58">
        <f>ROUND(PRODUCT(J192,25)/14,0)</f>
        <v>5</v>
      </c>
      <c r="R192" s="26"/>
      <c r="S192" s="26" t="s">
        <v>31</v>
      </c>
      <c r="T192" s="27"/>
      <c r="U192" s="12" t="s">
        <v>39</v>
      </c>
    </row>
    <row r="193" spans="1:21" ht="18.75" customHeight="1">
      <c r="A193" s="128" t="s">
        <v>57</v>
      </c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30"/>
    </row>
    <row r="194" spans="1:21" ht="12.75">
      <c r="A194" s="54" t="s">
        <v>247</v>
      </c>
      <c r="B194" s="142" t="s">
        <v>248</v>
      </c>
      <c r="C194" s="142"/>
      <c r="D194" s="142"/>
      <c r="E194" s="142"/>
      <c r="F194" s="142"/>
      <c r="G194" s="142"/>
      <c r="H194" s="142"/>
      <c r="I194" s="142"/>
      <c r="J194" s="59">
        <v>3</v>
      </c>
      <c r="K194" s="59">
        <v>1</v>
      </c>
      <c r="L194" s="59">
        <v>0</v>
      </c>
      <c r="M194" s="59">
        <v>1</v>
      </c>
      <c r="N194" s="59">
        <v>0</v>
      </c>
      <c r="O194" s="58">
        <f>K194+L194+M194+N194</f>
        <v>2</v>
      </c>
      <c r="P194" s="58">
        <v>3</v>
      </c>
      <c r="Q194" s="58">
        <v>5</v>
      </c>
      <c r="R194" s="26"/>
      <c r="S194" s="26" t="s">
        <v>31</v>
      </c>
      <c r="T194" s="27"/>
      <c r="U194" s="12" t="s">
        <v>42</v>
      </c>
    </row>
    <row r="195" spans="1:21" ht="27" customHeight="1">
      <c r="A195" s="143" t="s">
        <v>52</v>
      </c>
      <c r="B195" s="144"/>
      <c r="C195" s="144"/>
      <c r="D195" s="144"/>
      <c r="E195" s="144"/>
      <c r="F195" s="144"/>
      <c r="G195" s="144"/>
      <c r="H195" s="144"/>
      <c r="I195" s="145"/>
      <c r="J195" s="57">
        <f>SUM(J187,J191,J194)</f>
        <v>9</v>
      </c>
      <c r="K195" s="57">
        <f aca="true" t="shared" si="32" ref="K195:Q195">SUM(K187,K191,K194)</f>
        <v>3</v>
      </c>
      <c r="L195" s="57">
        <f t="shared" si="32"/>
        <v>2</v>
      </c>
      <c r="M195" s="57">
        <f t="shared" si="32"/>
        <v>1</v>
      </c>
      <c r="N195" s="57">
        <f t="shared" si="32"/>
        <v>2</v>
      </c>
      <c r="O195" s="57">
        <f t="shared" si="32"/>
        <v>8</v>
      </c>
      <c r="P195" s="57">
        <f t="shared" si="32"/>
        <v>7</v>
      </c>
      <c r="Q195" s="57">
        <f t="shared" si="32"/>
        <v>15</v>
      </c>
      <c r="R195" s="57">
        <f>COUNTIF(R187,"E")+COUNTIF(R191,"E")+COUNTIF(R194,"E")</f>
        <v>0</v>
      </c>
      <c r="S195" s="57">
        <f>COUNTIF(S187,"C")+COUNTIF(S191,"C")+COUNTIF(S194,"C")</f>
        <v>3</v>
      </c>
      <c r="T195" s="57">
        <f>COUNTIF(T187,"VP")+COUNTIF(T191,"VP")+COUNTIF(T194,"VP")</f>
        <v>0</v>
      </c>
      <c r="U195" s="64">
        <f>6/(38+6)</f>
        <v>0.13636363636363635</v>
      </c>
    </row>
    <row r="196" spans="1:21" ht="16.5" customHeight="1">
      <c r="A196" s="166" t="s">
        <v>53</v>
      </c>
      <c r="B196" s="167"/>
      <c r="C196" s="167"/>
      <c r="D196" s="167"/>
      <c r="E196" s="167"/>
      <c r="F196" s="167"/>
      <c r="G196" s="167"/>
      <c r="H196" s="167"/>
      <c r="I196" s="167"/>
      <c r="J196" s="168"/>
      <c r="K196" s="23">
        <f>SUM(K187,K191)*14+K194*12</f>
        <v>40</v>
      </c>
      <c r="L196" s="23">
        <f aca="true" t="shared" si="33" ref="L196:Q196">SUM(L187,L191)*14+L194*12</f>
        <v>28</v>
      </c>
      <c r="M196" s="23">
        <f t="shared" si="33"/>
        <v>12</v>
      </c>
      <c r="N196" s="23">
        <f t="shared" si="33"/>
        <v>28</v>
      </c>
      <c r="O196" s="23">
        <f t="shared" si="33"/>
        <v>108</v>
      </c>
      <c r="P196" s="23">
        <f t="shared" si="33"/>
        <v>92</v>
      </c>
      <c r="Q196" s="23">
        <f t="shared" si="33"/>
        <v>200</v>
      </c>
      <c r="R196" s="157"/>
      <c r="S196" s="158"/>
      <c r="T196" s="158"/>
      <c r="U196" s="159"/>
    </row>
    <row r="197" spans="1:23" ht="15" customHeight="1">
      <c r="A197" s="143"/>
      <c r="B197" s="144"/>
      <c r="C197" s="144"/>
      <c r="D197" s="144"/>
      <c r="E197" s="144"/>
      <c r="F197" s="144"/>
      <c r="G197" s="144"/>
      <c r="H197" s="144"/>
      <c r="I197" s="144"/>
      <c r="J197" s="145"/>
      <c r="K197" s="154">
        <f>SUM(K196:N196)</f>
        <v>108</v>
      </c>
      <c r="L197" s="155"/>
      <c r="M197" s="155"/>
      <c r="N197" s="156"/>
      <c r="O197" s="131">
        <f>SUM(O196:P196)</f>
        <v>200</v>
      </c>
      <c r="P197" s="132"/>
      <c r="Q197" s="133"/>
      <c r="R197" s="160"/>
      <c r="S197" s="161"/>
      <c r="T197" s="161"/>
      <c r="U197" s="162"/>
      <c r="W197" s="66"/>
    </row>
    <row r="198" spans="1:21" ht="1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4"/>
      <c r="L198" s="14"/>
      <c r="M198" s="14"/>
      <c r="N198" s="14"/>
      <c r="O198" s="17"/>
      <c r="P198" s="17"/>
      <c r="Q198" s="17"/>
      <c r="R198" s="17"/>
      <c r="S198" s="17"/>
      <c r="T198" s="17"/>
      <c r="U198" s="17"/>
    </row>
    <row r="199" spans="1:21" ht="24" customHeight="1">
      <c r="A199" s="152" t="s">
        <v>58</v>
      </c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  <c r="R199" s="153"/>
      <c r="S199" s="153"/>
      <c r="T199" s="153"/>
      <c r="U199" s="153"/>
    </row>
    <row r="200" spans="1:21" ht="16.5" customHeight="1">
      <c r="A200" s="138" t="s">
        <v>61</v>
      </c>
      <c r="B200" s="149"/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  <c r="T200" s="149"/>
      <c r="U200" s="149"/>
    </row>
    <row r="201" spans="1:21" ht="34.5" customHeight="1">
      <c r="A201" s="138" t="s">
        <v>30</v>
      </c>
      <c r="B201" s="138" t="s">
        <v>29</v>
      </c>
      <c r="C201" s="138"/>
      <c r="D201" s="138"/>
      <c r="E201" s="138"/>
      <c r="F201" s="138"/>
      <c r="G201" s="138"/>
      <c r="H201" s="138"/>
      <c r="I201" s="138"/>
      <c r="J201" s="123" t="s">
        <v>43</v>
      </c>
      <c r="K201" s="123" t="s">
        <v>27</v>
      </c>
      <c r="L201" s="123"/>
      <c r="M201" s="123"/>
      <c r="N201" s="123"/>
      <c r="O201" s="123" t="s">
        <v>44</v>
      </c>
      <c r="P201" s="123"/>
      <c r="Q201" s="123"/>
      <c r="R201" s="123" t="s">
        <v>26</v>
      </c>
      <c r="S201" s="123"/>
      <c r="T201" s="123"/>
      <c r="U201" s="123" t="s">
        <v>25</v>
      </c>
    </row>
    <row r="202" spans="1:21" ht="12.75">
      <c r="A202" s="138"/>
      <c r="B202" s="138"/>
      <c r="C202" s="138"/>
      <c r="D202" s="138"/>
      <c r="E202" s="138"/>
      <c r="F202" s="138"/>
      <c r="G202" s="138"/>
      <c r="H202" s="138"/>
      <c r="I202" s="138"/>
      <c r="J202" s="123"/>
      <c r="K202" s="4" t="s">
        <v>31</v>
      </c>
      <c r="L202" s="4" t="s">
        <v>32</v>
      </c>
      <c r="M202" s="49" t="s">
        <v>96</v>
      </c>
      <c r="N202" s="4" t="s">
        <v>97</v>
      </c>
      <c r="O202" s="29" t="s">
        <v>36</v>
      </c>
      <c r="P202" s="29" t="s">
        <v>8</v>
      </c>
      <c r="Q202" s="29" t="s">
        <v>33</v>
      </c>
      <c r="R202" s="29" t="s">
        <v>34</v>
      </c>
      <c r="S202" s="29" t="s">
        <v>31</v>
      </c>
      <c r="T202" s="29" t="s">
        <v>35</v>
      </c>
      <c r="U202" s="123"/>
    </row>
    <row r="203" spans="1:21" ht="17.25" customHeight="1">
      <c r="A203" s="135" t="s">
        <v>59</v>
      </c>
      <c r="B203" s="136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7"/>
    </row>
    <row r="204" spans="1:21" ht="12.75">
      <c r="A204" s="32" t="str">
        <f aca="true" t="shared" si="34" ref="A204:A220">IF(ISNA(INDEX($A$37:$U$197,MATCH($B204,$B$37:$B$197,0),1)),"",INDEX($A$37:$U$197,MATCH($B204,$B$37:$B$197,0),1))</f>
        <v>MLR5004</v>
      </c>
      <c r="B204" s="124" t="s">
        <v>101</v>
      </c>
      <c r="C204" s="124"/>
      <c r="D204" s="124"/>
      <c r="E204" s="124"/>
      <c r="F204" s="124"/>
      <c r="G204" s="124"/>
      <c r="H204" s="124"/>
      <c r="I204" s="124"/>
      <c r="J204" s="20">
        <f aca="true" t="shared" si="35" ref="J204:J220">IF(ISNA(INDEX($A$37:$U$197,MATCH($B204,$B$37:$B$197,0),10)),"",INDEX($A$37:$U$197,MATCH($B204,$B$37:$B$197,0),10))</f>
        <v>6</v>
      </c>
      <c r="K204" s="20">
        <f aca="true" t="shared" si="36" ref="K204:K220">IF(ISNA(INDEX($A$37:$U$197,MATCH($B204,$B$37:$B$197,0),11)),"",INDEX($A$37:$U$197,MATCH($B204,$B$37:$B$197,0),11))</f>
        <v>2</v>
      </c>
      <c r="L204" s="20">
        <f aca="true" t="shared" si="37" ref="L204:L220">IF(ISNA(INDEX($A$37:$U$197,MATCH($B204,$B$37:$B$197,0),11)),"",INDEX($A$37:$U$197,MATCH($B204,$B$37:$B$197,0),12))</f>
        <v>1</v>
      </c>
      <c r="M204" s="20">
        <f aca="true" t="shared" si="38" ref="M204:M220">IF(ISNA(INDEX($A$37:$U$197,MATCH($B204,$B$37:$B$197,0),12)),"",INDEX($A$37:$U$197,MATCH($B204,$B$37:$B$197,0),13))</f>
        <v>2</v>
      </c>
      <c r="N204" s="20">
        <f aca="true" t="shared" si="39" ref="N204:N220">IF(ISNA(INDEX($A$37:$U$197,MATCH($B204,$B$37:$B$197,0),13)),"",INDEX($A$37:$U$197,MATCH($B204,$B$37:$B$197,0),14))</f>
        <v>0</v>
      </c>
      <c r="O204" s="20">
        <f aca="true" t="shared" si="40" ref="O204:O220">IF(ISNA(INDEX($A$37:$U$197,MATCH($B204,$B$37:$B$197,0),14)),"",INDEX($A$37:$U$197,MATCH($B204,$B$37:$B$197,0),15))</f>
        <v>5</v>
      </c>
      <c r="P204" s="20">
        <f aca="true" t="shared" si="41" ref="P204:P220">IF(ISNA(INDEX($A$37:$U$197,MATCH($B204,$B$37:$B$197,0),15)),"",INDEX($A$37:$U$197,MATCH($B204,$B$37:$B$197,0),16))</f>
        <v>6</v>
      </c>
      <c r="Q204" s="20">
        <f aca="true" t="shared" si="42" ref="Q204:Q220">IF(ISNA(INDEX($A$37:$U$197,MATCH($B204,$B$37:$B$197,0),16)),"",INDEX($A$37:$U$197,MATCH($B204,$B$37:$B$197,0),17))</f>
        <v>11</v>
      </c>
      <c r="R204" s="28" t="str">
        <f aca="true" t="shared" si="43" ref="R204:R220">IF(ISNA(INDEX($A$37:$U$197,MATCH($B204,$B$37:$B$197,0),17)),"",INDEX($A$37:$U$197,MATCH($B204,$B$37:$B$197,0),18))</f>
        <v>E</v>
      </c>
      <c r="S204" s="28">
        <f aca="true" t="shared" si="44" ref="S204:S220">IF(ISNA(INDEX($A$37:$U$197,MATCH($B204,$B$37:$B$197,0),18)),"",INDEX($A$37:$U$197,MATCH($B204,$B$37:$B$197,0),19))</f>
        <v>0</v>
      </c>
      <c r="T204" s="28">
        <f aca="true" t="shared" si="45" ref="T204:T220">IF(ISNA(INDEX($A$37:$U$197,MATCH($B204,$B$37:$B$197,0),19)),"",INDEX($A$37:$U$197,MATCH($B204,$B$37:$B$197,0),20))</f>
        <v>0</v>
      </c>
      <c r="U204" s="61" t="s">
        <v>250</v>
      </c>
    </row>
    <row r="205" spans="1:21" ht="12.75">
      <c r="A205" s="32" t="str">
        <f t="shared" si="34"/>
        <v>MLR5055</v>
      </c>
      <c r="B205" s="124" t="s">
        <v>103</v>
      </c>
      <c r="C205" s="124"/>
      <c r="D205" s="124"/>
      <c r="E205" s="124"/>
      <c r="F205" s="124"/>
      <c r="G205" s="124"/>
      <c r="H205" s="124"/>
      <c r="I205" s="124"/>
      <c r="J205" s="20">
        <f t="shared" si="35"/>
        <v>6</v>
      </c>
      <c r="K205" s="20">
        <f t="shared" si="36"/>
        <v>2</v>
      </c>
      <c r="L205" s="20">
        <f t="shared" si="37"/>
        <v>2</v>
      </c>
      <c r="M205" s="20">
        <f t="shared" si="38"/>
        <v>0</v>
      </c>
      <c r="N205" s="20">
        <f t="shared" si="39"/>
        <v>0</v>
      </c>
      <c r="O205" s="20">
        <f t="shared" si="40"/>
        <v>4</v>
      </c>
      <c r="P205" s="20">
        <f t="shared" si="41"/>
        <v>7</v>
      </c>
      <c r="Q205" s="20">
        <f t="shared" si="42"/>
        <v>11</v>
      </c>
      <c r="R205" s="28" t="str">
        <f t="shared" si="43"/>
        <v>E</v>
      </c>
      <c r="S205" s="28">
        <f t="shared" si="44"/>
        <v>0</v>
      </c>
      <c r="T205" s="28">
        <f t="shared" si="45"/>
        <v>0</v>
      </c>
      <c r="U205" s="61" t="s">
        <v>250</v>
      </c>
    </row>
    <row r="206" spans="1:21" ht="12.75">
      <c r="A206" s="32" t="str">
        <f t="shared" si="34"/>
        <v>MLR7005</v>
      </c>
      <c r="B206" s="124" t="s">
        <v>241</v>
      </c>
      <c r="C206" s="124"/>
      <c r="D206" s="124"/>
      <c r="E206" s="124"/>
      <c r="F206" s="124"/>
      <c r="G206" s="124"/>
      <c r="H206" s="124"/>
      <c r="I206" s="124"/>
      <c r="J206" s="20">
        <f t="shared" si="35"/>
        <v>3</v>
      </c>
      <c r="K206" s="20">
        <f t="shared" si="36"/>
        <v>2</v>
      </c>
      <c r="L206" s="20">
        <f t="shared" si="37"/>
        <v>0</v>
      </c>
      <c r="M206" s="20">
        <f t="shared" si="38"/>
        <v>0</v>
      </c>
      <c r="N206" s="20">
        <f t="shared" si="39"/>
        <v>1</v>
      </c>
      <c r="O206" s="20">
        <f t="shared" si="40"/>
        <v>3</v>
      </c>
      <c r="P206" s="20">
        <f t="shared" si="41"/>
        <v>2</v>
      </c>
      <c r="Q206" s="20">
        <f t="shared" si="42"/>
        <v>5</v>
      </c>
      <c r="R206" s="28">
        <f t="shared" si="43"/>
        <v>0</v>
      </c>
      <c r="S206" s="28" t="str">
        <f t="shared" si="44"/>
        <v>C</v>
      </c>
      <c r="T206" s="28">
        <f t="shared" si="45"/>
        <v>0</v>
      </c>
      <c r="U206" s="61" t="s">
        <v>252</v>
      </c>
    </row>
    <row r="207" spans="1:21" ht="12.75">
      <c r="A207" s="32" t="str">
        <f t="shared" si="34"/>
        <v>MLM7006</v>
      </c>
      <c r="B207" s="124" t="s">
        <v>242</v>
      </c>
      <c r="C207" s="124"/>
      <c r="D207" s="124"/>
      <c r="E207" s="124"/>
      <c r="F207" s="124"/>
      <c r="G207" s="124"/>
      <c r="H207" s="124"/>
      <c r="I207" s="124"/>
      <c r="J207" s="20">
        <f t="shared" si="35"/>
        <v>4</v>
      </c>
      <c r="K207" s="20">
        <f t="shared" si="36"/>
        <v>2</v>
      </c>
      <c r="L207" s="20">
        <f t="shared" si="37"/>
        <v>0</v>
      </c>
      <c r="M207" s="20">
        <f t="shared" si="38"/>
        <v>2</v>
      </c>
      <c r="N207" s="20">
        <f t="shared" si="39"/>
        <v>0</v>
      </c>
      <c r="O207" s="20">
        <f t="shared" si="40"/>
        <v>4</v>
      </c>
      <c r="P207" s="20">
        <f t="shared" si="41"/>
        <v>3</v>
      </c>
      <c r="Q207" s="20">
        <f t="shared" si="42"/>
        <v>7</v>
      </c>
      <c r="R207" s="28">
        <f t="shared" si="43"/>
        <v>0</v>
      </c>
      <c r="S207" s="28" t="str">
        <f t="shared" si="44"/>
        <v>C</v>
      </c>
      <c r="T207" s="28">
        <f t="shared" si="45"/>
        <v>0</v>
      </c>
      <c r="U207" s="61" t="s">
        <v>252</v>
      </c>
    </row>
    <row r="208" spans="1:21" ht="12.75">
      <c r="A208" s="32" t="str">
        <f t="shared" si="34"/>
        <v>MLR5076</v>
      </c>
      <c r="B208" s="124" t="s">
        <v>243</v>
      </c>
      <c r="C208" s="124"/>
      <c r="D208" s="124"/>
      <c r="E208" s="124"/>
      <c r="F208" s="124"/>
      <c r="G208" s="124"/>
      <c r="H208" s="124"/>
      <c r="I208" s="124"/>
      <c r="J208" s="20">
        <f t="shared" si="35"/>
        <v>3</v>
      </c>
      <c r="K208" s="20">
        <f t="shared" si="36"/>
        <v>1</v>
      </c>
      <c r="L208" s="20">
        <f t="shared" si="37"/>
        <v>0</v>
      </c>
      <c r="M208" s="20">
        <f t="shared" si="38"/>
        <v>2</v>
      </c>
      <c r="N208" s="20">
        <f t="shared" si="39"/>
        <v>0</v>
      </c>
      <c r="O208" s="20">
        <f t="shared" si="40"/>
        <v>3</v>
      </c>
      <c r="P208" s="20">
        <f t="shared" si="41"/>
        <v>2</v>
      </c>
      <c r="Q208" s="20">
        <f t="shared" si="42"/>
        <v>5</v>
      </c>
      <c r="R208" s="28">
        <f t="shared" si="43"/>
        <v>0</v>
      </c>
      <c r="S208" s="28" t="str">
        <f t="shared" si="44"/>
        <v>C</v>
      </c>
      <c r="T208" s="28">
        <f t="shared" si="45"/>
        <v>0</v>
      </c>
      <c r="U208" s="61" t="s">
        <v>252</v>
      </c>
    </row>
    <row r="209" spans="1:21" ht="12.75">
      <c r="A209" s="32" t="str">
        <f t="shared" si="34"/>
        <v>MLR5007</v>
      </c>
      <c r="B209" s="124" t="s">
        <v>106</v>
      </c>
      <c r="C209" s="124"/>
      <c r="D209" s="124"/>
      <c r="E209" s="124"/>
      <c r="F209" s="124"/>
      <c r="G209" s="124"/>
      <c r="H209" s="124"/>
      <c r="I209" s="124"/>
      <c r="J209" s="20">
        <f t="shared" si="35"/>
        <v>5</v>
      </c>
      <c r="K209" s="20">
        <f t="shared" si="36"/>
        <v>2</v>
      </c>
      <c r="L209" s="20">
        <f t="shared" si="37"/>
        <v>1</v>
      </c>
      <c r="M209" s="20">
        <f t="shared" si="38"/>
        <v>2</v>
      </c>
      <c r="N209" s="20">
        <f t="shared" si="39"/>
        <v>0</v>
      </c>
      <c r="O209" s="20">
        <f t="shared" si="40"/>
        <v>5</v>
      </c>
      <c r="P209" s="20">
        <f t="shared" si="41"/>
        <v>4</v>
      </c>
      <c r="Q209" s="20">
        <f t="shared" si="42"/>
        <v>9</v>
      </c>
      <c r="R209" s="28" t="str">
        <f t="shared" si="43"/>
        <v>E</v>
      </c>
      <c r="S209" s="28">
        <f t="shared" si="44"/>
        <v>0</v>
      </c>
      <c r="T209" s="28">
        <f t="shared" si="45"/>
        <v>0</v>
      </c>
      <c r="U209" s="61" t="s">
        <v>250</v>
      </c>
    </row>
    <row r="210" spans="1:21" ht="12.75">
      <c r="A210" s="32" t="str">
        <f t="shared" si="34"/>
        <v>MLR5022</v>
      </c>
      <c r="B210" s="124" t="s">
        <v>108</v>
      </c>
      <c r="C210" s="124"/>
      <c r="D210" s="124"/>
      <c r="E210" s="124"/>
      <c r="F210" s="124"/>
      <c r="G210" s="124"/>
      <c r="H210" s="124"/>
      <c r="I210" s="124"/>
      <c r="J210" s="20">
        <f t="shared" si="35"/>
        <v>4</v>
      </c>
      <c r="K210" s="20">
        <f t="shared" si="36"/>
        <v>2</v>
      </c>
      <c r="L210" s="20">
        <f t="shared" si="37"/>
        <v>1</v>
      </c>
      <c r="M210" s="20">
        <f t="shared" si="38"/>
        <v>0</v>
      </c>
      <c r="N210" s="20">
        <f t="shared" si="39"/>
        <v>0</v>
      </c>
      <c r="O210" s="20">
        <f t="shared" si="40"/>
        <v>3</v>
      </c>
      <c r="P210" s="20">
        <f t="shared" si="41"/>
        <v>4</v>
      </c>
      <c r="Q210" s="20">
        <f t="shared" si="42"/>
        <v>7</v>
      </c>
      <c r="R210" s="28" t="str">
        <f t="shared" si="43"/>
        <v>E</v>
      </c>
      <c r="S210" s="28">
        <f t="shared" si="44"/>
        <v>0</v>
      </c>
      <c r="T210" s="28">
        <f t="shared" si="45"/>
        <v>0</v>
      </c>
      <c r="U210" s="61" t="s">
        <v>250</v>
      </c>
    </row>
    <row r="211" spans="1:21" ht="12.75">
      <c r="A211" s="32" t="str">
        <f t="shared" si="34"/>
        <v>MLR5025</v>
      </c>
      <c r="B211" s="124" t="s">
        <v>111</v>
      </c>
      <c r="C211" s="124"/>
      <c r="D211" s="124"/>
      <c r="E211" s="124"/>
      <c r="F211" s="124"/>
      <c r="G211" s="124"/>
      <c r="H211" s="124"/>
      <c r="I211" s="124"/>
      <c r="J211" s="20">
        <f t="shared" si="35"/>
        <v>5</v>
      </c>
      <c r="K211" s="20">
        <f t="shared" si="36"/>
        <v>2</v>
      </c>
      <c r="L211" s="20">
        <f t="shared" si="37"/>
        <v>1</v>
      </c>
      <c r="M211" s="20">
        <f t="shared" si="38"/>
        <v>1</v>
      </c>
      <c r="N211" s="20">
        <f t="shared" si="39"/>
        <v>0</v>
      </c>
      <c r="O211" s="20">
        <f t="shared" si="40"/>
        <v>4</v>
      </c>
      <c r="P211" s="20">
        <f t="shared" si="41"/>
        <v>5</v>
      </c>
      <c r="Q211" s="20">
        <f t="shared" si="42"/>
        <v>9</v>
      </c>
      <c r="R211" s="28">
        <f t="shared" si="43"/>
        <v>0</v>
      </c>
      <c r="S211" s="28" t="str">
        <f t="shared" si="44"/>
        <v>C</v>
      </c>
      <c r="T211" s="28">
        <f t="shared" si="45"/>
        <v>0</v>
      </c>
      <c r="U211" s="61" t="s">
        <v>250</v>
      </c>
    </row>
    <row r="212" spans="1:21" ht="26.25" customHeight="1">
      <c r="A212" s="32" t="str">
        <f t="shared" si="34"/>
        <v>MLR2002</v>
      </c>
      <c r="B212" s="247" t="s">
        <v>246</v>
      </c>
      <c r="C212" s="248"/>
      <c r="D212" s="248"/>
      <c r="E212" s="248"/>
      <c r="F212" s="248"/>
      <c r="G212" s="248"/>
      <c r="H212" s="248"/>
      <c r="I212" s="249"/>
      <c r="J212" s="20">
        <f t="shared" si="35"/>
        <v>3</v>
      </c>
      <c r="K212" s="20">
        <f t="shared" si="36"/>
        <v>0</v>
      </c>
      <c r="L212" s="20">
        <f t="shared" si="37"/>
        <v>0</v>
      </c>
      <c r="M212" s="20">
        <f t="shared" si="38"/>
        <v>2</v>
      </c>
      <c r="N212" s="20">
        <f t="shared" si="39"/>
        <v>0</v>
      </c>
      <c r="O212" s="20">
        <f t="shared" si="40"/>
        <v>2</v>
      </c>
      <c r="P212" s="20">
        <f t="shared" si="41"/>
        <v>3</v>
      </c>
      <c r="Q212" s="20">
        <f t="shared" si="42"/>
        <v>5</v>
      </c>
      <c r="R212" s="28">
        <f t="shared" si="43"/>
        <v>0</v>
      </c>
      <c r="S212" s="28" t="str">
        <f t="shared" si="44"/>
        <v>C</v>
      </c>
      <c r="T212" s="28">
        <f t="shared" si="45"/>
        <v>0</v>
      </c>
      <c r="U212" s="61" t="s">
        <v>252</v>
      </c>
    </row>
    <row r="213" spans="1:21" ht="12.75">
      <c r="A213" s="80" t="str">
        <f t="shared" si="34"/>
        <v>MLR5002</v>
      </c>
      <c r="B213" s="113" t="s">
        <v>115</v>
      </c>
      <c r="C213" s="113"/>
      <c r="D213" s="113"/>
      <c r="E213" s="113"/>
      <c r="F213" s="113"/>
      <c r="G213" s="113"/>
      <c r="H213" s="113"/>
      <c r="I213" s="113"/>
      <c r="J213" s="68">
        <f t="shared" si="35"/>
        <v>6</v>
      </c>
      <c r="K213" s="68">
        <f t="shared" si="36"/>
        <v>2</v>
      </c>
      <c r="L213" s="68">
        <f t="shared" si="37"/>
        <v>0</v>
      </c>
      <c r="M213" s="68">
        <f t="shared" si="38"/>
        <v>2</v>
      </c>
      <c r="N213" s="68">
        <f t="shared" si="39"/>
        <v>1</v>
      </c>
      <c r="O213" s="68">
        <f t="shared" si="40"/>
        <v>5</v>
      </c>
      <c r="P213" s="68">
        <f t="shared" si="41"/>
        <v>6</v>
      </c>
      <c r="Q213" s="68">
        <f t="shared" si="42"/>
        <v>11</v>
      </c>
      <c r="R213" s="81" t="str">
        <f t="shared" si="43"/>
        <v>E</v>
      </c>
      <c r="S213" s="81">
        <f t="shared" si="44"/>
        <v>0</v>
      </c>
      <c r="T213" s="81">
        <f t="shared" si="45"/>
        <v>0</v>
      </c>
      <c r="U213" s="82" t="s">
        <v>250</v>
      </c>
    </row>
    <row r="214" spans="1:21" ht="12.75">
      <c r="A214" s="80" t="str">
        <f t="shared" si="34"/>
        <v>MLR5027</v>
      </c>
      <c r="B214" s="113" t="s">
        <v>116</v>
      </c>
      <c r="C214" s="113"/>
      <c r="D214" s="113"/>
      <c r="E214" s="113"/>
      <c r="F214" s="113"/>
      <c r="G214" s="113"/>
      <c r="H214" s="113"/>
      <c r="I214" s="113"/>
      <c r="J214" s="68">
        <f t="shared" si="35"/>
        <v>6</v>
      </c>
      <c r="K214" s="68">
        <f t="shared" si="36"/>
        <v>2</v>
      </c>
      <c r="L214" s="68">
        <f t="shared" si="37"/>
        <v>1</v>
      </c>
      <c r="M214" s="68">
        <f t="shared" si="38"/>
        <v>2</v>
      </c>
      <c r="N214" s="68">
        <f t="shared" si="39"/>
        <v>0</v>
      </c>
      <c r="O214" s="68">
        <f t="shared" si="40"/>
        <v>5</v>
      </c>
      <c r="P214" s="68">
        <f t="shared" si="41"/>
        <v>6</v>
      </c>
      <c r="Q214" s="68">
        <f t="shared" si="42"/>
        <v>11</v>
      </c>
      <c r="R214" s="81" t="str">
        <f t="shared" si="43"/>
        <v>E</v>
      </c>
      <c r="S214" s="81">
        <f t="shared" si="44"/>
        <v>0</v>
      </c>
      <c r="T214" s="81">
        <f t="shared" si="45"/>
        <v>0</v>
      </c>
      <c r="U214" s="82" t="s">
        <v>250</v>
      </c>
    </row>
    <row r="215" spans="1:21" ht="12.75">
      <c r="A215" s="80" t="str">
        <f t="shared" si="34"/>
        <v>MLR5009</v>
      </c>
      <c r="B215" s="113" t="s">
        <v>117</v>
      </c>
      <c r="C215" s="113"/>
      <c r="D215" s="113"/>
      <c r="E215" s="113"/>
      <c r="F215" s="113"/>
      <c r="G215" s="113"/>
      <c r="H215" s="113"/>
      <c r="I215" s="113"/>
      <c r="J215" s="68">
        <f t="shared" si="35"/>
        <v>6</v>
      </c>
      <c r="K215" s="68">
        <f t="shared" si="36"/>
        <v>2</v>
      </c>
      <c r="L215" s="68">
        <f t="shared" si="37"/>
        <v>1</v>
      </c>
      <c r="M215" s="68">
        <f t="shared" si="38"/>
        <v>1</v>
      </c>
      <c r="N215" s="68">
        <f t="shared" si="39"/>
        <v>0</v>
      </c>
      <c r="O215" s="68">
        <f t="shared" si="40"/>
        <v>4</v>
      </c>
      <c r="P215" s="68">
        <f t="shared" si="41"/>
        <v>7</v>
      </c>
      <c r="Q215" s="68">
        <f t="shared" si="42"/>
        <v>11</v>
      </c>
      <c r="R215" s="81">
        <f t="shared" si="43"/>
        <v>0</v>
      </c>
      <c r="S215" s="81" t="str">
        <f t="shared" si="44"/>
        <v>C</v>
      </c>
      <c r="T215" s="81">
        <f t="shared" si="45"/>
        <v>0</v>
      </c>
      <c r="U215" s="82" t="s">
        <v>250</v>
      </c>
    </row>
    <row r="216" spans="1:21" ht="12.75">
      <c r="A216" s="80" t="str">
        <f t="shared" si="34"/>
        <v>MLR5011</v>
      </c>
      <c r="B216" s="113" t="s">
        <v>120</v>
      </c>
      <c r="C216" s="113"/>
      <c r="D216" s="113"/>
      <c r="E216" s="113"/>
      <c r="F216" s="113"/>
      <c r="G216" s="113"/>
      <c r="H216" s="113"/>
      <c r="I216" s="113"/>
      <c r="J216" s="68">
        <f t="shared" si="35"/>
        <v>6</v>
      </c>
      <c r="K216" s="68">
        <f t="shared" si="36"/>
        <v>2</v>
      </c>
      <c r="L216" s="68">
        <f t="shared" si="37"/>
        <v>1</v>
      </c>
      <c r="M216" s="68">
        <f t="shared" si="38"/>
        <v>1</v>
      </c>
      <c r="N216" s="68">
        <f t="shared" si="39"/>
        <v>1</v>
      </c>
      <c r="O216" s="68">
        <f t="shared" si="40"/>
        <v>5</v>
      </c>
      <c r="P216" s="68">
        <f t="shared" si="41"/>
        <v>6</v>
      </c>
      <c r="Q216" s="68">
        <f t="shared" si="42"/>
        <v>11</v>
      </c>
      <c r="R216" s="81" t="str">
        <f t="shared" si="43"/>
        <v>E</v>
      </c>
      <c r="S216" s="81">
        <f t="shared" si="44"/>
        <v>0</v>
      </c>
      <c r="T216" s="81">
        <f t="shared" si="45"/>
        <v>0</v>
      </c>
      <c r="U216" s="82" t="s">
        <v>250</v>
      </c>
    </row>
    <row r="217" spans="1:21" ht="12.75">
      <c r="A217" s="80" t="str">
        <f t="shared" si="34"/>
        <v>MLR5013</v>
      </c>
      <c r="B217" s="113" t="s">
        <v>124</v>
      </c>
      <c r="C217" s="113"/>
      <c r="D217" s="113"/>
      <c r="E217" s="113"/>
      <c r="F217" s="113"/>
      <c r="G217" s="113"/>
      <c r="H217" s="113"/>
      <c r="I217" s="113"/>
      <c r="J217" s="68">
        <f t="shared" si="35"/>
        <v>6</v>
      </c>
      <c r="K217" s="68">
        <f t="shared" si="36"/>
        <v>2</v>
      </c>
      <c r="L217" s="68">
        <f t="shared" si="37"/>
        <v>0</v>
      </c>
      <c r="M217" s="68">
        <f t="shared" si="38"/>
        <v>2</v>
      </c>
      <c r="N217" s="68">
        <f t="shared" si="39"/>
        <v>1</v>
      </c>
      <c r="O217" s="68">
        <f t="shared" si="40"/>
        <v>5</v>
      </c>
      <c r="P217" s="68">
        <f t="shared" si="41"/>
        <v>6</v>
      </c>
      <c r="Q217" s="68">
        <f t="shared" si="42"/>
        <v>11</v>
      </c>
      <c r="R217" s="81" t="str">
        <f t="shared" si="43"/>
        <v>E</v>
      </c>
      <c r="S217" s="81">
        <f t="shared" si="44"/>
        <v>0</v>
      </c>
      <c r="T217" s="81">
        <f t="shared" si="45"/>
        <v>0</v>
      </c>
      <c r="U217" s="82" t="s">
        <v>250</v>
      </c>
    </row>
    <row r="218" spans="1:21" ht="12.75">
      <c r="A218" s="80" t="str">
        <f t="shared" si="34"/>
        <v>MLR5077</v>
      </c>
      <c r="B218" s="113" t="s">
        <v>127</v>
      </c>
      <c r="C218" s="113"/>
      <c r="D218" s="113"/>
      <c r="E218" s="113"/>
      <c r="F218" s="113"/>
      <c r="G218" s="113"/>
      <c r="H218" s="113"/>
      <c r="I218" s="113"/>
      <c r="J218" s="68">
        <f t="shared" si="35"/>
        <v>6</v>
      </c>
      <c r="K218" s="68">
        <f t="shared" si="36"/>
        <v>2</v>
      </c>
      <c r="L218" s="68">
        <f t="shared" si="37"/>
        <v>1</v>
      </c>
      <c r="M218" s="68">
        <f t="shared" si="38"/>
        <v>2</v>
      </c>
      <c r="N218" s="68">
        <f t="shared" si="39"/>
        <v>1</v>
      </c>
      <c r="O218" s="68">
        <f t="shared" si="40"/>
        <v>6</v>
      </c>
      <c r="P218" s="68">
        <f t="shared" si="41"/>
        <v>5</v>
      </c>
      <c r="Q218" s="68">
        <f t="shared" si="42"/>
        <v>11</v>
      </c>
      <c r="R218" s="81" t="str">
        <f t="shared" si="43"/>
        <v>E</v>
      </c>
      <c r="S218" s="81">
        <f t="shared" si="44"/>
        <v>0</v>
      </c>
      <c r="T218" s="81">
        <f t="shared" si="45"/>
        <v>0</v>
      </c>
      <c r="U218" s="82" t="s">
        <v>250</v>
      </c>
    </row>
    <row r="219" spans="1:21" ht="12.75">
      <c r="A219" s="80" t="str">
        <f t="shared" si="34"/>
        <v>MLR5023</v>
      </c>
      <c r="B219" s="125" t="s">
        <v>128</v>
      </c>
      <c r="C219" s="126"/>
      <c r="D219" s="126"/>
      <c r="E219" s="126"/>
      <c r="F219" s="126"/>
      <c r="G219" s="126"/>
      <c r="H219" s="127"/>
      <c r="I219" s="83"/>
      <c r="J219" s="68">
        <f t="shared" si="35"/>
        <v>6</v>
      </c>
      <c r="K219" s="68">
        <f t="shared" si="36"/>
        <v>2</v>
      </c>
      <c r="L219" s="68">
        <f t="shared" si="37"/>
        <v>2</v>
      </c>
      <c r="M219" s="68">
        <f t="shared" si="38"/>
        <v>2</v>
      </c>
      <c r="N219" s="68">
        <f t="shared" si="39"/>
        <v>0</v>
      </c>
      <c r="O219" s="68">
        <f t="shared" si="40"/>
        <v>6</v>
      </c>
      <c r="P219" s="68">
        <f t="shared" si="41"/>
        <v>5</v>
      </c>
      <c r="Q219" s="68">
        <f t="shared" si="42"/>
        <v>11</v>
      </c>
      <c r="R219" s="81" t="str">
        <f t="shared" si="43"/>
        <v>E</v>
      </c>
      <c r="S219" s="81">
        <f t="shared" si="44"/>
        <v>0</v>
      </c>
      <c r="T219" s="81">
        <f t="shared" si="45"/>
        <v>0</v>
      </c>
      <c r="U219" s="82" t="s">
        <v>250</v>
      </c>
    </row>
    <row r="220" spans="1:21" ht="12.75">
      <c r="A220" s="80" t="str">
        <f t="shared" si="34"/>
        <v>MLR5012</v>
      </c>
      <c r="B220" s="125" t="s">
        <v>130</v>
      </c>
      <c r="C220" s="126"/>
      <c r="D220" s="126"/>
      <c r="E220" s="126"/>
      <c r="F220" s="126"/>
      <c r="G220" s="126"/>
      <c r="H220" s="127"/>
      <c r="I220" s="83"/>
      <c r="J220" s="68">
        <f t="shared" si="35"/>
        <v>2</v>
      </c>
      <c r="K220" s="68">
        <f t="shared" si="36"/>
        <v>0</v>
      </c>
      <c r="L220" s="68">
        <f t="shared" si="37"/>
        <v>0</v>
      </c>
      <c r="M220" s="68">
        <f t="shared" si="38"/>
        <v>2</v>
      </c>
      <c r="N220" s="68">
        <f t="shared" si="39"/>
        <v>0</v>
      </c>
      <c r="O220" s="68">
        <f t="shared" si="40"/>
        <v>2</v>
      </c>
      <c r="P220" s="68">
        <f t="shared" si="41"/>
        <v>2</v>
      </c>
      <c r="Q220" s="68">
        <f t="shared" si="42"/>
        <v>4</v>
      </c>
      <c r="R220" s="81">
        <f t="shared" si="43"/>
        <v>0</v>
      </c>
      <c r="S220" s="81" t="str">
        <f t="shared" si="44"/>
        <v>C</v>
      </c>
      <c r="T220" s="81">
        <f t="shared" si="45"/>
        <v>0</v>
      </c>
      <c r="U220" s="82" t="s">
        <v>250</v>
      </c>
    </row>
    <row r="221" spans="1:21" ht="12.75">
      <c r="A221" s="84" t="s">
        <v>28</v>
      </c>
      <c r="B221" s="120"/>
      <c r="C221" s="121"/>
      <c r="D221" s="121"/>
      <c r="E221" s="121"/>
      <c r="F221" s="121"/>
      <c r="G221" s="121"/>
      <c r="H221" s="121"/>
      <c r="I221" s="122"/>
      <c r="J221" s="79">
        <f>IF(ISNA(SUM(J204:J220)),"",SUM(J204:J220))</f>
        <v>83</v>
      </c>
      <c r="K221" s="79">
        <f aca="true" t="shared" si="46" ref="K221:Q221">SUM(K204:K220)</f>
        <v>29</v>
      </c>
      <c r="L221" s="79">
        <f t="shared" si="46"/>
        <v>12</v>
      </c>
      <c r="M221" s="79">
        <f t="shared" si="46"/>
        <v>25</v>
      </c>
      <c r="N221" s="79">
        <f t="shared" si="46"/>
        <v>5</v>
      </c>
      <c r="O221" s="79">
        <f t="shared" si="46"/>
        <v>71</v>
      </c>
      <c r="P221" s="79">
        <f t="shared" si="46"/>
        <v>79</v>
      </c>
      <c r="Q221" s="79">
        <f t="shared" si="46"/>
        <v>150</v>
      </c>
      <c r="R221" s="84">
        <f>COUNTIF(R204:R220,"E")</f>
        <v>10</v>
      </c>
      <c r="S221" s="84">
        <f>COUNTIF(S204:S220,"C")</f>
        <v>7</v>
      </c>
      <c r="T221" s="84">
        <f>COUNTIF(T204:T220,"VP")</f>
        <v>0</v>
      </c>
      <c r="U221" s="85"/>
    </row>
    <row r="222" spans="1:21" ht="17.25" customHeight="1">
      <c r="A222" s="139" t="s">
        <v>71</v>
      </c>
      <c r="B222" s="140"/>
      <c r="C222" s="140"/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140"/>
      <c r="U222" s="141"/>
    </row>
    <row r="223" spans="1:21" ht="12.75">
      <c r="A223" s="80" t="str">
        <f>IF(ISNA(INDEX($A$37:$U$197,MATCH($B223,$B$37:$B$197,0),1)),"",INDEX($A$37:$U$197,MATCH($B223,$B$37:$B$197,0),1))</f>
        <v>MLR5014</v>
      </c>
      <c r="B223" s="113" t="s">
        <v>135</v>
      </c>
      <c r="C223" s="113"/>
      <c r="D223" s="113"/>
      <c r="E223" s="113"/>
      <c r="F223" s="113"/>
      <c r="G223" s="113"/>
      <c r="H223" s="113"/>
      <c r="I223" s="113"/>
      <c r="J223" s="68">
        <f>IF(ISNA(INDEX($A$37:$U$197,MATCH($B223,$B$37:$B$197,0),10)),"",INDEX($A$37:$U$197,MATCH($B223,$B$37:$B$197,0),10))</f>
        <v>5</v>
      </c>
      <c r="K223" s="68">
        <f>IF(ISNA(INDEX($A$37:$U$197,MATCH($B223,$B$37:$B$197,0),11)),"",INDEX($A$37:$U$197,MATCH($B223,$B$37:$B$197,0),11))</f>
        <v>2</v>
      </c>
      <c r="L223" s="68">
        <f>IF(ISNA(INDEX($A$37:$U$197,MATCH($B223,$B$37:$B$197,0),11)),"",INDEX($A$37:$U$197,MATCH($B223,$B$37:$B$197,0),12))</f>
        <v>1</v>
      </c>
      <c r="M223" s="68">
        <f>IF(ISNA(INDEX($A$37:$U$197,MATCH($B223,$B$37:$B$197,0),12)),"",INDEX($A$37:$U$197,MATCH($B223,$B$37:$B$197,0),13))</f>
        <v>1</v>
      </c>
      <c r="N223" s="68">
        <f>IF(ISNA(INDEX($A$37:$U$197,MATCH($B223,$B$37:$B$197,0),13)),"",INDEX($A$37:$U$197,MATCH($B223,$B$37:$B$197,0),14))</f>
        <v>0</v>
      </c>
      <c r="O223" s="68">
        <f>IF(ISNA(INDEX($A$37:$U$197,MATCH($B223,$B$37:$B$197,0),14)),"",INDEX($A$37:$U$197,MATCH($B223,$B$37:$B$197,0),15))</f>
        <v>4</v>
      </c>
      <c r="P223" s="68">
        <f>IF(ISNA(INDEX($A$37:$U$197,MATCH($B223,$B$37:$B$197,0),15)),"",INDEX($A$37:$U$197,MATCH($B223,$B$37:$B$197,0),16))</f>
        <v>6</v>
      </c>
      <c r="Q223" s="68">
        <f>IF(ISNA(INDEX($A$37:$U$197,MATCH($B223,$B$37:$B$197,0),16)),"",INDEX($A$37:$U$197,MATCH($B223,$B$37:$B$197,0),17))</f>
        <v>10</v>
      </c>
      <c r="R223" s="81" t="str">
        <f>IF(ISNA(INDEX($A$37:$U$197,MATCH($B223,$B$37:$B$197,0),17)),"",INDEX($A$37:$U$197,MATCH($B223,$B$37:$B$197,0),18))</f>
        <v>E</v>
      </c>
      <c r="S223" s="81">
        <f>IF(ISNA(INDEX($A$37:$U$197,MATCH($B223,$B$37:$B$197,0),18)),"",INDEX($A$37:$U$197,MATCH($B223,$B$37:$B$197,0),19))</f>
        <v>0</v>
      </c>
      <c r="T223" s="81">
        <f>IF(ISNA(INDEX($A$37:$U$197,MATCH($B223,$B$37:$B$197,0),19)),"",INDEX($A$37:$U$197,MATCH($B223,$B$37:$B$197,0),20))</f>
        <v>0</v>
      </c>
      <c r="U223" s="82" t="s">
        <v>250</v>
      </c>
    </row>
    <row r="224" spans="1:21" ht="12.75">
      <c r="A224" s="80" t="str">
        <f>IF(ISNA(INDEX($A$37:$U$197,MATCH($B224,$B$37:$B$197,0),1)),"",INDEX($A$37:$U$197,MATCH($B224,$B$37:$B$197,0),1))</f>
        <v>MLR0028</v>
      </c>
      <c r="B224" s="113" t="s">
        <v>136</v>
      </c>
      <c r="C224" s="113"/>
      <c r="D224" s="113"/>
      <c r="E224" s="113"/>
      <c r="F224" s="113"/>
      <c r="G224" s="113"/>
      <c r="H224" s="113"/>
      <c r="I224" s="113"/>
      <c r="J224" s="68">
        <f>IF(ISNA(INDEX($A$37:$U$197,MATCH($B224,$B$37:$B$197,0),10)),"",INDEX($A$37:$U$197,MATCH($B224,$B$37:$B$197,0),10))</f>
        <v>5</v>
      </c>
      <c r="K224" s="68">
        <f>IF(ISNA(INDEX($A$37:$U$197,MATCH($B224,$B$37:$B$197,0),11)),"",INDEX($A$37:$U$197,MATCH($B224,$B$37:$B$197,0),11))</f>
        <v>2</v>
      </c>
      <c r="L224" s="68">
        <f>IF(ISNA(INDEX($A$37:$U$197,MATCH($B224,$B$37:$B$197,0),11)),"",INDEX($A$37:$U$197,MATCH($B224,$B$37:$B$197,0),12))</f>
        <v>0</v>
      </c>
      <c r="M224" s="68">
        <f>IF(ISNA(INDEX($A$37:$U$197,MATCH($B224,$B$37:$B$197,0),12)),"",INDEX($A$37:$U$197,MATCH($B224,$B$37:$B$197,0),13))</f>
        <v>2</v>
      </c>
      <c r="N224" s="68">
        <f>IF(ISNA(INDEX($A$37:$U$197,MATCH($B224,$B$37:$B$197,0),13)),"",INDEX($A$37:$U$197,MATCH($B224,$B$37:$B$197,0),14))</f>
        <v>0</v>
      </c>
      <c r="O224" s="68">
        <f>IF(ISNA(INDEX($A$37:$U$197,MATCH($B224,$B$37:$B$197,0),14)),"",INDEX($A$37:$U$197,MATCH($B224,$B$37:$B$197,0),15))</f>
        <v>4</v>
      </c>
      <c r="P224" s="68">
        <f>IF(ISNA(INDEX($A$37:$U$197,MATCH($B224,$B$37:$B$197,0),15)),"",INDEX($A$37:$U$197,MATCH($B224,$B$37:$B$197,0),16))</f>
        <v>6</v>
      </c>
      <c r="Q224" s="68">
        <f>IF(ISNA(INDEX($A$37:$U$197,MATCH($B224,$B$37:$B$197,0),16)),"",INDEX($A$37:$U$197,MATCH($B224,$B$37:$B$197,0),17))</f>
        <v>10</v>
      </c>
      <c r="R224" s="81" t="str">
        <f>IF(ISNA(INDEX($A$37:$U$197,MATCH($B224,$B$37:$B$197,0),17)),"",INDEX($A$37:$U$197,MATCH($B224,$B$37:$B$197,0),18))</f>
        <v>E</v>
      </c>
      <c r="S224" s="81">
        <f>IF(ISNA(INDEX($A$37:$U$197,MATCH($B224,$B$37:$B$197,0),18)),"",INDEX($A$37:$U$197,MATCH($B224,$B$37:$B$197,0),19))</f>
        <v>0</v>
      </c>
      <c r="T224" s="81">
        <f>IF(ISNA(INDEX($A$37:$U$197,MATCH($B224,$B$37:$B$197,0),19)),"",INDEX($A$37:$U$197,MATCH($B224,$B$37:$B$197,0),20))</f>
        <v>0</v>
      </c>
      <c r="U224" s="82" t="s">
        <v>250</v>
      </c>
    </row>
    <row r="225" spans="1:21" ht="12.75">
      <c r="A225" s="84" t="s">
        <v>28</v>
      </c>
      <c r="B225" s="134"/>
      <c r="C225" s="134"/>
      <c r="D225" s="134"/>
      <c r="E225" s="134"/>
      <c r="F225" s="134"/>
      <c r="G225" s="134"/>
      <c r="H225" s="134"/>
      <c r="I225" s="134"/>
      <c r="J225" s="79">
        <f aca="true" t="shared" si="47" ref="J225:Q225">SUM(J223:J224)</f>
        <v>10</v>
      </c>
      <c r="K225" s="79">
        <f t="shared" si="47"/>
        <v>4</v>
      </c>
      <c r="L225" s="79">
        <f t="shared" si="47"/>
        <v>1</v>
      </c>
      <c r="M225" s="79">
        <f t="shared" si="47"/>
        <v>3</v>
      </c>
      <c r="N225" s="79">
        <f t="shared" si="47"/>
        <v>0</v>
      </c>
      <c r="O225" s="79">
        <f t="shared" si="47"/>
        <v>8</v>
      </c>
      <c r="P225" s="79">
        <f t="shared" si="47"/>
        <v>12</v>
      </c>
      <c r="Q225" s="79">
        <f t="shared" si="47"/>
        <v>20</v>
      </c>
      <c r="R225" s="84">
        <f>COUNTIF(R223:R224,"E")</f>
        <v>2</v>
      </c>
      <c r="S225" s="84">
        <f>COUNTIF(S223:S224,"C")</f>
        <v>0</v>
      </c>
      <c r="T225" s="84">
        <f>COUNTIF(T223:T224,"VP")</f>
        <v>0</v>
      </c>
      <c r="U225" s="86"/>
    </row>
    <row r="226" spans="1:23" ht="27" customHeight="1">
      <c r="A226" s="117" t="s">
        <v>52</v>
      </c>
      <c r="B226" s="118"/>
      <c r="C226" s="118"/>
      <c r="D226" s="118"/>
      <c r="E226" s="118"/>
      <c r="F226" s="118"/>
      <c r="G226" s="118"/>
      <c r="H226" s="118"/>
      <c r="I226" s="119"/>
      <c r="J226" s="79">
        <f>SUM(J221,J225)</f>
        <v>93</v>
      </c>
      <c r="K226" s="79">
        <f>SUM(K221,K225)</f>
        <v>33</v>
      </c>
      <c r="L226" s="79">
        <f>SUM(L221,L225)</f>
        <v>13</v>
      </c>
      <c r="M226" s="79">
        <f aca="true" t="shared" si="48" ref="M226:T226">SUM(M221,M225)</f>
        <v>28</v>
      </c>
      <c r="N226" s="79">
        <f t="shared" si="48"/>
        <v>5</v>
      </c>
      <c r="O226" s="79">
        <f t="shared" si="48"/>
        <v>79</v>
      </c>
      <c r="P226" s="79">
        <f t="shared" si="48"/>
        <v>91</v>
      </c>
      <c r="Q226" s="79">
        <f t="shared" si="48"/>
        <v>170</v>
      </c>
      <c r="R226" s="79">
        <f t="shared" si="48"/>
        <v>12</v>
      </c>
      <c r="S226" s="79">
        <f t="shared" si="48"/>
        <v>7</v>
      </c>
      <c r="T226" s="79">
        <f t="shared" si="48"/>
        <v>0</v>
      </c>
      <c r="U226" s="87">
        <f>19/(38+6)</f>
        <v>0.4318181818181818</v>
      </c>
      <c r="W226" s="66"/>
    </row>
    <row r="227" spans="1:21" ht="12.75">
      <c r="A227" s="101" t="s">
        <v>53</v>
      </c>
      <c r="B227" s="102"/>
      <c r="C227" s="102"/>
      <c r="D227" s="102"/>
      <c r="E227" s="102"/>
      <c r="F227" s="102"/>
      <c r="G227" s="102"/>
      <c r="H227" s="102"/>
      <c r="I227" s="102"/>
      <c r="J227" s="103"/>
      <c r="K227" s="79">
        <f aca="true" t="shared" si="49" ref="K227:Q227">K221*14+K225*12</f>
        <v>454</v>
      </c>
      <c r="L227" s="79">
        <f t="shared" si="49"/>
        <v>180</v>
      </c>
      <c r="M227" s="79">
        <f t="shared" si="49"/>
        <v>386</v>
      </c>
      <c r="N227" s="79">
        <f t="shared" si="49"/>
        <v>70</v>
      </c>
      <c r="O227" s="79">
        <f t="shared" si="49"/>
        <v>1090</v>
      </c>
      <c r="P227" s="79">
        <f t="shared" si="49"/>
        <v>1250</v>
      </c>
      <c r="Q227" s="79">
        <f t="shared" si="49"/>
        <v>2340</v>
      </c>
      <c r="R227" s="107"/>
      <c r="S227" s="108"/>
      <c r="T227" s="108"/>
      <c r="U227" s="109"/>
    </row>
    <row r="228" spans="1:23" ht="12.75">
      <c r="A228" s="104"/>
      <c r="B228" s="105"/>
      <c r="C228" s="105"/>
      <c r="D228" s="105"/>
      <c r="E228" s="105"/>
      <c r="F228" s="105"/>
      <c r="G228" s="105"/>
      <c r="H228" s="105"/>
      <c r="I228" s="105"/>
      <c r="J228" s="106"/>
      <c r="K228" s="114">
        <f>SUM(K227:N227)</f>
        <v>1090</v>
      </c>
      <c r="L228" s="115"/>
      <c r="M228" s="115"/>
      <c r="N228" s="116"/>
      <c r="O228" s="131">
        <f>SUM(O227:P227)</f>
        <v>2340</v>
      </c>
      <c r="P228" s="132"/>
      <c r="Q228" s="133"/>
      <c r="R228" s="110"/>
      <c r="S228" s="111"/>
      <c r="T228" s="111"/>
      <c r="U228" s="112"/>
      <c r="W228" s="66"/>
    </row>
    <row r="230" spans="2:20" ht="12.75">
      <c r="B230" s="2"/>
      <c r="C230" s="2"/>
      <c r="D230" s="2"/>
      <c r="E230" s="2"/>
      <c r="F230" s="2"/>
      <c r="G230" s="2"/>
      <c r="N230" s="9"/>
      <c r="O230" s="9"/>
      <c r="P230" s="9"/>
      <c r="Q230" s="9"/>
      <c r="R230" s="9"/>
      <c r="S230" s="9"/>
      <c r="T230" s="9"/>
    </row>
    <row r="231" spans="2:20" ht="12.75">
      <c r="B231" s="9"/>
      <c r="C231" s="9"/>
      <c r="D231" s="9"/>
      <c r="E231" s="9"/>
      <c r="F231" s="9"/>
      <c r="G231" s="9"/>
      <c r="H231" s="18"/>
      <c r="I231" s="18"/>
      <c r="J231" s="18"/>
      <c r="N231" s="9"/>
      <c r="O231" s="9"/>
      <c r="P231" s="9"/>
      <c r="Q231" s="9"/>
      <c r="R231" s="9"/>
      <c r="S231" s="9"/>
      <c r="T231" s="9"/>
    </row>
    <row r="233" spans="1:21" ht="17.25" customHeight="1">
      <c r="A233" s="138" t="s">
        <v>249</v>
      </c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  <c r="T233" s="149"/>
      <c r="U233" s="149"/>
    </row>
    <row r="234" spans="1:21" ht="26.25" customHeight="1">
      <c r="A234" s="138" t="s">
        <v>30</v>
      </c>
      <c r="B234" s="138" t="s">
        <v>29</v>
      </c>
      <c r="C234" s="138"/>
      <c r="D234" s="138"/>
      <c r="E234" s="138"/>
      <c r="F234" s="138"/>
      <c r="G234" s="138"/>
      <c r="H234" s="138"/>
      <c r="I234" s="138"/>
      <c r="J234" s="123" t="s">
        <v>43</v>
      </c>
      <c r="K234" s="123" t="s">
        <v>27</v>
      </c>
      <c r="L234" s="123"/>
      <c r="M234" s="123"/>
      <c r="N234" s="123"/>
      <c r="O234" s="123" t="s">
        <v>44</v>
      </c>
      <c r="P234" s="123"/>
      <c r="Q234" s="123"/>
      <c r="R234" s="123" t="s">
        <v>26</v>
      </c>
      <c r="S234" s="123"/>
      <c r="T234" s="123"/>
      <c r="U234" s="123" t="s">
        <v>25</v>
      </c>
    </row>
    <row r="235" spans="1:21" ht="12.75">
      <c r="A235" s="138"/>
      <c r="B235" s="138"/>
      <c r="C235" s="138"/>
      <c r="D235" s="138"/>
      <c r="E235" s="138"/>
      <c r="F235" s="138"/>
      <c r="G235" s="138"/>
      <c r="H235" s="138"/>
      <c r="I235" s="138"/>
      <c r="J235" s="123"/>
      <c r="K235" s="4" t="s">
        <v>31</v>
      </c>
      <c r="L235" s="4" t="s">
        <v>32</v>
      </c>
      <c r="M235" s="49" t="s">
        <v>96</v>
      </c>
      <c r="N235" s="4" t="s">
        <v>97</v>
      </c>
      <c r="O235" s="29" t="s">
        <v>36</v>
      </c>
      <c r="P235" s="29" t="s">
        <v>8</v>
      </c>
      <c r="Q235" s="29" t="s">
        <v>33</v>
      </c>
      <c r="R235" s="29" t="s">
        <v>34</v>
      </c>
      <c r="S235" s="29" t="s">
        <v>31</v>
      </c>
      <c r="T235" s="29" t="s">
        <v>35</v>
      </c>
      <c r="U235" s="123"/>
    </row>
    <row r="236" spans="1:21" ht="15" customHeight="1">
      <c r="A236" s="135" t="s">
        <v>59</v>
      </c>
      <c r="B236" s="136"/>
      <c r="C236" s="136"/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  <c r="T236" s="136"/>
      <c r="U236" s="137"/>
    </row>
    <row r="237" spans="1:21" ht="12.75">
      <c r="A237" s="32" t="str">
        <f aca="true" t="shared" si="50" ref="A237:A245">IF(ISNA(INDEX($A$37:$U$197,MATCH($B237,$B$37:$B$197,0),1)),"",INDEX($A$37:$U$197,MATCH($B237,$B$37:$B$197,0),1))</f>
        <v>MLR5005</v>
      </c>
      <c r="B237" s="124" t="s">
        <v>102</v>
      </c>
      <c r="C237" s="124"/>
      <c r="D237" s="124"/>
      <c r="E237" s="124"/>
      <c r="F237" s="124"/>
      <c r="G237" s="124"/>
      <c r="H237" s="124"/>
      <c r="I237" s="124"/>
      <c r="J237" s="20">
        <f aca="true" t="shared" si="51" ref="J237:J245">IF(ISNA(INDEX($A$37:$U$197,MATCH($B237,$B$37:$B$197,0),10)),"",INDEX($A$37:$U$197,MATCH($B237,$B$37:$B$197,0),10))</f>
        <v>6</v>
      </c>
      <c r="K237" s="20">
        <f aca="true" t="shared" si="52" ref="K237:K245">IF(ISNA(INDEX($A$37:$U$197,MATCH($B237,$B$37:$B$197,0),11)),"",INDEX($A$37:$U$197,MATCH($B237,$B$37:$B$197,0),11))</f>
        <v>2</v>
      </c>
      <c r="L237" s="20">
        <f aca="true" t="shared" si="53" ref="L237:L245">IF(ISNA(INDEX($A$37:$U$197,MATCH($B237,$B$37:$B$197,0),11)),"",INDEX($A$37:$U$197,MATCH($B237,$B$37:$B$197,0),12))</f>
        <v>2</v>
      </c>
      <c r="M237" s="20">
        <f aca="true" t="shared" si="54" ref="M237:M245">IF(ISNA(INDEX($A$37:$U$197,MATCH($B237,$B$37:$B$197,0),12)),"",INDEX($A$37:$U$197,MATCH($B237,$B$37:$B$197,0),13))</f>
        <v>2</v>
      </c>
      <c r="N237" s="20">
        <f aca="true" t="shared" si="55" ref="N237:N245">IF(ISNA(INDEX($A$37:$U$197,MATCH($B237,$B$37:$B$197,0),13)),"",INDEX($A$37:$U$197,MATCH($B237,$B$37:$B$197,0),14))</f>
        <v>0</v>
      </c>
      <c r="O237" s="20">
        <f aca="true" t="shared" si="56" ref="O237:O245">IF(ISNA(INDEX($A$37:$U$197,MATCH($B237,$B$37:$B$197,0),14)),"",INDEX($A$37:$U$197,MATCH($B237,$B$37:$B$197,0),15))</f>
        <v>6</v>
      </c>
      <c r="P237" s="20">
        <f aca="true" t="shared" si="57" ref="P237:P245">IF(ISNA(INDEX($A$37:$U$197,MATCH($B237,$B$37:$B$197,0),15)),"",INDEX($A$37:$U$197,MATCH($B237,$B$37:$B$197,0),16))</f>
        <v>5</v>
      </c>
      <c r="Q237" s="20">
        <f aca="true" t="shared" si="58" ref="Q237:Q245">IF(ISNA(INDEX($A$37:$U$197,MATCH($B237,$B$37:$B$197,0),16)),"",INDEX($A$37:$U$197,MATCH($B237,$B$37:$B$197,0),17))</f>
        <v>11</v>
      </c>
      <c r="R237" s="28" t="str">
        <f aca="true" t="shared" si="59" ref="R237:R245">IF(ISNA(INDEX($A$37:$U$197,MATCH($B237,$B$37:$B$197,0),17)),"",INDEX($A$37:$U$197,MATCH($B237,$B$37:$B$197,0),18))</f>
        <v>E</v>
      </c>
      <c r="S237" s="28">
        <f aca="true" t="shared" si="60" ref="S237:S245">IF(ISNA(INDEX($A$37:$U$197,MATCH($B237,$B$37:$B$197,0),18)),"",INDEX($A$37:$U$197,MATCH($B237,$B$37:$B$197,0),19))</f>
        <v>0</v>
      </c>
      <c r="T237" s="28">
        <f aca="true" t="shared" si="61" ref="T237:T245">IF(ISNA(INDEX($A$37:$U$197,MATCH($B237,$B$37:$B$197,0),19)),"",INDEX($A$37:$U$197,MATCH($B237,$B$37:$B$197,0),20))</f>
        <v>0</v>
      </c>
      <c r="U237" s="61" t="s">
        <v>250</v>
      </c>
    </row>
    <row r="238" spans="1:21" ht="12.75">
      <c r="A238" s="32" t="str">
        <f t="shared" si="50"/>
        <v>MLR5006</v>
      </c>
      <c r="B238" s="124" t="s">
        <v>107</v>
      </c>
      <c r="C238" s="124"/>
      <c r="D238" s="124"/>
      <c r="E238" s="124"/>
      <c r="F238" s="124"/>
      <c r="G238" s="124"/>
      <c r="H238" s="124"/>
      <c r="I238" s="124"/>
      <c r="J238" s="20">
        <f t="shared" si="51"/>
        <v>6</v>
      </c>
      <c r="K238" s="20">
        <f t="shared" si="52"/>
        <v>2</v>
      </c>
      <c r="L238" s="20">
        <f t="shared" si="53"/>
        <v>1</v>
      </c>
      <c r="M238" s="20">
        <f t="shared" si="54"/>
        <v>2</v>
      </c>
      <c r="N238" s="20">
        <f t="shared" si="55"/>
        <v>0</v>
      </c>
      <c r="O238" s="20">
        <f t="shared" si="56"/>
        <v>5</v>
      </c>
      <c r="P238" s="20">
        <f t="shared" si="57"/>
        <v>6</v>
      </c>
      <c r="Q238" s="20">
        <f t="shared" si="58"/>
        <v>11</v>
      </c>
      <c r="R238" s="28" t="str">
        <f t="shared" si="59"/>
        <v>E</v>
      </c>
      <c r="S238" s="28">
        <f t="shared" si="60"/>
        <v>0</v>
      </c>
      <c r="T238" s="28">
        <f t="shared" si="61"/>
        <v>0</v>
      </c>
      <c r="U238" s="61" t="s">
        <v>250</v>
      </c>
    </row>
    <row r="239" spans="1:21" ht="12.75">
      <c r="A239" s="32" t="str">
        <f t="shared" si="50"/>
        <v>MLR5008</v>
      </c>
      <c r="B239" s="124" t="s">
        <v>114</v>
      </c>
      <c r="C239" s="124"/>
      <c r="D239" s="124"/>
      <c r="E239" s="124"/>
      <c r="F239" s="124"/>
      <c r="G239" s="124"/>
      <c r="H239" s="124"/>
      <c r="I239" s="124"/>
      <c r="J239" s="20">
        <f t="shared" si="51"/>
        <v>6</v>
      </c>
      <c r="K239" s="20">
        <f t="shared" si="52"/>
        <v>2</v>
      </c>
      <c r="L239" s="20">
        <f t="shared" si="53"/>
        <v>2</v>
      </c>
      <c r="M239" s="20">
        <f t="shared" si="54"/>
        <v>2</v>
      </c>
      <c r="N239" s="20">
        <f t="shared" si="55"/>
        <v>0</v>
      </c>
      <c r="O239" s="20">
        <f t="shared" si="56"/>
        <v>6</v>
      </c>
      <c r="P239" s="20">
        <f t="shared" si="57"/>
        <v>5</v>
      </c>
      <c r="Q239" s="20">
        <f t="shared" si="58"/>
        <v>11</v>
      </c>
      <c r="R239" s="28" t="str">
        <f t="shared" si="59"/>
        <v>E</v>
      </c>
      <c r="S239" s="28">
        <f t="shared" si="60"/>
        <v>0</v>
      </c>
      <c r="T239" s="28">
        <f t="shared" si="61"/>
        <v>0</v>
      </c>
      <c r="U239" s="61" t="s">
        <v>250</v>
      </c>
    </row>
    <row r="240" spans="1:21" ht="12.75">
      <c r="A240" s="32" t="str">
        <f t="shared" si="50"/>
        <v>MLR5028</v>
      </c>
      <c r="B240" s="124" t="s">
        <v>121</v>
      </c>
      <c r="C240" s="124"/>
      <c r="D240" s="124"/>
      <c r="E240" s="124"/>
      <c r="F240" s="124"/>
      <c r="G240" s="124"/>
      <c r="H240" s="124"/>
      <c r="I240" s="124"/>
      <c r="J240" s="20">
        <f t="shared" si="51"/>
        <v>6</v>
      </c>
      <c r="K240" s="20">
        <f t="shared" si="52"/>
        <v>2</v>
      </c>
      <c r="L240" s="20">
        <f t="shared" si="53"/>
        <v>1</v>
      </c>
      <c r="M240" s="20">
        <f t="shared" si="54"/>
        <v>1</v>
      </c>
      <c r="N240" s="20">
        <f t="shared" si="55"/>
        <v>0</v>
      </c>
      <c r="O240" s="20">
        <f t="shared" si="56"/>
        <v>4</v>
      </c>
      <c r="P240" s="20">
        <f t="shared" si="57"/>
        <v>7</v>
      </c>
      <c r="Q240" s="20">
        <f t="shared" si="58"/>
        <v>11</v>
      </c>
      <c r="R240" s="28">
        <f t="shared" si="59"/>
        <v>0</v>
      </c>
      <c r="S240" s="28" t="str">
        <f t="shared" si="60"/>
        <v>C</v>
      </c>
      <c r="T240" s="28">
        <f t="shared" si="61"/>
        <v>0</v>
      </c>
      <c r="U240" s="61" t="s">
        <v>250</v>
      </c>
    </row>
    <row r="241" spans="1:21" ht="12.75">
      <c r="A241" s="32" t="str">
        <f t="shared" si="50"/>
        <v>MLR5029</v>
      </c>
      <c r="B241" s="124" t="s">
        <v>122</v>
      </c>
      <c r="C241" s="124"/>
      <c r="D241" s="124"/>
      <c r="E241" s="124"/>
      <c r="F241" s="124"/>
      <c r="G241" s="124"/>
      <c r="H241" s="124"/>
      <c r="I241" s="124"/>
      <c r="J241" s="20">
        <f t="shared" si="51"/>
        <v>6</v>
      </c>
      <c r="K241" s="20">
        <f t="shared" si="52"/>
        <v>2</v>
      </c>
      <c r="L241" s="20">
        <f t="shared" si="53"/>
        <v>1</v>
      </c>
      <c r="M241" s="20">
        <f t="shared" si="54"/>
        <v>1</v>
      </c>
      <c r="N241" s="20">
        <f t="shared" si="55"/>
        <v>0</v>
      </c>
      <c r="O241" s="20">
        <f t="shared" si="56"/>
        <v>4</v>
      </c>
      <c r="P241" s="20">
        <f t="shared" si="57"/>
        <v>7</v>
      </c>
      <c r="Q241" s="20">
        <f t="shared" si="58"/>
        <v>11</v>
      </c>
      <c r="R241" s="28" t="str">
        <f t="shared" si="59"/>
        <v>E</v>
      </c>
      <c r="S241" s="28">
        <f t="shared" si="60"/>
        <v>0</v>
      </c>
      <c r="T241" s="28">
        <f t="shared" si="61"/>
        <v>0</v>
      </c>
      <c r="U241" s="61" t="s">
        <v>250</v>
      </c>
    </row>
    <row r="242" spans="1:21" ht="12.75">
      <c r="A242" s="32" t="str">
        <f t="shared" si="50"/>
        <v>MLR5015</v>
      </c>
      <c r="B242" s="124" t="s">
        <v>123</v>
      </c>
      <c r="C242" s="124"/>
      <c r="D242" s="124"/>
      <c r="E242" s="124"/>
      <c r="F242" s="124"/>
      <c r="G242" s="124"/>
      <c r="H242" s="124"/>
      <c r="I242" s="124"/>
      <c r="J242" s="20">
        <f t="shared" si="51"/>
        <v>6</v>
      </c>
      <c r="K242" s="20">
        <f t="shared" si="52"/>
        <v>2</v>
      </c>
      <c r="L242" s="20">
        <f t="shared" si="53"/>
        <v>0</v>
      </c>
      <c r="M242" s="20">
        <f t="shared" si="54"/>
        <v>2</v>
      </c>
      <c r="N242" s="20">
        <f t="shared" si="55"/>
        <v>0</v>
      </c>
      <c r="O242" s="20">
        <f t="shared" si="56"/>
        <v>4</v>
      </c>
      <c r="P242" s="20">
        <f t="shared" si="57"/>
        <v>7</v>
      </c>
      <c r="Q242" s="20">
        <f t="shared" si="58"/>
        <v>11</v>
      </c>
      <c r="R242" s="28">
        <f t="shared" si="59"/>
        <v>0</v>
      </c>
      <c r="S242" s="28" t="str">
        <f t="shared" si="60"/>
        <v>C</v>
      </c>
      <c r="T242" s="28">
        <f t="shared" si="61"/>
        <v>0</v>
      </c>
      <c r="U242" s="61" t="s">
        <v>250</v>
      </c>
    </row>
    <row r="243" spans="1:21" ht="12.75">
      <c r="A243" s="32" t="str">
        <f t="shared" si="50"/>
        <v>MLE7001</v>
      </c>
      <c r="B243" s="124" t="s">
        <v>255</v>
      </c>
      <c r="C243" s="124"/>
      <c r="D243" s="124"/>
      <c r="E243" s="124"/>
      <c r="F243" s="124"/>
      <c r="G243" s="124"/>
      <c r="H243" s="124"/>
      <c r="I243" s="124"/>
      <c r="J243" s="20">
        <f t="shared" si="51"/>
        <v>4</v>
      </c>
      <c r="K243" s="20">
        <f t="shared" si="52"/>
        <v>0</v>
      </c>
      <c r="L243" s="20">
        <f t="shared" si="53"/>
        <v>0</v>
      </c>
      <c r="M243" s="20">
        <f t="shared" si="54"/>
        <v>1</v>
      </c>
      <c r="N243" s="20">
        <f t="shared" si="55"/>
        <v>0</v>
      </c>
      <c r="O243" s="20">
        <f t="shared" si="56"/>
        <v>1</v>
      </c>
      <c r="P243" s="20">
        <f t="shared" si="57"/>
        <v>6</v>
      </c>
      <c r="Q243" s="20">
        <f t="shared" si="58"/>
        <v>7</v>
      </c>
      <c r="R243" s="28" t="str">
        <f t="shared" si="59"/>
        <v>E</v>
      </c>
      <c r="S243" s="28">
        <f t="shared" si="60"/>
        <v>0</v>
      </c>
      <c r="T243" s="28">
        <f t="shared" si="61"/>
        <v>0</v>
      </c>
      <c r="U243" s="61" t="s">
        <v>250</v>
      </c>
    </row>
    <row r="244" spans="1:21" ht="12.75">
      <c r="A244" s="32" t="str">
        <f t="shared" si="50"/>
        <v>MLX7101</v>
      </c>
      <c r="B244" s="124" t="s">
        <v>132</v>
      </c>
      <c r="C244" s="124"/>
      <c r="D244" s="124"/>
      <c r="E244" s="124"/>
      <c r="F244" s="124"/>
      <c r="G244" s="124"/>
      <c r="H244" s="124"/>
      <c r="I244" s="124"/>
      <c r="J244" s="20">
        <f t="shared" si="51"/>
        <v>4</v>
      </c>
      <c r="K244" s="20">
        <f t="shared" si="52"/>
        <v>2</v>
      </c>
      <c r="L244" s="20">
        <f t="shared" si="53"/>
        <v>0</v>
      </c>
      <c r="M244" s="20">
        <f t="shared" si="54"/>
        <v>1</v>
      </c>
      <c r="N244" s="20">
        <f t="shared" si="55"/>
        <v>1</v>
      </c>
      <c r="O244" s="20">
        <f t="shared" si="56"/>
        <v>4</v>
      </c>
      <c r="P244" s="20">
        <f t="shared" si="57"/>
        <v>3</v>
      </c>
      <c r="Q244" s="20">
        <f t="shared" si="58"/>
        <v>7</v>
      </c>
      <c r="R244" s="28">
        <f t="shared" si="59"/>
        <v>0</v>
      </c>
      <c r="S244" s="28" t="str">
        <f t="shared" si="60"/>
        <v>C</v>
      </c>
      <c r="T244" s="28">
        <f t="shared" si="61"/>
        <v>0</v>
      </c>
      <c r="U244" s="61" t="s">
        <v>251</v>
      </c>
    </row>
    <row r="245" spans="1:21" ht="12.75">
      <c r="A245" s="32" t="str">
        <f t="shared" si="50"/>
        <v>MLX7102</v>
      </c>
      <c r="B245" s="124" t="s">
        <v>131</v>
      </c>
      <c r="C245" s="124"/>
      <c r="D245" s="124"/>
      <c r="E245" s="124"/>
      <c r="F245" s="124"/>
      <c r="G245" s="124"/>
      <c r="H245" s="124"/>
      <c r="I245" s="124"/>
      <c r="J245" s="20">
        <f t="shared" si="51"/>
        <v>4</v>
      </c>
      <c r="K245" s="20">
        <f t="shared" si="52"/>
        <v>2</v>
      </c>
      <c r="L245" s="20">
        <f t="shared" si="53"/>
        <v>0</v>
      </c>
      <c r="M245" s="20">
        <f t="shared" si="54"/>
        <v>1</v>
      </c>
      <c r="N245" s="20">
        <f t="shared" si="55"/>
        <v>1</v>
      </c>
      <c r="O245" s="20">
        <f t="shared" si="56"/>
        <v>4</v>
      </c>
      <c r="P245" s="20">
        <f t="shared" si="57"/>
        <v>3</v>
      </c>
      <c r="Q245" s="20">
        <f t="shared" si="58"/>
        <v>7</v>
      </c>
      <c r="R245" s="28">
        <f t="shared" si="59"/>
        <v>0</v>
      </c>
      <c r="S245" s="28" t="str">
        <f t="shared" si="60"/>
        <v>C</v>
      </c>
      <c r="T245" s="28">
        <f t="shared" si="61"/>
        <v>0</v>
      </c>
      <c r="U245" s="61" t="s">
        <v>251</v>
      </c>
    </row>
    <row r="246" spans="1:21" ht="12.75">
      <c r="A246" s="21" t="s">
        <v>28</v>
      </c>
      <c r="B246" s="238"/>
      <c r="C246" s="239"/>
      <c r="D246" s="239"/>
      <c r="E246" s="239"/>
      <c r="F246" s="239"/>
      <c r="G246" s="239"/>
      <c r="H246" s="239"/>
      <c r="I246" s="240"/>
      <c r="J246" s="23">
        <f aca="true" t="shared" si="62" ref="J246:Q246">SUM(J237:J245)</f>
        <v>48</v>
      </c>
      <c r="K246" s="23">
        <f t="shared" si="62"/>
        <v>16</v>
      </c>
      <c r="L246" s="23">
        <f t="shared" si="62"/>
        <v>7</v>
      </c>
      <c r="M246" s="23">
        <f t="shared" si="62"/>
        <v>13</v>
      </c>
      <c r="N246" s="23">
        <f t="shared" si="62"/>
        <v>2</v>
      </c>
      <c r="O246" s="23">
        <f t="shared" si="62"/>
        <v>38</v>
      </c>
      <c r="P246" s="23">
        <f t="shared" si="62"/>
        <v>49</v>
      </c>
      <c r="Q246" s="23">
        <f t="shared" si="62"/>
        <v>87</v>
      </c>
      <c r="R246" s="21">
        <f>COUNTIF(R237:R245,"E")</f>
        <v>5</v>
      </c>
      <c r="S246" s="21">
        <f>COUNTIF(S237:S245,"C")</f>
        <v>4</v>
      </c>
      <c r="T246" s="21">
        <f>COUNTIF(T237:T245,"VP")</f>
        <v>0</v>
      </c>
      <c r="U246" s="19"/>
    </row>
    <row r="247" spans="1:21" ht="13.5" customHeight="1">
      <c r="A247" s="135" t="s">
        <v>72</v>
      </c>
      <c r="B247" s="136"/>
      <c r="C247" s="136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6"/>
      <c r="U247" s="137"/>
    </row>
    <row r="248" spans="1:21" ht="12.75">
      <c r="A248" s="32" t="str">
        <f>IF(ISNA(INDEX($A$37:$U$197,MATCH($B248,$B$37:$B$197,0),1)),"",INDEX($A$37:$U$197,MATCH($B248,$B$37:$B$197,0),1))</f>
        <v>MLR2001</v>
      </c>
      <c r="B248" s="124" t="s">
        <v>137</v>
      </c>
      <c r="C248" s="124"/>
      <c r="D248" s="124"/>
      <c r="E248" s="124"/>
      <c r="F248" s="124"/>
      <c r="G248" s="124"/>
      <c r="H248" s="124"/>
      <c r="I248" s="124"/>
      <c r="J248" s="20">
        <f>IF(ISNA(INDEX($A$37:$U$197,MATCH($B248,$B$37:$B$197,0),10)),"",INDEX($A$37:$U$197,MATCH($B248,$B$37:$B$197,0),10))</f>
        <v>2</v>
      </c>
      <c r="K248" s="20">
        <f>IF(ISNA(INDEX($A$37:$U$197,MATCH($B248,$B$37:$B$197,0),11)),"",INDEX($A$37:$U$197,MATCH($B248,$B$37:$B$197,0),11))</f>
        <v>0</v>
      </c>
      <c r="L248" s="20">
        <f>IF(ISNA(INDEX($A$37:$U$197,MATCH($B248,$B$37:$B$197,0),11)),"",INDEX($A$37:$U$197,MATCH($B248,$B$37:$B$197,0),12))</f>
        <v>0</v>
      </c>
      <c r="M248" s="20">
        <f>IF(ISNA(INDEX($A$37:$U$197,MATCH($B248,$B$37:$B$197,0),12)),"",INDEX($A$37:$U$197,MATCH($B248,$B$37:$B$197,0),13))</f>
        <v>1</v>
      </c>
      <c r="N248" s="20">
        <f>IF(ISNA(INDEX($A$37:$U$197,MATCH($B248,$B$37:$B$197,0),13)),"",INDEX($A$37:$U$197,MATCH($B248,$B$37:$B$197,0),14))</f>
        <v>0</v>
      </c>
      <c r="O248" s="20">
        <f>IF(ISNA(INDEX($A$37:$U$197,MATCH($B248,$B$37:$B$197,0),14)),"",INDEX($A$37:$U$197,MATCH($B248,$B$37:$B$197,0),15))</f>
        <v>1</v>
      </c>
      <c r="P248" s="20">
        <f>IF(ISNA(INDEX($A$37:$U$197,MATCH($B248,$B$37:$B$197,0),15)),"",INDEX($A$37:$U$197,MATCH($B248,$B$37:$B$197,0),16))</f>
        <v>3</v>
      </c>
      <c r="Q248" s="20">
        <f>IF(ISNA(INDEX($A$37:$U$197,MATCH($B248,$B$37:$B$197,0),16)),"",INDEX($A$37:$U$197,MATCH($B248,$B$37:$B$197,0),17))</f>
        <v>4</v>
      </c>
      <c r="R248" s="28" t="str">
        <f>IF(ISNA(INDEX($A$37:$U$197,MATCH($B248,$B$37:$B$197,0),17)),"",INDEX($A$37:$U$197,MATCH($B248,$B$37:$B$197,0),18))</f>
        <v>E</v>
      </c>
      <c r="S248" s="28">
        <f>IF(ISNA(INDEX($A$37:$U$197,MATCH($B248,$B$37:$B$197,0),18)),"",INDEX($A$37:$U$197,MATCH($B248,$B$37:$B$197,0),19))</f>
        <v>0</v>
      </c>
      <c r="T248" s="28">
        <f>IF(ISNA(INDEX($A$37:$U$197,MATCH($B248,$B$37:$B$197,0),19)),"",INDEX($A$37:$U$197,MATCH($B248,$B$37:$B$197,0),20))</f>
        <v>0</v>
      </c>
      <c r="U248" s="61" t="s">
        <v>250</v>
      </c>
    </row>
    <row r="249" spans="1:21" ht="12.75">
      <c r="A249" s="32" t="str">
        <f>IF(ISNA(INDEX($A$37:$U$197,MATCH($B249,$B$37:$B$197,0),1)),"",INDEX($A$37:$U$197,MATCH($B249,$B$37:$B$197,0),1))</f>
        <v>MLX7103</v>
      </c>
      <c r="B249" s="124" t="s">
        <v>140</v>
      </c>
      <c r="C249" s="124"/>
      <c r="D249" s="124"/>
      <c r="E249" s="124"/>
      <c r="F249" s="124"/>
      <c r="G249" s="124"/>
      <c r="H249" s="124"/>
      <c r="I249" s="124"/>
      <c r="J249" s="20">
        <f>IF(ISNA(INDEX($A$37:$U$197,MATCH($B249,$B$37:$B$197,0),10)),"",INDEX($A$37:$U$197,MATCH($B249,$B$37:$B$197,0),10))</f>
        <v>7</v>
      </c>
      <c r="K249" s="20">
        <f>IF(ISNA(INDEX($A$37:$U$197,MATCH($B249,$B$37:$B$197,0),11)),"",INDEX($A$37:$U$197,MATCH($B249,$B$37:$B$197,0),11))</f>
        <v>2</v>
      </c>
      <c r="L249" s="20">
        <f>IF(ISNA(INDEX($A$37:$U$197,MATCH($B249,$B$37:$B$197,0),11)),"",INDEX($A$37:$U$197,MATCH($B249,$B$37:$B$197,0),12))</f>
        <v>0</v>
      </c>
      <c r="M249" s="20">
        <f>IF(ISNA(INDEX($A$37:$U$197,MATCH($B249,$B$37:$B$197,0),12)),"",INDEX($A$37:$U$197,MATCH($B249,$B$37:$B$197,0),13))</f>
        <v>1</v>
      </c>
      <c r="N249" s="20">
        <f>IF(ISNA(INDEX($A$37:$U$197,MATCH($B249,$B$37:$B$197,0),13)),"",INDEX($A$37:$U$197,MATCH($B249,$B$37:$B$197,0),14))</f>
        <v>1</v>
      </c>
      <c r="O249" s="20">
        <f>IF(ISNA(INDEX($A$37:$U$197,MATCH($B249,$B$37:$B$197,0),14)),"",INDEX($A$37:$U$197,MATCH($B249,$B$37:$B$197,0),15))</f>
        <v>4</v>
      </c>
      <c r="P249" s="20">
        <f>IF(ISNA(INDEX($A$37:$U$197,MATCH($B249,$B$37:$B$197,0),15)),"",INDEX($A$37:$U$197,MATCH($B249,$B$37:$B$197,0),16))</f>
        <v>11</v>
      </c>
      <c r="Q249" s="20">
        <f>IF(ISNA(INDEX($A$37:$U$197,MATCH($B249,$B$37:$B$197,0),16)),"",INDEX($A$37:$U$197,MATCH($B249,$B$37:$B$197,0),17))</f>
        <v>15</v>
      </c>
      <c r="R249" s="28">
        <f>IF(ISNA(INDEX($A$37:$U$197,MATCH($B249,$B$37:$B$197,0),17)),"",INDEX($A$37:$U$197,MATCH($B249,$B$37:$B$197,0),18))</f>
        <v>0</v>
      </c>
      <c r="S249" s="28" t="str">
        <f>IF(ISNA(INDEX($A$37:$U$197,MATCH($B249,$B$37:$B$197,0),18)),"",INDEX($A$37:$U$197,MATCH($B249,$B$37:$B$197,0),19))</f>
        <v>C</v>
      </c>
      <c r="T249" s="28">
        <f>IF(ISNA(INDEX($A$37:$U$197,MATCH($B249,$B$37:$B$197,0),19)),"",INDEX($A$37:$U$197,MATCH($B249,$B$37:$B$197,0),20))</f>
        <v>0</v>
      </c>
      <c r="U249" s="61" t="s">
        <v>251</v>
      </c>
    </row>
    <row r="250" spans="1:21" ht="12.75">
      <c r="A250" s="32" t="str">
        <f>IF(ISNA(INDEX($A$37:$U$197,MATCH($B250,$B$37:$B$197,0),1)),"",INDEX($A$37:$U$197,MATCH($B250,$B$37:$B$197,0),1))</f>
        <v>MLX7104</v>
      </c>
      <c r="B250" s="124" t="s">
        <v>139</v>
      </c>
      <c r="C250" s="124"/>
      <c r="D250" s="124"/>
      <c r="E250" s="124"/>
      <c r="F250" s="124"/>
      <c r="G250" s="124"/>
      <c r="H250" s="124"/>
      <c r="I250" s="124"/>
      <c r="J250" s="20">
        <f>IF(ISNA(INDEX($A$37:$U$197,MATCH($B250,$B$37:$B$197,0),10)),"",INDEX($A$37:$U$197,MATCH($B250,$B$37:$B$197,0),10))</f>
        <v>7</v>
      </c>
      <c r="K250" s="20">
        <f>IF(ISNA(INDEX($A$37:$U$197,MATCH($B250,$B$37:$B$197,0),11)),"",INDEX($A$37:$U$197,MATCH($B250,$B$37:$B$197,0),11))</f>
        <v>2</v>
      </c>
      <c r="L250" s="20">
        <f>IF(ISNA(INDEX($A$37:$U$197,MATCH($B250,$B$37:$B$197,0),11)),"",INDEX($A$37:$U$197,MATCH($B250,$B$37:$B$197,0),12))</f>
        <v>0</v>
      </c>
      <c r="M250" s="20">
        <f>IF(ISNA(INDEX($A$37:$U$197,MATCH($B250,$B$37:$B$197,0),12)),"",INDEX($A$37:$U$197,MATCH($B250,$B$37:$B$197,0),13))</f>
        <v>1</v>
      </c>
      <c r="N250" s="20">
        <f>IF(ISNA(INDEX($A$37:$U$197,MATCH($B250,$B$37:$B$197,0),13)),"",INDEX($A$37:$U$197,MATCH($B250,$B$37:$B$197,0),14))</f>
        <v>1</v>
      </c>
      <c r="O250" s="20">
        <f>IF(ISNA(INDEX($A$37:$U$197,MATCH($B250,$B$37:$B$197,0),14)),"",INDEX($A$37:$U$197,MATCH($B250,$B$37:$B$197,0),15))</f>
        <v>4</v>
      </c>
      <c r="P250" s="20">
        <f>IF(ISNA(INDEX($A$37:$U$197,MATCH($B250,$B$37:$B$197,0),15)),"",INDEX($A$37:$U$197,MATCH($B250,$B$37:$B$197,0),16))</f>
        <v>11</v>
      </c>
      <c r="Q250" s="20">
        <f>IF(ISNA(INDEX($A$37:$U$197,MATCH($B250,$B$37:$B$197,0),16)),"",INDEX($A$37:$U$197,MATCH($B250,$B$37:$B$197,0),17))</f>
        <v>15</v>
      </c>
      <c r="R250" s="28">
        <f>IF(ISNA(INDEX($A$37:$U$197,MATCH($B250,$B$37:$B$197,0),17)),"",INDEX($A$37:$U$197,MATCH($B250,$B$37:$B$197,0),18))</f>
        <v>0</v>
      </c>
      <c r="S250" s="28" t="str">
        <f>IF(ISNA(INDEX($A$37:$U$197,MATCH($B250,$B$37:$B$197,0),18)),"",INDEX($A$37:$U$197,MATCH($B250,$B$37:$B$197,0),19))</f>
        <v>C</v>
      </c>
      <c r="T250" s="28">
        <f>IF(ISNA(INDEX($A$37:$U$197,MATCH($B250,$B$37:$B$197,0),19)),"",INDEX($A$37:$U$197,MATCH($B250,$B$37:$B$197,0),20))</f>
        <v>0</v>
      </c>
      <c r="U250" s="61" t="s">
        <v>251</v>
      </c>
    </row>
    <row r="251" spans="1:21" ht="12.75">
      <c r="A251" s="21" t="s">
        <v>28</v>
      </c>
      <c r="B251" s="138"/>
      <c r="C251" s="138"/>
      <c r="D251" s="138"/>
      <c r="E251" s="138"/>
      <c r="F251" s="138"/>
      <c r="G251" s="138"/>
      <c r="H251" s="138"/>
      <c r="I251" s="138"/>
      <c r="J251" s="23">
        <f aca="true" t="shared" si="63" ref="J251:Q251">SUM(J248:J250)</f>
        <v>16</v>
      </c>
      <c r="K251" s="23">
        <f t="shared" si="63"/>
        <v>4</v>
      </c>
      <c r="L251" s="23">
        <f t="shared" si="63"/>
        <v>0</v>
      </c>
      <c r="M251" s="23">
        <f t="shared" si="63"/>
        <v>3</v>
      </c>
      <c r="N251" s="23">
        <f t="shared" si="63"/>
        <v>2</v>
      </c>
      <c r="O251" s="23">
        <f t="shared" si="63"/>
        <v>9</v>
      </c>
      <c r="P251" s="23">
        <f t="shared" si="63"/>
        <v>25</v>
      </c>
      <c r="Q251" s="23">
        <f t="shared" si="63"/>
        <v>34</v>
      </c>
      <c r="R251" s="21">
        <f>COUNTIF(R248:R250,"E")</f>
        <v>1</v>
      </c>
      <c r="S251" s="21">
        <f>COUNTIF(S248:S250,"C")</f>
        <v>2</v>
      </c>
      <c r="T251" s="21">
        <f>COUNTIF(T248:T250,"VP")</f>
        <v>0</v>
      </c>
      <c r="U251" s="22"/>
    </row>
    <row r="252" spans="1:21" ht="22.5" customHeight="1">
      <c r="A252" s="241" t="s">
        <v>52</v>
      </c>
      <c r="B252" s="242"/>
      <c r="C252" s="242"/>
      <c r="D252" s="242"/>
      <c r="E252" s="242"/>
      <c r="F252" s="242"/>
      <c r="G252" s="242"/>
      <c r="H252" s="242"/>
      <c r="I252" s="243"/>
      <c r="J252" s="23">
        <f aca="true" t="shared" si="64" ref="J252:T252">SUM(J246,J251)</f>
        <v>64</v>
      </c>
      <c r="K252" s="23">
        <f t="shared" si="64"/>
        <v>20</v>
      </c>
      <c r="L252" s="23">
        <f t="shared" si="64"/>
        <v>7</v>
      </c>
      <c r="M252" s="23">
        <f t="shared" si="64"/>
        <v>16</v>
      </c>
      <c r="N252" s="23">
        <f t="shared" si="64"/>
        <v>4</v>
      </c>
      <c r="O252" s="23">
        <f t="shared" si="64"/>
        <v>47</v>
      </c>
      <c r="P252" s="23">
        <f t="shared" si="64"/>
        <v>74</v>
      </c>
      <c r="Q252" s="23">
        <f t="shared" si="64"/>
        <v>121</v>
      </c>
      <c r="R252" s="23">
        <f t="shared" si="64"/>
        <v>6</v>
      </c>
      <c r="S252" s="23">
        <f t="shared" si="64"/>
        <v>6</v>
      </c>
      <c r="T252" s="23">
        <f t="shared" si="64"/>
        <v>0</v>
      </c>
      <c r="U252" s="65">
        <f>12/(38+6)</f>
        <v>0.2727272727272727</v>
      </c>
    </row>
    <row r="253" spans="1:21" ht="13.5" customHeight="1">
      <c r="A253" s="166" t="s">
        <v>53</v>
      </c>
      <c r="B253" s="167"/>
      <c r="C253" s="167"/>
      <c r="D253" s="167"/>
      <c r="E253" s="167"/>
      <c r="F253" s="167"/>
      <c r="G253" s="167"/>
      <c r="H253" s="167"/>
      <c r="I253" s="167"/>
      <c r="J253" s="168"/>
      <c r="K253" s="23">
        <f aca="true" t="shared" si="65" ref="K253:Q253">K246*14+K251*12</f>
        <v>272</v>
      </c>
      <c r="L253" s="23">
        <f t="shared" si="65"/>
        <v>98</v>
      </c>
      <c r="M253" s="23">
        <f t="shared" si="65"/>
        <v>218</v>
      </c>
      <c r="N253" s="23">
        <f t="shared" si="65"/>
        <v>52</v>
      </c>
      <c r="O253" s="23">
        <f t="shared" si="65"/>
        <v>640</v>
      </c>
      <c r="P253" s="23">
        <f t="shared" si="65"/>
        <v>986</v>
      </c>
      <c r="Q253" s="23">
        <f t="shared" si="65"/>
        <v>1626</v>
      </c>
      <c r="R253" s="157"/>
      <c r="S253" s="158"/>
      <c r="T253" s="158"/>
      <c r="U253" s="159"/>
    </row>
    <row r="254" spans="1:23" ht="13.5" customHeight="1">
      <c r="A254" s="143"/>
      <c r="B254" s="144"/>
      <c r="C254" s="144"/>
      <c r="D254" s="144"/>
      <c r="E254" s="144"/>
      <c r="F254" s="144"/>
      <c r="G254" s="144"/>
      <c r="H254" s="144"/>
      <c r="I254" s="144"/>
      <c r="J254" s="145"/>
      <c r="K254" s="154">
        <f>SUM(K253:N253)</f>
        <v>640</v>
      </c>
      <c r="L254" s="155"/>
      <c r="M254" s="155"/>
      <c r="N254" s="156"/>
      <c r="O254" s="131">
        <f>SUM(O253:P253)</f>
        <v>1626</v>
      </c>
      <c r="P254" s="132"/>
      <c r="Q254" s="133"/>
      <c r="R254" s="160"/>
      <c r="S254" s="161"/>
      <c r="T254" s="161"/>
      <c r="U254" s="162"/>
      <c r="W254" s="66"/>
    </row>
    <row r="255" spans="1:21" ht="22.5" customHeight="1">
      <c r="A255" s="138" t="s">
        <v>253</v>
      </c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49"/>
      <c r="U255" s="149"/>
    </row>
    <row r="256" spans="1:21" ht="25.5" customHeight="1">
      <c r="A256" s="138" t="s">
        <v>30</v>
      </c>
      <c r="B256" s="138" t="s">
        <v>29</v>
      </c>
      <c r="C256" s="138"/>
      <c r="D256" s="138"/>
      <c r="E256" s="138"/>
      <c r="F256" s="138"/>
      <c r="G256" s="138"/>
      <c r="H256" s="138"/>
      <c r="I256" s="138"/>
      <c r="J256" s="123" t="s">
        <v>43</v>
      </c>
      <c r="K256" s="123" t="s">
        <v>27</v>
      </c>
      <c r="L256" s="123"/>
      <c r="M256" s="123"/>
      <c r="N256" s="123"/>
      <c r="O256" s="123" t="s">
        <v>44</v>
      </c>
      <c r="P256" s="123"/>
      <c r="Q256" s="123"/>
      <c r="R256" s="123" t="s">
        <v>26</v>
      </c>
      <c r="S256" s="123"/>
      <c r="T256" s="123"/>
      <c r="U256" s="123" t="s">
        <v>25</v>
      </c>
    </row>
    <row r="257" spans="1:21" ht="18" customHeight="1">
      <c r="A257" s="138"/>
      <c r="B257" s="138"/>
      <c r="C257" s="138"/>
      <c r="D257" s="138"/>
      <c r="E257" s="138"/>
      <c r="F257" s="138"/>
      <c r="G257" s="138"/>
      <c r="H257" s="138"/>
      <c r="I257" s="138"/>
      <c r="J257" s="123"/>
      <c r="K257" s="4" t="s">
        <v>31</v>
      </c>
      <c r="L257" s="4" t="s">
        <v>32</v>
      </c>
      <c r="M257" s="49" t="s">
        <v>96</v>
      </c>
      <c r="N257" s="4" t="s">
        <v>97</v>
      </c>
      <c r="O257" s="29" t="s">
        <v>36</v>
      </c>
      <c r="P257" s="29" t="s">
        <v>8</v>
      </c>
      <c r="Q257" s="29" t="s">
        <v>33</v>
      </c>
      <c r="R257" s="29" t="s">
        <v>34</v>
      </c>
      <c r="S257" s="29" t="s">
        <v>31</v>
      </c>
      <c r="T257" s="29" t="s">
        <v>35</v>
      </c>
      <c r="U257" s="123"/>
    </row>
    <row r="258" spans="1:21" ht="19.5" customHeight="1">
      <c r="A258" s="135" t="s">
        <v>59</v>
      </c>
      <c r="B258" s="136"/>
      <c r="C258" s="136"/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136"/>
      <c r="U258" s="137"/>
    </row>
    <row r="259" spans="1:21" ht="12.75">
      <c r="A259" s="32" t="str">
        <f aca="true" t="shared" si="66" ref="A259:A269">IF(ISNA(INDEX($A$37:$U$197,MATCH($B259,$B$37:$B$197,0),1)),"",INDEX($A$37:$U$197,MATCH($B259,$B$37:$B$197,0),1))</f>
        <v>MLR0020</v>
      </c>
      <c r="B259" s="124" t="s">
        <v>98</v>
      </c>
      <c r="C259" s="124"/>
      <c r="D259" s="124"/>
      <c r="E259" s="124"/>
      <c r="F259" s="124"/>
      <c r="G259" s="124"/>
      <c r="H259" s="124"/>
      <c r="I259" s="124"/>
      <c r="J259" s="20">
        <f aca="true" t="shared" si="67" ref="J259:J269">IF(ISNA(INDEX($A$37:$U$197,MATCH($B259,$B$37:$B$197,0),10)),"",INDEX($A$37:$U$197,MATCH($B259,$B$37:$B$197,0),10))</f>
        <v>6</v>
      </c>
      <c r="K259" s="20">
        <f aca="true" t="shared" si="68" ref="K259:K269">IF(ISNA(INDEX($A$37:$U$197,MATCH($B259,$B$37:$B$197,0),11)),"",INDEX($A$37:$U$197,MATCH($B259,$B$37:$B$197,0),11))</f>
        <v>2</v>
      </c>
      <c r="L259" s="20">
        <f aca="true" t="shared" si="69" ref="L259:L269">IF(ISNA(INDEX($A$37:$U$197,MATCH($B259,$B$37:$B$197,0),11)),"",INDEX($A$37:$U$197,MATCH($B259,$B$37:$B$197,0),12))</f>
        <v>2</v>
      </c>
      <c r="M259" s="20">
        <f aca="true" t="shared" si="70" ref="M259:M269">IF(ISNA(INDEX($A$37:$U$197,MATCH($B259,$B$37:$B$197,0),12)),"",INDEX($A$37:$U$197,MATCH($B259,$B$37:$B$197,0),13))</f>
        <v>0</v>
      </c>
      <c r="N259" s="20">
        <f aca="true" t="shared" si="71" ref="N259:N269">IF(ISNA(INDEX($A$37:$U$197,MATCH($B259,$B$37:$B$197,0),13)),"",INDEX($A$37:$U$197,MATCH($B259,$B$37:$B$197,0),14))</f>
        <v>0</v>
      </c>
      <c r="O259" s="20">
        <f aca="true" t="shared" si="72" ref="O259:O269">IF(ISNA(INDEX($A$37:$U$197,MATCH($B259,$B$37:$B$197,0),14)),"",INDEX($A$37:$U$197,MATCH($B259,$B$37:$B$197,0),15))</f>
        <v>4</v>
      </c>
      <c r="P259" s="20">
        <f aca="true" t="shared" si="73" ref="P259:P269">IF(ISNA(INDEX($A$37:$U$197,MATCH($B259,$B$37:$B$197,0),15)),"",INDEX($A$37:$U$197,MATCH($B259,$B$37:$B$197,0),16))</f>
        <v>7</v>
      </c>
      <c r="Q259" s="20">
        <f aca="true" t="shared" si="74" ref="Q259:Q269">IF(ISNA(INDEX($A$37:$U$197,MATCH($B259,$B$37:$B$197,0),16)),"",INDEX($A$37:$U$197,MATCH($B259,$B$37:$B$197,0),17))</f>
        <v>11</v>
      </c>
      <c r="R259" s="28">
        <f aca="true" t="shared" si="75" ref="R259:R269">IF(ISNA(INDEX($A$37:$U$197,MATCH($B259,$B$37:$B$197,0),17)),"",INDEX($A$37:$U$197,MATCH($B259,$B$37:$B$197,0),18))</f>
        <v>0</v>
      </c>
      <c r="S259" s="28">
        <f aca="true" t="shared" si="76" ref="S259:S269">IF(ISNA(INDEX($A$37:$U$197,MATCH($B259,$B$37:$B$197,0),18)),"",INDEX($A$37:$U$197,MATCH($B259,$B$37:$B$197,0),19))</f>
        <v>0</v>
      </c>
      <c r="T259" s="28" t="str">
        <f aca="true" t="shared" si="77" ref="T259:T269">IF(ISNA(INDEX($A$37:$U$197,MATCH($B259,$B$37:$B$197,0),19)),"",INDEX($A$37:$U$197,MATCH($B259,$B$37:$B$197,0),20))</f>
        <v>VP</v>
      </c>
      <c r="U259" s="61" t="s">
        <v>250</v>
      </c>
    </row>
    <row r="260" spans="1:21" ht="12.75">
      <c r="A260" s="32" t="str">
        <f t="shared" si="66"/>
        <v>MLR0002</v>
      </c>
      <c r="B260" s="124" t="s">
        <v>100</v>
      </c>
      <c r="C260" s="124"/>
      <c r="D260" s="124"/>
      <c r="E260" s="124"/>
      <c r="F260" s="124"/>
      <c r="G260" s="124"/>
      <c r="H260" s="124"/>
      <c r="I260" s="124"/>
      <c r="J260" s="20">
        <f t="shared" si="67"/>
        <v>6</v>
      </c>
      <c r="K260" s="20">
        <f t="shared" si="68"/>
        <v>2</v>
      </c>
      <c r="L260" s="20">
        <f t="shared" si="69"/>
        <v>2</v>
      </c>
      <c r="M260" s="20">
        <f t="shared" si="70"/>
        <v>0</v>
      </c>
      <c r="N260" s="20">
        <f t="shared" si="71"/>
        <v>0</v>
      </c>
      <c r="O260" s="20">
        <f t="shared" si="72"/>
        <v>4</v>
      </c>
      <c r="P260" s="20">
        <f t="shared" si="73"/>
        <v>7</v>
      </c>
      <c r="Q260" s="20">
        <f t="shared" si="74"/>
        <v>11</v>
      </c>
      <c r="R260" s="28" t="str">
        <f t="shared" si="75"/>
        <v>E</v>
      </c>
      <c r="S260" s="28">
        <f t="shared" si="76"/>
        <v>0</v>
      </c>
      <c r="T260" s="28">
        <f t="shared" si="77"/>
        <v>0</v>
      </c>
      <c r="U260" s="61" t="s">
        <v>250</v>
      </c>
    </row>
    <row r="261" spans="1:21" ht="12.75">
      <c r="A261" s="32" t="str">
        <f t="shared" si="66"/>
        <v>YLU0011</v>
      </c>
      <c r="B261" s="124" t="s">
        <v>104</v>
      </c>
      <c r="C261" s="124"/>
      <c r="D261" s="124"/>
      <c r="E261" s="124"/>
      <c r="F261" s="124"/>
      <c r="G261" s="124"/>
      <c r="H261" s="124"/>
      <c r="I261" s="124"/>
      <c r="J261" s="20">
        <f t="shared" si="67"/>
        <v>0</v>
      </c>
      <c r="K261" s="20">
        <f t="shared" si="68"/>
        <v>0</v>
      </c>
      <c r="L261" s="20">
        <f t="shared" si="69"/>
        <v>2</v>
      </c>
      <c r="M261" s="20">
        <f t="shared" si="70"/>
        <v>0</v>
      </c>
      <c r="N261" s="20">
        <f t="shared" si="71"/>
        <v>0</v>
      </c>
      <c r="O261" s="20">
        <f t="shared" si="72"/>
        <v>2</v>
      </c>
      <c r="P261" s="20">
        <f t="shared" si="73"/>
        <v>0</v>
      </c>
      <c r="Q261" s="20">
        <f t="shared" si="74"/>
        <v>2</v>
      </c>
      <c r="R261" s="28">
        <f t="shared" si="75"/>
        <v>0</v>
      </c>
      <c r="S261" s="28" t="str">
        <f t="shared" si="76"/>
        <v>C</v>
      </c>
      <c r="T261" s="28">
        <f t="shared" si="77"/>
        <v>0</v>
      </c>
      <c r="U261" s="61" t="s">
        <v>250</v>
      </c>
    </row>
    <row r="262" spans="1:21" ht="12.75">
      <c r="A262" s="32" t="str">
        <f t="shared" si="66"/>
        <v>MLR0014</v>
      </c>
      <c r="B262" s="124" t="s">
        <v>109</v>
      </c>
      <c r="C262" s="124"/>
      <c r="D262" s="124"/>
      <c r="E262" s="124"/>
      <c r="F262" s="124"/>
      <c r="G262" s="124"/>
      <c r="H262" s="124"/>
      <c r="I262" s="124"/>
      <c r="J262" s="20">
        <f t="shared" si="67"/>
        <v>5</v>
      </c>
      <c r="K262" s="20">
        <f t="shared" si="68"/>
        <v>2</v>
      </c>
      <c r="L262" s="20">
        <f t="shared" si="69"/>
        <v>2</v>
      </c>
      <c r="M262" s="20">
        <f t="shared" si="70"/>
        <v>0</v>
      </c>
      <c r="N262" s="20">
        <f t="shared" si="71"/>
        <v>0</v>
      </c>
      <c r="O262" s="20">
        <f t="shared" si="72"/>
        <v>4</v>
      </c>
      <c r="P262" s="20">
        <f t="shared" si="73"/>
        <v>5</v>
      </c>
      <c r="Q262" s="20">
        <f t="shared" si="74"/>
        <v>9</v>
      </c>
      <c r="R262" s="28">
        <f t="shared" si="75"/>
        <v>0</v>
      </c>
      <c r="S262" s="28">
        <f t="shared" si="76"/>
        <v>0</v>
      </c>
      <c r="T262" s="28" t="str">
        <f t="shared" si="77"/>
        <v>VP</v>
      </c>
      <c r="U262" s="61" t="s">
        <v>250</v>
      </c>
    </row>
    <row r="263" spans="1:21" ht="12.75">
      <c r="A263" s="32" t="str">
        <f t="shared" si="66"/>
        <v>MLR0010</v>
      </c>
      <c r="B263" s="124" t="s">
        <v>110</v>
      </c>
      <c r="C263" s="124"/>
      <c r="D263" s="124"/>
      <c r="E263" s="124"/>
      <c r="F263" s="124"/>
      <c r="G263" s="124"/>
      <c r="H263" s="124"/>
      <c r="I263" s="124"/>
      <c r="J263" s="20">
        <f t="shared" si="67"/>
        <v>5</v>
      </c>
      <c r="K263" s="20">
        <f t="shared" si="68"/>
        <v>2</v>
      </c>
      <c r="L263" s="20">
        <f t="shared" si="69"/>
        <v>1</v>
      </c>
      <c r="M263" s="20">
        <f t="shared" si="70"/>
        <v>1</v>
      </c>
      <c r="N263" s="20">
        <f t="shared" si="71"/>
        <v>0</v>
      </c>
      <c r="O263" s="20">
        <f t="shared" si="72"/>
        <v>4</v>
      </c>
      <c r="P263" s="20">
        <f t="shared" si="73"/>
        <v>5</v>
      </c>
      <c r="Q263" s="20">
        <f t="shared" si="74"/>
        <v>9</v>
      </c>
      <c r="R263" s="28" t="str">
        <f t="shared" si="75"/>
        <v>E</v>
      </c>
      <c r="S263" s="28">
        <f t="shared" si="76"/>
        <v>0</v>
      </c>
      <c r="T263" s="28">
        <f t="shared" si="77"/>
        <v>0</v>
      </c>
      <c r="U263" s="61" t="s">
        <v>250</v>
      </c>
    </row>
    <row r="264" spans="1:21" ht="12.75">
      <c r="A264" s="32" t="str">
        <f t="shared" si="66"/>
        <v>YLU0012</v>
      </c>
      <c r="B264" s="124" t="s">
        <v>112</v>
      </c>
      <c r="C264" s="124"/>
      <c r="D264" s="124"/>
      <c r="E264" s="124"/>
      <c r="F264" s="124"/>
      <c r="G264" s="124"/>
      <c r="H264" s="124"/>
      <c r="I264" s="124"/>
      <c r="J264" s="20">
        <f t="shared" si="67"/>
        <v>0</v>
      </c>
      <c r="K264" s="20">
        <f t="shared" si="68"/>
        <v>0</v>
      </c>
      <c r="L264" s="20">
        <f t="shared" si="69"/>
        <v>2</v>
      </c>
      <c r="M264" s="20">
        <f t="shared" si="70"/>
        <v>0</v>
      </c>
      <c r="N264" s="20">
        <f t="shared" si="71"/>
        <v>0</v>
      </c>
      <c r="O264" s="20">
        <f t="shared" si="72"/>
        <v>2</v>
      </c>
      <c r="P264" s="20">
        <f t="shared" si="73"/>
        <v>0</v>
      </c>
      <c r="Q264" s="20">
        <f t="shared" si="74"/>
        <v>2</v>
      </c>
      <c r="R264" s="28">
        <f t="shared" si="75"/>
        <v>0</v>
      </c>
      <c r="S264" s="28" t="str">
        <f t="shared" si="76"/>
        <v>C</v>
      </c>
      <c r="T264" s="28">
        <f t="shared" si="77"/>
        <v>0</v>
      </c>
      <c r="U264" s="61" t="s">
        <v>250</v>
      </c>
    </row>
    <row r="265" spans="1:21" ht="12.75">
      <c r="A265" s="32" t="str">
        <f t="shared" si="66"/>
        <v>MLE2008</v>
      </c>
      <c r="B265" s="124" t="s">
        <v>257</v>
      </c>
      <c r="C265" s="124"/>
      <c r="D265" s="124"/>
      <c r="E265" s="124"/>
      <c r="F265" s="124"/>
      <c r="G265" s="124"/>
      <c r="H265" s="124"/>
      <c r="I265" s="124"/>
      <c r="J265" s="20">
        <f t="shared" si="67"/>
        <v>3</v>
      </c>
      <c r="K265" s="20">
        <f t="shared" si="68"/>
        <v>0</v>
      </c>
      <c r="L265" s="20">
        <f t="shared" si="69"/>
        <v>2</v>
      </c>
      <c r="M265" s="20">
        <f t="shared" si="70"/>
        <v>0</v>
      </c>
      <c r="N265" s="20">
        <f t="shared" si="71"/>
        <v>1</v>
      </c>
      <c r="O265" s="20">
        <f t="shared" si="72"/>
        <v>3</v>
      </c>
      <c r="P265" s="20">
        <f t="shared" si="73"/>
        <v>2</v>
      </c>
      <c r="Q265" s="20">
        <f t="shared" si="74"/>
        <v>5</v>
      </c>
      <c r="R265" s="28">
        <f t="shared" si="75"/>
        <v>0</v>
      </c>
      <c r="S265" s="28" t="str">
        <f t="shared" si="76"/>
        <v>C</v>
      </c>
      <c r="T265" s="28">
        <f t="shared" si="77"/>
        <v>0</v>
      </c>
      <c r="U265" s="61" t="s">
        <v>252</v>
      </c>
    </row>
    <row r="266" spans="1:21" ht="12.75">
      <c r="A266" s="32" t="str">
        <f t="shared" si="66"/>
        <v>MLR0031</v>
      </c>
      <c r="B266" s="124" t="s">
        <v>118</v>
      </c>
      <c r="C266" s="124"/>
      <c r="D266" s="124"/>
      <c r="E266" s="124"/>
      <c r="F266" s="124"/>
      <c r="G266" s="124"/>
      <c r="H266" s="124"/>
      <c r="I266" s="124"/>
      <c r="J266" s="20">
        <f t="shared" si="67"/>
        <v>6</v>
      </c>
      <c r="K266" s="20">
        <f t="shared" si="68"/>
        <v>2</v>
      </c>
      <c r="L266" s="20">
        <f t="shared" si="69"/>
        <v>1</v>
      </c>
      <c r="M266" s="20">
        <f t="shared" si="70"/>
        <v>2</v>
      </c>
      <c r="N266" s="20">
        <f t="shared" si="71"/>
        <v>0</v>
      </c>
      <c r="O266" s="20">
        <f t="shared" si="72"/>
        <v>5</v>
      </c>
      <c r="P266" s="20">
        <f t="shared" si="73"/>
        <v>6</v>
      </c>
      <c r="Q266" s="20">
        <f t="shared" si="74"/>
        <v>11</v>
      </c>
      <c r="R266" s="28" t="str">
        <f t="shared" si="75"/>
        <v>E</v>
      </c>
      <c r="S266" s="28">
        <f t="shared" si="76"/>
        <v>0</v>
      </c>
      <c r="T266" s="28">
        <f t="shared" si="77"/>
        <v>0</v>
      </c>
      <c r="U266" s="61" t="s">
        <v>250</v>
      </c>
    </row>
    <row r="267" spans="1:21" ht="12.75">
      <c r="A267" s="32" t="str">
        <f t="shared" si="66"/>
        <v>LLU0011</v>
      </c>
      <c r="B267" s="124" t="s">
        <v>270</v>
      </c>
      <c r="C267" s="124"/>
      <c r="D267" s="124"/>
      <c r="E267" s="124"/>
      <c r="F267" s="124"/>
      <c r="G267" s="124"/>
      <c r="H267" s="124"/>
      <c r="I267" s="124"/>
      <c r="J267" s="20">
        <f t="shared" si="67"/>
        <v>3</v>
      </c>
      <c r="K267" s="20">
        <f t="shared" si="68"/>
        <v>0</v>
      </c>
      <c r="L267" s="20">
        <f t="shared" si="69"/>
        <v>2</v>
      </c>
      <c r="M267" s="20">
        <f t="shared" si="70"/>
        <v>0</v>
      </c>
      <c r="N267" s="20">
        <f t="shared" si="71"/>
        <v>0</v>
      </c>
      <c r="O267" s="20">
        <f t="shared" si="72"/>
        <v>2</v>
      </c>
      <c r="P267" s="20">
        <f t="shared" si="73"/>
        <v>3</v>
      </c>
      <c r="Q267" s="20">
        <f t="shared" si="74"/>
        <v>5</v>
      </c>
      <c r="R267" s="28">
        <f t="shared" si="75"/>
        <v>0</v>
      </c>
      <c r="S267" s="28" t="str">
        <f t="shared" si="76"/>
        <v>C</v>
      </c>
      <c r="T267" s="28">
        <f t="shared" si="77"/>
        <v>0</v>
      </c>
      <c r="U267" s="61" t="s">
        <v>250</v>
      </c>
    </row>
    <row r="268" spans="1:21" ht="12.75">
      <c r="A268" s="32" t="str">
        <f t="shared" si="66"/>
        <v>LLU0012</v>
      </c>
      <c r="B268" s="124" t="s">
        <v>271</v>
      </c>
      <c r="C268" s="124"/>
      <c r="D268" s="124"/>
      <c r="E268" s="124"/>
      <c r="F268" s="124"/>
      <c r="G268" s="124"/>
      <c r="H268" s="124"/>
      <c r="I268" s="124"/>
      <c r="J268" s="20">
        <f t="shared" si="67"/>
        <v>3</v>
      </c>
      <c r="K268" s="20">
        <f t="shared" si="68"/>
        <v>0</v>
      </c>
      <c r="L268" s="20">
        <f t="shared" si="69"/>
        <v>2</v>
      </c>
      <c r="M268" s="20">
        <f t="shared" si="70"/>
        <v>0</v>
      </c>
      <c r="N268" s="20">
        <f t="shared" si="71"/>
        <v>0</v>
      </c>
      <c r="O268" s="20">
        <f t="shared" si="72"/>
        <v>2</v>
      </c>
      <c r="P268" s="20">
        <f t="shared" si="73"/>
        <v>3</v>
      </c>
      <c r="Q268" s="20">
        <f t="shared" si="74"/>
        <v>5</v>
      </c>
      <c r="R268" s="28">
        <f t="shared" si="75"/>
        <v>0</v>
      </c>
      <c r="S268" s="28" t="str">
        <f t="shared" si="76"/>
        <v>C</v>
      </c>
      <c r="T268" s="28">
        <f t="shared" si="77"/>
        <v>0</v>
      </c>
      <c r="U268" s="61" t="s">
        <v>250</v>
      </c>
    </row>
    <row r="269" spans="1:21" ht="12.75">
      <c r="A269" s="32" t="str">
        <f t="shared" si="66"/>
        <v>MLR5078</v>
      </c>
      <c r="B269" s="124" t="s">
        <v>129</v>
      </c>
      <c r="C269" s="124"/>
      <c r="D269" s="124"/>
      <c r="E269" s="124"/>
      <c r="F269" s="124"/>
      <c r="G269" s="124"/>
      <c r="H269" s="124"/>
      <c r="I269" s="124"/>
      <c r="J269" s="20">
        <f t="shared" si="67"/>
        <v>4</v>
      </c>
      <c r="K269" s="20">
        <f t="shared" si="68"/>
        <v>2</v>
      </c>
      <c r="L269" s="20">
        <f t="shared" si="69"/>
        <v>0</v>
      </c>
      <c r="M269" s="20">
        <f t="shared" si="70"/>
        <v>1</v>
      </c>
      <c r="N269" s="20">
        <f t="shared" si="71"/>
        <v>0</v>
      </c>
      <c r="O269" s="20">
        <f t="shared" si="72"/>
        <v>3</v>
      </c>
      <c r="P269" s="20">
        <f t="shared" si="73"/>
        <v>4</v>
      </c>
      <c r="Q269" s="20">
        <f t="shared" si="74"/>
        <v>7</v>
      </c>
      <c r="R269" s="28" t="str">
        <f t="shared" si="75"/>
        <v>E</v>
      </c>
      <c r="S269" s="28">
        <f t="shared" si="76"/>
        <v>0</v>
      </c>
      <c r="T269" s="28">
        <f t="shared" si="77"/>
        <v>0</v>
      </c>
      <c r="U269" s="61" t="s">
        <v>250</v>
      </c>
    </row>
    <row r="270" spans="1:21" ht="12.75">
      <c r="A270" s="21" t="s">
        <v>28</v>
      </c>
      <c r="B270" s="238"/>
      <c r="C270" s="239"/>
      <c r="D270" s="239"/>
      <c r="E270" s="239"/>
      <c r="F270" s="239"/>
      <c r="G270" s="239"/>
      <c r="H270" s="239"/>
      <c r="I270" s="240"/>
      <c r="J270" s="23">
        <f aca="true" t="shared" si="78" ref="J270:Q270">SUM(J259:J269)</f>
        <v>41</v>
      </c>
      <c r="K270" s="23">
        <f t="shared" si="78"/>
        <v>12</v>
      </c>
      <c r="L270" s="23">
        <f t="shared" si="78"/>
        <v>18</v>
      </c>
      <c r="M270" s="23">
        <f t="shared" si="78"/>
        <v>4</v>
      </c>
      <c r="N270" s="23">
        <f t="shared" si="78"/>
        <v>1</v>
      </c>
      <c r="O270" s="23">
        <f t="shared" si="78"/>
        <v>35</v>
      </c>
      <c r="P270" s="23">
        <f t="shared" si="78"/>
        <v>42</v>
      </c>
      <c r="Q270" s="23">
        <f t="shared" si="78"/>
        <v>77</v>
      </c>
      <c r="R270" s="21">
        <f>COUNTIF(R259:R269,"E")</f>
        <v>4</v>
      </c>
      <c r="S270" s="21">
        <f>COUNTIF(S259:S269,"C")</f>
        <v>5</v>
      </c>
      <c r="T270" s="21">
        <f>COUNTIF(T259:T269,"VP")</f>
        <v>2</v>
      </c>
      <c r="U270" s="19"/>
    </row>
    <row r="271" spans="1:21" ht="19.5" customHeight="1">
      <c r="A271" s="135" t="s">
        <v>72</v>
      </c>
      <c r="B271" s="136"/>
      <c r="C271" s="136"/>
      <c r="D271" s="136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6"/>
      <c r="U271" s="137"/>
    </row>
    <row r="272" spans="1:21" ht="12.75">
      <c r="A272" s="32" t="str">
        <f>IF(ISNA(INDEX($A$37:$U$197,MATCH($B272,$B$37:$B$197,0),1)),"",INDEX($A$37:$U$197,MATCH($B272,$B$37:$B$197,0),1))</f>
        <v>MLR2003</v>
      </c>
      <c r="B272" s="124" t="s">
        <v>248</v>
      </c>
      <c r="C272" s="124"/>
      <c r="D272" s="124"/>
      <c r="E272" s="124"/>
      <c r="F272" s="124"/>
      <c r="G272" s="124"/>
      <c r="H272" s="124"/>
      <c r="I272" s="124"/>
      <c r="J272" s="20">
        <f>IF(ISNA(INDEX($A$37:$U$197,MATCH($B272,$B$37:$B$197,0),10)),"",INDEX($A$37:$U$197,MATCH($B272,$B$37:$B$197,0),10))</f>
        <v>3</v>
      </c>
      <c r="K272" s="20">
        <f>IF(ISNA(INDEX($A$37:$U$197,MATCH($B272,$B$37:$B$197,0),11)),"",INDEX($A$37:$U$197,MATCH($B272,$B$37:$B$197,0),11))</f>
        <v>1</v>
      </c>
      <c r="L272" s="20">
        <f>IF(ISNA(INDEX($A$37:$U$197,MATCH($B272,$B$37:$B$197,0),11)),"",INDEX($A$37:$U$197,MATCH($B272,$B$37:$B$197,0),12))</f>
        <v>0</v>
      </c>
      <c r="M272" s="20">
        <f>IF(ISNA(INDEX($A$37:$U$197,MATCH($B272,$B$37:$B$197,0),12)),"",INDEX($A$37:$U$197,MATCH($B272,$B$37:$B$197,0),13))</f>
        <v>1</v>
      </c>
      <c r="N272" s="20">
        <f>IF(ISNA(INDEX($A$37:$U$197,MATCH($B272,$B$37:$B$197,0),13)),"",INDEX($A$37:$U$197,MATCH($B272,$B$37:$B$197,0),14))</f>
        <v>0</v>
      </c>
      <c r="O272" s="20">
        <f>IF(ISNA(INDEX($A$37:$U$197,MATCH($B272,$B$37:$B$197,0),14)),"",INDEX($A$37:$U$197,MATCH($B272,$B$37:$B$197,0),15))</f>
        <v>2</v>
      </c>
      <c r="P272" s="20">
        <f>IF(ISNA(INDEX($A$37:$U$197,MATCH($B272,$B$37:$B$197,0),15)),"",INDEX($A$37:$U$197,MATCH($B272,$B$37:$B$197,0),16))</f>
        <v>3</v>
      </c>
      <c r="Q272" s="20">
        <f>IF(ISNA(INDEX($A$37:$U$197,MATCH($B272,$B$37:$B$197,0),16)),"",INDEX($A$37:$U$197,MATCH($B272,$B$37:$B$197,0),17))</f>
        <v>5</v>
      </c>
      <c r="R272" s="28">
        <f>IF(ISNA(INDEX($A$37:$U$197,MATCH($B272,$B$37:$B$197,0),17)),"",INDEX($A$37:$U$197,MATCH($B272,$B$37:$B$197,0),18))</f>
        <v>0</v>
      </c>
      <c r="S272" s="28" t="str">
        <f>IF(ISNA(INDEX($A$37:$U$197,MATCH($B272,$B$37:$B$197,0),18)),"",INDEX($A$37:$U$197,MATCH($B272,$B$37:$B$197,0),19))</f>
        <v>C</v>
      </c>
      <c r="T272" s="28">
        <f>IF(ISNA(INDEX($A$37:$U$197,MATCH($B272,$B$37:$B$197,0),19)),"",INDEX($A$37:$U$197,MATCH($B272,$B$37:$B$197,0),20))</f>
        <v>0</v>
      </c>
      <c r="U272" s="61" t="s">
        <v>252</v>
      </c>
    </row>
    <row r="273" spans="1:21" ht="12.75">
      <c r="A273" s="32" t="str">
        <f>IF(ISNA(INDEX($A$37:$U$197,MATCH($B273,$B$37:$B$197,0),1)),"",INDEX($A$37:$U$197,MATCH($B273,$B$37:$B$197,0),1))</f>
        <v>MLX7105</v>
      </c>
      <c r="B273" s="124" t="s">
        <v>138</v>
      </c>
      <c r="C273" s="124"/>
      <c r="D273" s="124"/>
      <c r="E273" s="124"/>
      <c r="F273" s="124"/>
      <c r="G273" s="124"/>
      <c r="H273" s="124"/>
      <c r="I273" s="124"/>
      <c r="J273" s="20">
        <f>IF(ISNA(INDEX($A$37:$U$197,MATCH($B273,$B$37:$B$197,0),10)),"",INDEX($A$37:$U$197,MATCH($B273,$B$37:$B$197,0),10))</f>
        <v>4</v>
      </c>
      <c r="K273" s="68">
        <f>IF(ISNA(INDEX($A$37:$U$197,MATCH($B273,$B$37:$B$197,0),11)),"",INDEX($A$37:$U$197,MATCH($B273,$B$37:$B$197,0),11))</f>
        <v>2</v>
      </c>
      <c r="L273" s="68">
        <f>IF(ISNA(INDEX($A$37:$U$197,MATCH($B273,$B$37:$B$197,0),11)),"",INDEX($A$37:$U$197,MATCH($B273,$B$37:$B$197,0),12))</f>
        <v>0</v>
      </c>
      <c r="M273" s="68">
        <f>IF(ISNA(INDEX($A$37:$U$197,MATCH($B273,$B$37:$B$197,0),12)),"",INDEX($A$37:$U$197,MATCH($B273,$B$37:$B$197,0),13))</f>
        <v>0</v>
      </c>
      <c r="N273" s="68">
        <f>IF(ISNA(INDEX($A$37:$U$197,MATCH($B273,$B$37:$B$197,0),13)),"",INDEX($A$37:$U$197,MATCH($B273,$B$37:$B$197,0),14))</f>
        <v>1</v>
      </c>
      <c r="O273" s="68">
        <f>IF(ISNA(INDEX($A$37:$U$197,MATCH($B273,$B$37:$B$197,0),14)),"",INDEX($A$37:$U$197,MATCH($B273,$B$37:$B$197,0),15))</f>
        <v>3</v>
      </c>
      <c r="P273" s="68">
        <f>IF(ISNA(INDEX($A$37:$U$197,MATCH($B273,$B$37:$B$197,0),15)),"",INDEX($A$37:$U$197,MATCH($B273,$B$37:$B$197,0),16))</f>
        <v>5</v>
      </c>
      <c r="Q273" s="68">
        <f>IF(ISNA(INDEX($A$37:$U$197,MATCH($B273,$B$37:$B$197,0),16)),"",INDEX($A$37:$U$197,MATCH($B273,$B$37:$B$197,0),17))</f>
        <v>8</v>
      </c>
      <c r="R273" s="28">
        <f>IF(ISNA(INDEX($A$37:$U$197,MATCH($B273,$B$37:$B$197,0),17)),"",INDEX($A$37:$U$197,MATCH($B273,$B$37:$B$197,0),18))</f>
        <v>0</v>
      </c>
      <c r="S273" s="28" t="str">
        <f>IF(ISNA(INDEX($A$37:$U$197,MATCH($B273,$B$37:$B$197,0),18)),"",INDEX($A$37:$U$197,MATCH($B273,$B$37:$B$197,0),19))</f>
        <v>C</v>
      </c>
      <c r="T273" s="28">
        <f>IF(ISNA(INDEX($A$37:$U$197,MATCH($B273,$B$37:$B$197,0),19)),"",INDEX($A$37:$U$197,MATCH($B273,$B$37:$B$197,0),20))</f>
        <v>0</v>
      </c>
      <c r="U273" s="61" t="s">
        <v>251</v>
      </c>
    </row>
    <row r="274" spans="1:21" ht="12.75">
      <c r="A274" s="21" t="s">
        <v>28</v>
      </c>
      <c r="B274" s="138"/>
      <c r="C274" s="138"/>
      <c r="D274" s="138"/>
      <c r="E274" s="138"/>
      <c r="F274" s="138"/>
      <c r="G274" s="138"/>
      <c r="H274" s="138"/>
      <c r="I274" s="138"/>
      <c r="J274" s="23">
        <f aca="true" t="shared" si="79" ref="J274:Q274">SUM(J272:J273)</f>
        <v>7</v>
      </c>
      <c r="K274" s="79">
        <f t="shared" si="79"/>
        <v>3</v>
      </c>
      <c r="L274" s="79">
        <f t="shared" si="79"/>
        <v>0</v>
      </c>
      <c r="M274" s="79">
        <f t="shared" si="79"/>
        <v>1</v>
      </c>
      <c r="N274" s="79">
        <f t="shared" si="79"/>
        <v>1</v>
      </c>
      <c r="O274" s="79">
        <f t="shared" si="79"/>
        <v>5</v>
      </c>
      <c r="P274" s="79">
        <f t="shared" si="79"/>
        <v>8</v>
      </c>
      <c r="Q274" s="79">
        <f t="shared" si="79"/>
        <v>13</v>
      </c>
      <c r="R274" s="21">
        <f>COUNTIF(R272:R273,"E")</f>
        <v>0</v>
      </c>
      <c r="S274" s="21">
        <f>COUNTIF(S272:S273,"C")</f>
        <v>2</v>
      </c>
      <c r="T274" s="21">
        <f>COUNTIF(T272:T273,"VP")</f>
        <v>0</v>
      </c>
      <c r="U274" s="22"/>
    </row>
    <row r="275" spans="1:23" ht="27.75" customHeight="1">
      <c r="A275" s="241" t="s">
        <v>52</v>
      </c>
      <c r="B275" s="242"/>
      <c r="C275" s="242"/>
      <c r="D275" s="242"/>
      <c r="E275" s="242"/>
      <c r="F275" s="242"/>
      <c r="G275" s="242"/>
      <c r="H275" s="242"/>
      <c r="I275" s="243"/>
      <c r="J275" s="23">
        <f>SUM(J270,J274)</f>
        <v>48</v>
      </c>
      <c r="K275" s="79">
        <f>SUM(K270,K274)</f>
        <v>15</v>
      </c>
      <c r="L275" s="79">
        <f>SUM(L270,L274)</f>
        <v>18</v>
      </c>
      <c r="M275" s="79">
        <f aca="true" t="shared" si="80" ref="M275:T275">SUM(M270,M274)</f>
        <v>5</v>
      </c>
      <c r="N275" s="79">
        <f t="shared" si="80"/>
        <v>2</v>
      </c>
      <c r="O275" s="79">
        <f t="shared" si="80"/>
        <v>40</v>
      </c>
      <c r="P275" s="79">
        <f t="shared" si="80"/>
        <v>50</v>
      </c>
      <c r="Q275" s="79">
        <f t="shared" si="80"/>
        <v>90</v>
      </c>
      <c r="R275" s="23">
        <f t="shared" si="80"/>
        <v>4</v>
      </c>
      <c r="S275" s="23">
        <f t="shared" si="80"/>
        <v>7</v>
      </c>
      <c r="T275" s="23">
        <f t="shared" si="80"/>
        <v>2</v>
      </c>
      <c r="U275" s="65">
        <f>13/(38+6)</f>
        <v>0.29545454545454547</v>
      </c>
      <c r="W275" s="66"/>
    </row>
    <row r="276" spans="1:21" ht="17.25" customHeight="1">
      <c r="A276" s="166" t="s">
        <v>53</v>
      </c>
      <c r="B276" s="167"/>
      <c r="C276" s="167"/>
      <c r="D276" s="167"/>
      <c r="E276" s="167"/>
      <c r="F276" s="167"/>
      <c r="G276" s="167"/>
      <c r="H276" s="167"/>
      <c r="I276" s="167"/>
      <c r="J276" s="168"/>
      <c r="K276" s="79">
        <f aca="true" t="shared" si="81" ref="K276:Q276">K270*14+K274*12</f>
        <v>204</v>
      </c>
      <c r="L276" s="79">
        <f t="shared" si="81"/>
        <v>252</v>
      </c>
      <c r="M276" s="79">
        <f t="shared" si="81"/>
        <v>68</v>
      </c>
      <c r="N276" s="79">
        <f t="shared" si="81"/>
        <v>26</v>
      </c>
      <c r="O276" s="79">
        <f t="shared" si="81"/>
        <v>550</v>
      </c>
      <c r="P276" s="79">
        <f t="shared" si="81"/>
        <v>684</v>
      </c>
      <c r="Q276" s="79">
        <f t="shared" si="81"/>
        <v>1234</v>
      </c>
      <c r="R276" s="157"/>
      <c r="S276" s="158"/>
      <c r="T276" s="158"/>
      <c r="U276" s="159"/>
    </row>
    <row r="277" spans="1:23" ht="12.75">
      <c r="A277" s="143"/>
      <c r="B277" s="144"/>
      <c r="C277" s="144"/>
      <c r="D277" s="144"/>
      <c r="E277" s="144"/>
      <c r="F277" s="144"/>
      <c r="G277" s="144"/>
      <c r="H277" s="144"/>
      <c r="I277" s="144"/>
      <c r="J277" s="145"/>
      <c r="K277" s="154">
        <f>SUM(K276:N276)</f>
        <v>550</v>
      </c>
      <c r="L277" s="155"/>
      <c r="M277" s="155"/>
      <c r="N277" s="156"/>
      <c r="O277" s="244">
        <f>SUM(O276:P276)</f>
        <v>1234</v>
      </c>
      <c r="P277" s="245"/>
      <c r="Q277" s="246"/>
      <c r="R277" s="160"/>
      <c r="S277" s="161"/>
      <c r="T277" s="161"/>
      <c r="U277" s="162"/>
      <c r="W277" s="66"/>
    </row>
    <row r="278" ht="8.25" customHeight="1"/>
    <row r="279" spans="2:20" ht="12.75">
      <c r="B279" s="9"/>
      <c r="C279" s="9"/>
      <c r="D279" s="9"/>
      <c r="E279" s="9"/>
      <c r="F279" s="9"/>
      <c r="G279" s="9"/>
      <c r="H279" s="18"/>
      <c r="I279" s="18"/>
      <c r="J279" s="18"/>
      <c r="N279" s="9"/>
      <c r="O279" s="9"/>
      <c r="P279" s="9"/>
      <c r="Q279" s="9"/>
      <c r="R279" s="9"/>
      <c r="S279" s="9"/>
      <c r="T279" s="9"/>
    </row>
    <row r="280" spans="2:20" ht="12.75">
      <c r="B280" s="2"/>
      <c r="C280" s="2"/>
      <c r="D280" s="2"/>
      <c r="E280" s="2"/>
      <c r="F280" s="2"/>
      <c r="G280" s="2"/>
      <c r="N280" s="9"/>
      <c r="O280" s="9"/>
      <c r="P280" s="9"/>
      <c r="Q280" s="9"/>
      <c r="R280" s="9"/>
      <c r="S280" s="9"/>
      <c r="T280" s="9"/>
    </row>
    <row r="282" spans="1:21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3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W285" s="66"/>
    </row>
    <row r="286" spans="1:21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90" spans="1:21" ht="12.75">
      <c r="A290" s="194" t="s">
        <v>54</v>
      </c>
      <c r="B290" s="195"/>
      <c r="C290" s="195"/>
      <c r="D290" s="195"/>
      <c r="E290" s="195"/>
      <c r="F290" s="195"/>
      <c r="G290" s="195"/>
      <c r="H290" s="195"/>
      <c r="I290" s="195"/>
      <c r="J290" s="195"/>
      <c r="K290" s="195"/>
      <c r="L290" s="195"/>
      <c r="M290" s="195"/>
      <c r="N290" s="195"/>
      <c r="O290" s="195"/>
      <c r="P290" s="195"/>
      <c r="Q290" s="195"/>
      <c r="R290" s="195"/>
      <c r="S290" s="195"/>
      <c r="T290" s="195"/>
      <c r="U290" s="196"/>
    </row>
    <row r="291" spans="1:21" ht="12.75">
      <c r="A291" s="171" t="s">
        <v>30</v>
      </c>
      <c r="B291" s="176" t="s">
        <v>29</v>
      </c>
      <c r="C291" s="177"/>
      <c r="D291" s="177"/>
      <c r="E291" s="177"/>
      <c r="F291" s="177"/>
      <c r="G291" s="177"/>
      <c r="H291" s="177"/>
      <c r="I291" s="178"/>
      <c r="J291" s="150" t="s">
        <v>43</v>
      </c>
      <c r="K291" s="211" t="s">
        <v>27</v>
      </c>
      <c r="L291" s="224"/>
      <c r="M291" s="224"/>
      <c r="N291" s="225"/>
      <c r="O291" s="211" t="s">
        <v>44</v>
      </c>
      <c r="P291" s="224"/>
      <c r="Q291" s="225"/>
      <c r="R291" s="211" t="s">
        <v>26</v>
      </c>
      <c r="S291" s="224"/>
      <c r="T291" s="225"/>
      <c r="U291" s="150" t="s">
        <v>25</v>
      </c>
    </row>
    <row r="292" spans="1:21" ht="12.75">
      <c r="A292" s="172"/>
      <c r="B292" s="179"/>
      <c r="C292" s="180"/>
      <c r="D292" s="180"/>
      <c r="E292" s="180"/>
      <c r="F292" s="180"/>
      <c r="G292" s="180"/>
      <c r="H292" s="180"/>
      <c r="I292" s="181"/>
      <c r="J292" s="151"/>
      <c r="K292" s="4" t="s">
        <v>31</v>
      </c>
      <c r="L292" s="4" t="s">
        <v>32</v>
      </c>
      <c r="M292" s="4" t="s">
        <v>258</v>
      </c>
      <c r="N292" s="4" t="s">
        <v>97</v>
      </c>
      <c r="O292" s="4" t="s">
        <v>36</v>
      </c>
      <c r="P292" s="4" t="s">
        <v>8</v>
      </c>
      <c r="Q292" s="4" t="s">
        <v>33</v>
      </c>
      <c r="R292" s="4" t="s">
        <v>34</v>
      </c>
      <c r="S292" s="4" t="s">
        <v>31</v>
      </c>
      <c r="T292" s="4" t="s">
        <v>35</v>
      </c>
      <c r="U292" s="151"/>
    </row>
    <row r="293" spans="1:21" ht="12.75">
      <c r="A293" s="128" t="s">
        <v>59</v>
      </c>
      <c r="B293" s="129"/>
      <c r="C293" s="129"/>
      <c r="D293" s="129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  <c r="U293" s="130"/>
    </row>
    <row r="294" spans="1:21" ht="12.75">
      <c r="A294" s="54" t="s">
        <v>238</v>
      </c>
      <c r="B294" s="142" t="s">
        <v>241</v>
      </c>
      <c r="C294" s="142"/>
      <c r="D294" s="142"/>
      <c r="E294" s="142"/>
      <c r="F294" s="142"/>
      <c r="G294" s="142"/>
      <c r="H294" s="142"/>
      <c r="I294" s="142"/>
      <c r="J294" s="59">
        <v>3</v>
      </c>
      <c r="K294" s="59">
        <v>2</v>
      </c>
      <c r="L294" s="59">
        <v>0</v>
      </c>
      <c r="M294" s="59">
        <v>0</v>
      </c>
      <c r="N294" s="59">
        <v>1</v>
      </c>
      <c r="O294" s="58">
        <f>K294+L294+M294+N294</f>
        <v>3</v>
      </c>
      <c r="P294" s="58">
        <f aca="true" t="shared" si="82" ref="P294:P299">Q294-O294</f>
        <v>2</v>
      </c>
      <c r="Q294" s="58">
        <f aca="true" t="shared" si="83" ref="Q294:Q299">ROUND(PRODUCT(J294,25)/14,0)</f>
        <v>5</v>
      </c>
      <c r="R294" s="26"/>
      <c r="S294" s="26" t="s">
        <v>31</v>
      </c>
      <c r="T294" s="27"/>
      <c r="U294" s="12" t="s">
        <v>39</v>
      </c>
    </row>
    <row r="295" spans="1:21" ht="12.75">
      <c r="A295" s="54" t="s">
        <v>239</v>
      </c>
      <c r="B295" s="142" t="s">
        <v>242</v>
      </c>
      <c r="C295" s="142"/>
      <c r="D295" s="142"/>
      <c r="E295" s="142"/>
      <c r="F295" s="142"/>
      <c r="G295" s="142"/>
      <c r="H295" s="142"/>
      <c r="I295" s="142"/>
      <c r="J295" s="59">
        <v>4</v>
      </c>
      <c r="K295" s="59">
        <v>2</v>
      </c>
      <c r="L295" s="59">
        <v>0</v>
      </c>
      <c r="M295" s="59">
        <v>2</v>
      </c>
      <c r="N295" s="59">
        <v>0</v>
      </c>
      <c r="O295" s="58">
        <f>K295+L295+M295+N295</f>
        <v>4</v>
      </c>
      <c r="P295" s="58">
        <f t="shared" si="82"/>
        <v>3</v>
      </c>
      <c r="Q295" s="58">
        <f t="shared" si="83"/>
        <v>7</v>
      </c>
      <c r="R295" s="26"/>
      <c r="S295" s="26" t="s">
        <v>31</v>
      </c>
      <c r="T295" s="27"/>
      <c r="U295" s="12" t="s">
        <v>39</v>
      </c>
    </row>
    <row r="296" spans="1:21" ht="12.75">
      <c r="A296" s="55" t="s">
        <v>240</v>
      </c>
      <c r="B296" s="142" t="s">
        <v>243</v>
      </c>
      <c r="C296" s="142"/>
      <c r="D296" s="142"/>
      <c r="E296" s="142"/>
      <c r="F296" s="142"/>
      <c r="G296" s="142"/>
      <c r="H296" s="142"/>
      <c r="I296" s="142"/>
      <c r="J296" s="59">
        <v>3</v>
      </c>
      <c r="K296" s="59">
        <v>1</v>
      </c>
      <c r="L296" s="59">
        <v>0</v>
      </c>
      <c r="M296" s="59">
        <v>2</v>
      </c>
      <c r="N296" s="59">
        <v>0</v>
      </c>
      <c r="O296" s="58">
        <f>K296+L296+M296+N296</f>
        <v>3</v>
      </c>
      <c r="P296" s="58">
        <f t="shared" si="82"/>
        <v>2</v>
      </c>
      <c r="Q296" s="58">
        <f t="shared" si="83"/>
        <v>5</v>
      </c>
      <c r="R296" s="26"/>
      <c r="S296" s="26" t="s">
        <v>31</v>
      </c>
      <c r="T296" s="27"/>
      <c r="U296" s="12" t="s">
        <v>39</v>
      </c>
    </row>
    <row r="297" spans="1:21" ht="24.75" customHeight="1">
      <c r="A297" s="54" t="s">
        <v>244</v>
      </c>
      <c r="B297" s="272" t="s">
        <v>257</v>
      </c>
      <c r="C297" s="273"/>
      <c r="D297" s="273"/>
      <c r="E297" s="273"/>
      <c r="F297" s="273"/>
      <c r="G297" s="273"/>
      <c r="H297" s="273"/>
      <c r="I297" s="274"/>
      <c r="J297" s="62">
        <v>3</v>
      </c>
      <c r="K297" s="62">
        <v>0</v>
      </c>
      <c r="L297" s="62">
        <v>2</v>
      </c>
      <c r="M297" s="62">
        <v>0</v>
      </c>
      <c r="N297" s="62">
        <v>1</v>
      </c>
      <c r="O297" s="58">
        <f>K297+L297+M297+N297</f>
        <v>3</v>
      </c>
      <c r="P297" s="58">
        <f t="shared" si="82"/>
        <v>2</v>
      </c>
      <c r="Q297" s="58">
        <f t="shared" si="83"/>
        <v>5</v>
      </c>
      <c r="R297" s="26"/>
      <c r="S297" s="26" t="s">
        <v>31</v>
      </c>
      <c r="T297" s="27"/>
      <c r="U297" s="12" t="s">
        <v>42</v>
      </c>
    </row>
    <row r="298" spans="1:21" ht="24.75" customHeight="1">
      <c r="A298" s="54" t="s">
        <v>245</v>
      </c>
      <c r="B298" s="272" t="s">
        <v>246</v>
      </c>
      <c r="C298" s="273"/>
      <c r="D298" s="273"/>
      <c r="E298" s="273"/>
      <c r="F298" s="273"/>
      <c r="G298" s="273"/>
      <c r="H298" s="273"/>
      <c r="I298" s="274"/>
      <c r="J298" s="62">
        <v>3</v>
      </c>
      <c r="K298" s="62">
        <v>0</v>
      </c>
      <c r="L298" s="62">
        <v>0</v>
      </c>
      <c r="M298" s="62">
        <v>2</v>
      </c>
      <c r="N298" s="62">
        <v>0</v>
      </c>
      <c r="O298" s="58">
        <f>K298+L298+M298+N298</f>
        <v>2</v>
      </c>
      <c r="P298" s="58">
        <f t="shared" si="82"/>
        <v>3</v>
      </c>
      <c r="Q298" s="58">
        <f t="shared" si="83"/>
        <v>5</v>
      </c>
      <c r="R298" s="26"/>
      <c r="S298" s="26" t="s">
        <v>31</v>
      </c>
      <c r="T298" s="27"/>
      <c r="U298" s="12" t="s">
        <v>39</v>
      </c>
    </row>
    <row r="299" spans="1:21" ht="12.75">
      <c r="A299" s="31" t="s">
        <v>247</v>
      </c>
      <c r="B299" s="275" t="s">
        <v>248</v>
      </c>
      <c r="C299" s="276"/>
      <c r="D299" s="276"/>
      <c r="E299" s="276"/>
      <c r="F299" s="276"/>
      <c r="G299" s="276"/>
      <c r="H299" s="276"/>
      <c r="I299" s="277"/>
      <c r="J299" s="26">
        <v>3</v>
      </c>
      <c r="K299" s="26">
        <v>1</v>
      </c>
      <c r="L299" s="26">
        <v>0</v>
      </c>
      <c r="M299" s="26">
        <v>1</v>
      </c>
      <c r="N299" s="26">
        <v>0</v>
      </c>
      <c r="O299" s="58">
        <f>K299+L299+M299</f>
        <v>2</v>
      </c>
      <c r="P299" s="58">
        <f t="shared" si="82"/>
        <v>3</v>
      </c>
      <c r="Q299" s="58">
        <f t="shared" si="83"/>
        <v>5</v>
      </c>
      <c r="R299" s="26"/>
      <c r="S299" s="26" t="s">
        <v>31</v>
      </c>
      <c r="T299" s="27"/>
      <c r="U299" s="12" t="s">
        <v>42</v>
      </c>
    </row>
    <row r="300" spans="1:21" ht="12.75">
      <c r="A300" s="241" t="s">
        <v>52</v>
      </c>
      <c r="B300" s="242"/>
      <c r="C300" s="242"/>
      <c r="D300" s="242"/>
      <c r="E300" s="242"/>
      <c r="F300" s="242"/>
      <c r="G300" s="242"/>
      <c r="H300" s="242"/>
      <c r="I300" s="243"/>
      <c r="J300" s="23">
        <f>SUM(J294:J299)</f>
        <v>19</v>
      </c>
      <c r="K300" s="23">
        <f aca="true" t="shared" si="84" ref="K300:Q300">SUM(K294:K299)</f>
        <v>6</v>
      </c>
      <c r="L300" s="23">
        <f t="shared" si="84"/>
        <v>2</v>
      </c>
      <c r="M300" s="23">
        <f t="shared" si="84"/>
        <v>7</v>
      </c>
      <c r="N300" s="23">
        <f t="shared" si="84"/>
        <v>2</v>
      </c>
      <c r="O300" s="23">
        <f t="shared" si="84"/>
        <v>17</v>
      </c>
      <c r="P300" s="23">
        <f t="shared" si="84"/>
        <v>15</v>
      </c>
      <c r="Q300" s="23">
        <f t="shared" si="84"/>
        <v>32</v>
      </c>
      <c r="R300" s="21">
        <f>COUNTIF(R294:R299,"E")</f>
        <v>0</v>
      </c>
      <c r="S300" s="21">
        <f>COUNTIF(S294:S299,"C")</f>
        <v>6</v>
      </c>
      <c r="T300" s="21">
        <f>COUNTIF(T294:T299,"VP")</f>
        <v>0</v>
      </c>
      <c r="U300" s="87">
        <f>6/(38+6)</f>
        <v>0.13636363636363635</v>
      </c>
    </row>
    <row r="301" spans="1:21" ht="12.75">
      <c r="A301" s="166" t="s">
        <v>53</v>
      </c>
      <c r="B301" s="167"/>
      <c r="C301" s="167"/>
      <c r="D301" s="167"/>
      <c r="E301" s="167"/>
      <c r="F301" s="167"/>
      <c r="G301" s="167"/>
      <c r="H301" s="167"/>
      <c r="I301" s="167"/>
      <c r="J301" s="168"/>
      <c r="K301" s="23">
        <f>SUM(K294:K298)*14+K299*12</f>
        <v>82</v>
      </c>
      <c r="L301" s="23">
        <f aca="true" t="shared" si="85" ref="L301:Q301">SUM(L294:L298)*14+L299*12</f>
        <v>28</v>
      </c>
      <c r="M301" s="23">
        <f t="shared" si="85"/>
        <v>96</v>
      </c>
      <c r="N301" s="23">
        <f t="shared" si="85"/>
        <v>28</v>
      </c>
      <c r="O301" s="23">
        <f t="shared" si="85"/>
        <v>234</v>
      </c>
      <c r="P301" s="23">
        <f t="shared" si="85"/>
        <v>204</v>
      </c>
      <c r="Q301" s="23">
        <f t="shared" si="85"/>
        <v>438</v>
      </c>
      <c r="R301" s="157"/>
      <c r="S301" s="158"/>
      <c r="T301" s="158"/>
      <c r="U301" s="159"/>
    </row>
    <row r="302" spans="1:21" ht="12.75">
      <c r="A302" s="143"/>
      <c r="B302" s="144"/>
      <c r="C302" s="144"/>
      <c r="D302" s="144"/>
      <c r="E302" s="144"/>
      <c r="F302" s="144"/>
      <c r="G302" s="144"/>
      <c r="H302" s="144"/>
      <c r="I302" s="144"/>
      <c r="J302" s="145"/>
      <c r="K302" s="154">
        <f>SUM(K301:N301)</f>
        <v>234</v>
      </c>
      <c r="L302" s="155"/>
      <c r="M302" s="155"/>
      <c r="N302" s="156"/>
      <c r="O302" s="131">
        <f>SUM(O301:P301)</f>
        <v>438</v>
      </c>
      <c r="P302" s="132"/>
      <c r="Q302" s="133"/>
      <c r="R302" s="160"/>
      <c r="S302" s="161"/>
      <c r="T302" s="161"/>
      <c r="U302" s="162"/>
    </row>
    <row r="310" spans="1:2" ht="12.75">
      <c r="A310" s="215" t="s">
        <v>73</v>
      </c>
      <c r="B310" s="215"/>
    </row>
    <row r="311" spans="1:21" ht="12.75">
      <c r="A311" s="123" t="s">
        <v>30</v>
      </c>
      <c r="B311" s="250" t="s">
        <v>62</v>
      </c>
      <c r="C311" s="278"/>
      <c r="D311" s="278"/>
      <c r="E311" s="278"/>
      <c r="F311" s="278"/>
      <c r="G311" s="251"/>
      <c r="H311" s="250" t="s">
        <v>65</v>
      </c>
      <c r="I311" s="251"/>
      <c r="J311" s="254" t="s">
        <v>66</v>
      </c>
      <c r="K311" s="255"/>
      <c r="L311" s="255"/>
      <c r="M311" s="255"/>
      <c r="N311" s="255"/>
      <c r="O311" s="255"/>
      <c r="P311" s="256"/>
      <c r="Q311" s="250" t="s">
        <v>51</v>
      </c>
      <c r="R311" s="251"/>
      <c r="S311" s="254" t="s">
        <v>67</v>
      </c>
      <c r="T311" s="255"/>
      <c r="U311" s="256"/>
    </row>
    <row r="312" spans="1:21" ht="15">
      <c r="A312" s="123"/>
      <c r="B312" s="252"/>
      <c r="C312" s="279"/>
      <c r="D312" s="279"/>
      <c r="E312" s="279"/>
      <c r="F312" s="279"/>
      <c r="G312" s="253"/>
      <c r="H312" s="252"/>
      <c r="I312" s="253"/>
      <c r="J312" s="254" t="s">
        <v>36</v>
      </c>
      <c r="K312" s="255"/>
      <c r="L312" s="212"/>
      <c r="M312" s="254" t="s">
        <v>8</v>
      </c>
      <c r="N312" s="256"/>
      <c r="O312" s="254" t="s">
        <v>33</v>
      </c>
      <c r="P312" s="256"/>
      <c r="Q312" s="252"/>
      <c r="R312" s="253"/>
      <c r="S312" s="29" t="s">
        <v>68</v>
      </c>
      <c r="T312" s="29" t="s">
        <v>69</v>
      </c>
      <c r="U312" s="29" t="s">
        <v>70</v>
      </c>
    </row>
    <row r="313" spans="1:21" ht="15">
      <c r="A313" s="29">
        <v>1</v>
      </c>
      <c r="B313" s="254" t="s">
        <v>63</v>
      </c>
      <c r="C313" s="255"/>
      <c r="D313" s="255"/>
      <c r="E313" s="255"/>
      <c r="F313" s="255"/>
      <c r="G313" s="256"/>
      <c r="H313" s="262">
        <f>J313</f>
        <v>126</v>
      </c>
      <c r="I313" s="262"/>
      <c r="J313" s="270">
        <f>O46+O57+O66+O76+O87+O97-J314</f>
        <v>126</v>
      </c>
      <c r="K313" s="282"/>
      <c r="L313" s="265"/>
      <c r="M313" s="270">
        <f>P46+P57+P66+P76+P87+P97-M314</f>
        <v>161</v>
      </c>
      <c r="N313" s="271"/>
      <c r="O313" s="268">
        <f>SUM(J313:N313)</f>
        <v>287</v>
      </c>
      <c r="P313" s="269"/>
      <c r="Q313" s="260">
        <f>H313/H315</f>
        <v>0.8689655172413793</v>
      </c>
      <c r="R313" s="261"/>
      <c r="S313" s="19">
        <f>J46+J57</f>
        <v>60</v>
      </c>
      <c r="T313" s="19">
        <f>J66+J76</f>
        <v>60</v>
      </c>
      <c r="U313" s="19">
        <f>J87+J97-U314</f>
        <v>34</v>
      </c>
    </row>
    <row r="314" spans="1:21" ht="15">
      <c r="A314" s="29">
        <v>2</v>
      </c>
      <c r="B314" s="254" t="s">
        <v>64</v>
      </c>
      <c r="C314" s="255"/>
      <c r="D314" s="255"/>
      <c r="E314" s="255"/>
      <c r="F314" s="255"/>
      <c r="G314" s="256"/>
      <c r="H314" s="262">
        <f>J314</f>
        <v>19</v>
      </c>
      <c r="I314" s="262"/>
      <c r="J314" s="263">
        <v>19</v>
      </c>
      <c r="K314" s="264"/>
      <c r="L314" s="265"/>
      <c r="M314" s="266">
        <v>33</v>
      </c>
      <c r="N314" s="267"/>
      <c r="O314" s="268">
        <f>SUM(J314:N314)</f>
        <v>52</v>
      </c>
      <c r="P314" s="269"/>
      <c r="Q314" s="260">
        <f>H314/H315</f>
        <v>0.1310344827586207</v>
      </c>
      <c r="R314" s="261"/>
      <c r="S314" s="12">
        <v>0</v>
      </c>
      <c r="T314" s="12">
        <v>0</v>
      </c>
      <c r="U314" s="12">
        <v>26</v>
      </c>
    </row>
    <row r="315" spans="1:21" ht="15">
      <c r="A315" s="254" t="s">
        <v>28</v>
      </c>
      <c r="B315" s="255"/>
      <c r="C315" s="255"/>
      <c r="D315" s="255"/>
      <c r="E315" s="255"/>
      <c r="F315" s="255"/>
      <c r="G315" s="256"/>
      <c r="H315" s="123">
        <f>SUM(H313:I314)</f>
        <v>145</v>
      </c>
      <c r="I315" s="123"/>
      <c r="J315" s="254">
        <f>SUM(J313:K314)</f>
        <v>145</v>
      </c>
      <c r="K315" s="255"/>
      <c r="L315" s="212"/>
      <c r="M315" s="135">
        <f>SUM(M313:N314)</f>
        <v>194</v>
      </c>
      <c r="N315" s="137"/>
      <c r="O315" s="135">
        <f>SUM(O313:P314)</f>
        <v>339</v>
      </c>
      <c r="P315" s="137"/>
      <c r="Q315" s="280">
        <f>SUM(Q313:R314)</f>
        <v>1</v>
      </c>
      <c r="R315" s="281"/>
      <c r="S315" s="21">
        <f>SUM(S313:S314)</f>
        <v>60</v>
      </c>
      <c r="T315" s="21">
        <f>SUM(T313:T314)</f>
        <v>60</v>
      </c>
      <c r="U315" s="21">
        <f>SUM(U313:U314)</f>
        <v>60</v>
      </c>
    </row>
  </sheetData>
  <sheetProtection formatCells="0" formatRows="0" insertRows="0"/>
  <mergeCells count="382">
    <mergeCell ref="J29:L29"/>
    <mergeCell ref="B147:U147"/>
    <mergeCell ref="B148:I148"/>
    <mergeCell ref="B149:I149"/>
    <mergeCell ref="B150:H150"/>
    <mergeCell ref="B151:H151"/>
    <mergeCell ref="B152:I152"/>
    <mergeCell ref="B97:I97"/>
    <mergeCell ref="B93:I93"/>
    <mergeCell ref="B110:H110"/>
    <mergeCell ref="K105:N105"/>
    <mergeCell ref="B105:H105"/>
    <mergeCell ref="B106:H106"/>
    <mergeCell ref="A109:H109"/>
    <mergeCell ref="A107:H107"/>
    <mergeCell ref="B108:H108"/>
    <mergeCell ref="B96:I96"/>
    <mergeCell ref="O315:P315"/>
    <mergeCell ref="Q315:R315"/>
    <mergeCell ref="J313:L313"/>
    <mergeCell ref="O105:Q105"/>
    <mergeCell ref="R105:T105"/>
    <mergeCell ref="R291:T291"/>
    <mergeCell ref="R301:U302"/>
    <mergeCell ref="U291:U292"/>
    <mergeCell ref="O302:Q302"/>
    <mergeCell ref="A301:J302"/>
    <mergeCell ref="A315:G315"/>
    <mergeCell ref="H315:I315"/>
    <mergeCell ref="J315:L315"/>
    <mergeCell ref="M315:N315"/>
    <mergeCell ref="B294:I294"/>
    <mergeCell ref="B295:I295"/>
    <mergeCell ref="B296:I296"/>
    <mergeCell ref="H311:I312"/>
    <mergeCell ref="J311:P311"/>
    <mergeCell ref="O313:P313"/>
    <mergeCell ref="A311:A312"/>
    <mergeCell ref="B311:G312"/>
    <mergeCell ref="A290:U290"/>
    <mergeCell ref="A291:A292"/>
    <mergeCell ref="B291:I292"/>
    <mergeCell ref="J291:J292"/>
    <mergeCell ref="K291:N291"/>
    <mergeCell ref="O291:Q291"/>
    <mergeCell ref="B297:I297"/>
    <mergeCell ref="B298:I298"/>
    <mergeCell ref="B299:I299"/>
    <mergeCell ref="A300:I300"/>
    <mergeCell ref="K302:N302"/>
    <mergeCell ref="A310:B310"/>
    <mergeCell ref="B314:G314"/>
    <mergeCell ref="H314:I314"/>
    <mergeCell ref="J314:L314"/>
    <mergeCell ref="M314:N314"/>
    <mergeCell ref="O314:P314"/>
    <mergeCell ref="Q314:R314"/>
    <mergeCell ref="A112:U112"/>
    <mergeCell ref="B115:I115"/>
    <mergeCell ref="A125:U125"/>
    <mergeCell ref="B146:H146"/>
    <mergeCell ref="B213:I213"/>
    <mergeCell ref="Q313:R313"/>
    <mergeCell ref="B313:G313"/>
    <mergeCell ref="H313:I313"/>
    <mergeCell ref="A293:U293"/>
    <mergeCell ref="M313:N313"/>
    <mergeCell ref="A153:U153"/>
    <mergeCell ref="B154:U154"/>
    <mergeCell ref="B162:I162"/>
    <mergeCell ref="B155:I155"/>
    <mergeCell ref="B156:I156"/>
    <mergeCell ref="Q311:R312"/>
    <mergeCell ref="S311:U311"/>
    <mergeCell ref="J312:L312"/>
    <mergeCell ref="M312:N312"/>
    <mergeCell ref="O312:P312"/>
    <mergeCell ref="B248:I248"/>
    <mergeCell ref="A233:U233"/>
    <mergeCell ref="U234:U235"/>
    <mergeCell ref="O234:Q234"/>
    <mergeCell ref="A234:A235"/>
    <mergeCell ref="B238:I238"/>
    <mergeCell ref="J234:J235"/>
    <mergeCell ref="A236:U236"/>
    <mergeCell ref="B239:I239"/>
    <mergeCell ref="B243:I243"/>
    <mergeCell ref="B259:I259"/>
    <mergeCell ref="U256:U257"/>
    <mergeCell ref="R253:U254"/>
    <mergeCell ref="B260:I260"/>
    <mergeCell ref="A255:U255"/>
    <mergeCell ref="O254:Q254"/>
    <mergeCell ref="A253:J254"/>
    <mergeCell ref="K254:N254"/>
    <mergeCell ref="A275:I275"/>
    <mergeCell ref="A271:U271"/>
    <mergeCell ref="B272:I272"/>
    <mergeCell ref="B267:I267"/>
    <mergeCell ref="B261:I261"/>
    <mergeCell ref="B264:I264"/>
    <mergeCell ref="B263:I263"/>
    <mergeCell ref="B262:I262"/>
    <mergeCell ref="B256:I257"/>
    <mergeCell ref="A256:A257"/>
    <mergeCell ref="J256:J257"/>
    <mergeCell ref="O256:Q256"/>
    <mergeCell ref="B251:I251"/>
    <mergeCell ref="K277:N277"/>
    <mergeCell ref="A276:J277"/>
    <mergeCell ref="B268:I268"/>
    <mergeCell ref="B269:I269"/>
    <mergeCell ref="B270:I270"/>
    <mergeCell ref="B265:I265"/>
    <mergeCell ref="A247:U247"/>
    <mergeCell ref="A252:I252"/>
    <mergeCell ref="B250:I250"/>
    <mergeCell ref="B274:I274"/>
    <mergeCell ref="R276:U277"/>
    <mergeCell ref="O277:Q277"/>
    <mergeCell ref="R256:T256"/>
    <mergeCell ref="K256:N256"/>
    <mergeCell ref="A258:U258"/>
    <mergeCell ref="R234:T234"/>
    <mergeCell ref="B242:I242"/>
    <mergeCell ref="B237:I237"/>
    <mergeCell ref="K234:N234"/>
    <mergeCell ref="B273:I273"/>
    <mergeCell ref="B249:I249"/>
    <mergeCell ref="B244:I244"/>
    <mergeCell ref="B245:I245"/>
    <mergeCell ref="B246:I246"/>
    <mergeCell ref="B266:I266"/>
    <mergeCell ref="B114:I114"/>
    <mergeCell ref="B127:I127"/>
    <mergeCell ref="B116:H116"/>
    <mergeCell ref="B240:I240"/>
    <mergeCell ref="B241:I241"/>
    <mergeCell ref="B234:I235"/>
    <mergeCell ref="B209:I209"/>
    <mergeCell ref="B216:I216"/>
    <mergeCell ref="B212:I212"/>
    <mergeCell ref="B214:I214"/>
    <mergeCell ref="B135:H135"/>
    <mergeCell ref="B143:I143"/>
    <mergeCell ref="B131:I131"/>
    <mergeCell ref="B142:U142"/>
    <mergeCell ref="B132:U132"/>
    <mergeCell ref="B113:U113"/>
    <mergeCell ref="B128:I128"/>
    <mergeCell ref="B119:U119"/>
    <mergeCell ref="B120:I120"/>
    <mergeCell ref="B121:I121"/>
    <mergeCell ref="B85:I85"/>
    <mergeCell ref="B86:H86"/>
    <mergeCell ref="P3:R3"/>
    <mergeCell ref="N4:O4"/>
    <mergeCell ref="N6:O6"/>
    <mergeCell ref="N1:U1"/>
    <mergeCell ref="A1:K1"/>
    <mergeCell ref="A3:K3"/>
    <mergeCell ref="A4:K5"/>
    <mergeCell ref="A2:K2"/>
    <mergeCell ref="K89:N89"/>
    <mergeCell ref="U89:U90"/>
    <mergeCell ref="B94:I94"/>
    <mergeCell ref="B95:I95"/>
    <mergeCell ref="B91:I91"/>
    <mergeCell ref="J89:J90"/>
    <mergeCell ref="B89:I90"/>
    <mergeCell ref="B92:I92"/>
    <mergeCell ref="A6:K6"/>
    <mergeCell ref="A7:K7"/>
    <mergeCell ref="B54:I54"/>
    <mergeCell ref="K59:N59"/>
    <mergeCell ref="S3:U3"/>
    <mergeCell ref="S4:U4"/>
    <mergeCell ref="S5:U5"/>
    <mergeCell ref="N3:O3"/>
    <mergeCell ref="P5:R5"/>
    <mergeCell ref="N5:O5"/>
    <mergeCell ref="P4:R4"/>
    <mergeCell ref="B69:I70"/>
    <mergeCell ref="A68:U68"/>
    <mergeCell ref="J69:J70"/>
    <mergeCell ref="S6:U6"/>
    <mergeCell ref="P6:R6"/>
    <mergeCell ref="A8:K8"/>
    <mergeCell ref="A9:K9"/>
    <mergeCell ref="A10:K10"/>
    <mergeCell ref="A12:K12"/>
    <mergeCell ref="N8:U11"/>
    <mergeCell ref="U78:U79"/>
    <mergeCell ref="B78:I79"/>
    <mergeCell ref="J78:J79"/>
    <mergeCell ref="K78:N78"/>
    <mergeCell ref="O78:Q78"/>
    <mergeCell ref="R78:T78"/>
    <mergeCell ref="J48:J49"/>
    <mergeCell ref="B53:I53"/>
    <mergeCell ref="B55:I55"/>
    <mergeCell ref="J38:J39"/>
    <mergeCell ref="N29:U33"/>
    <mergeCell ref="R38:T38"/>
    <mergeCell ref="A37:U37"/>
    <mergeCell ref="B42:I42"/>
    <mergeCell ref="B41:I41"/>
    <mergeCell ref="K38:N38"/>
    <mergeCell ref="A38:A39"/>
    <mergeCell ref="U38:U39"/>
    <mergeCell ref="A26:M27"/>
    <mergeCell ref="A35:U35"/>
    <mergeCell ref="B29:C29"/>
    <mergeCell ref="N26:U28"/>
    <mergeCell ref="N22:U22"/>
    <mergeCell ref="A14:K14"/>
    <mergeCell ref="N21:U21"/>
    <mergeCell ref="D29:F29"/>
    <mergeCell ref="A28:G28"/>
    <mergeCell ref="N13:U13"/>
    <mergeCell ref="N14:U14"/>
    <mergeCell ref="A18:K18"/>
    <mergeCell ref="A15:K15"/>
    <mergeCell ref="A16:K16"/>
    <mergeCell ref="A20:K20"/>
    <mergeCell ref="N15:U15"/>
    <mergeCell ref="A11:K11"/>
    <mergeCell ref="O38:Q38"/>
    <mergeCell ref="N16:U16"/>
    <mergeCell ref="N19:U19"/>
    <mergeCell ref="N20:U20"/>
    <mergeCell ref="B38:I39"/>
    <mergeCell ref="N17:U17"/>
    <mergeCell ref="N18:U18"/>
    <mergeCell ref="A13:K13"/>
    <mergeCell ref="A24:M24"/>
    <mergeCell ref="B40:H40"/>
    <mergeCell ref="B44:I44"/>
    <mergeCell ref="B45:I45"/>
    <mergeCell ref="U48:U49"/>
    <mergeCell ref="O48:Q48"/>
    <mergeCell ref="B46:I46"/>
    <mergeCell ref="B76:I76"/>
    <mergeCell ref="O59:Q59"/>
    <mergeCell ref="B74:I74"/>
    <mergeCell ref="B63:I63"/>
    <mergeCell ref="B75:I75"/>
    <mergeCell ref="B56:I56"/>
    <mergeCell ref="B65:I65"/>
    <mergeCell ref="B66:I66"/>
    <mergeCell ref="B62:I62"/>
    <mergeCell ref="B43:I43"/>
    <mergeCell ref="R48:T48"/>
    <mergeCell ref="K48:N48"/>
    <mergeCell ref="A59:A60"/>
    <mergeCell ref="B50:I50"/>
    <mergeCell ref="B48:I49"/>
    <mergeCell ref="R59:T59"/>
    <mergeCell ref="J59:J60"/>
    <mergeCell ref="B51:I51"/>
    <mergeCell ref="A47:U47"/>
    <mergeCell ref="U59:U60"/>
    <mergeCell ref="A48:A49"/>
    <mergeCell ref="B57:I57"/>
    <mergeCell ref="B59:I60"/>
    <mergeCell ref="B61:I61"/>
    <mergeCell ref="B64:I64"/>
    <mergeCell ref="B52:I52"/>
    <mergeCell ref="A58:U58"/>
    <mergeCell ref="A78:A79"/>
    <mergeCell ref="O69:Q69"/>
    <mergeCell ref="R69:T69"/>
    <mergeCell ref="A69:A70"/>
    <mergeCell ref="K69:N69"/>
    <mergeCell ref="A77:U77"/>
    <mergeCell ref="B71:I71"/>
    <mergeCell ref="U69:U70"/>
    <mergeCell ref="B73:I73"/>
    <mergeCell ref="B72:I72"/>
    <mergeCell ref="B80:I80"/>
    <mergeCell ref="A89:A90"/>
    <mergeCell ref="B87:I87"/>
    <mergeCell ref="B82:I82"/>
    <mergeCell ref="B84:I84"/>
    <mergeCell ref="B83:I83"/>
    <mergeCell ref="A88:U88"/>
    <mergeCell ref="B81:I81"/>
    <mergeCell ref="R89:T89"/>
    <mergeCell ref="O89:Q89"/>
    <mergeCell ref="B159:H159"/>
    <mergeCell ref="B157:H157"/>
    <mergeCell ref="B158:H158"/>
    <mergeCell ref="B160:I160"/>
    <mergeCell ref="B161:U161"/>
    <mergeCell ref="B126:U126"/>
    <mergeCell ref="A141:U141"/>
    <mergeCell ref="B136:H136"/>
    <mergeCell ref="B145:H145"/>
    <mergeCell ref="B144:I144"/>
    <mergeCell ref="B117:H117"/>
    <mergeCell ref="B122:H122"/>
    <mergeCell ref="B133:I133"/>
    <mergeCell ref="B134:I134"/>
    <mergeCell ref="B124:I124"/>
    <mergeCell ref="B130:H130"/>
    <mergeCell ref="B129:H129"/>
    <mergeCell ref="B123:H123"/>
    <mergeCell ref="B118:I118"/>
    <mergeCell ref="B191:I191"/>
    <mergeCell ref="B192:I192"/>
    <mergeCell ref="B184:I185"/>
    <mergeCell ref="B177:I177"/>
    <mergeCell ref="B176:I176"/>
    <mergeCell ref="B178:H178"/>
    <mergeCell ref="A179:I179"/>
    <mergeCell ref="A190:U190"/>
    <mergeCell ref="U184:U185"/>
    <mergeCell ref="A184:A185"/>
    <mergeCell ref="B172:I172"/>
    <mergeCell ref="B163:I163"/>
    <mergeCell ref="B164:H164"/>
    <mergeCell ref="B166:H166"/>
    <mergeCell ref="B170:U170"/>
    <mergeCell ref="B171:I171"/>
    <mergeCell ref="B167:I167"/>
    <mergeCell ref="B175:U175"/>
    <mergeCell ref="B165:H165"/>
    <mergeCell ref="A169:U169"/>
    <mergeCell ref="A196:J197"/>
    <mergeCell ref="A183:U183"/>
    <mergeCell ref="K181:N181"/>
    <mergeCell ref="O184:Q184"/>
    <mergeCell ref="K184:N184"/>
    <mergeCell ref="R184:T184"/>
    <mergeCell ref="B187:I187"/>
    <mergeCell ref="O181:Q181"/>
    <mergeCell ref="J184:J185"/>
    <mergeCell ref="J201:J202"/>
    <mergeCell ref="R180:U181"/>
    <mergeCell ref="B189:I189"/>
    <mergeCell ref="A199:U199"/>
    <mergeCell ref="K201:N201"/>
    <mergeCell ref="K197:N197"/>
    <mergeCell ref="R196:U197"/>
    <mergeCell ref="B188:I188"/>
    <mergeCell ref="A180:J181"/>
    <mergeCell ref="O197:Q197"/>
    <mergeCell ref="B206:I206"/>
    <mergeCell ref="B204:I204"/>
    <mergeCell ref="B194:I194"/>
    <mergeCell ref="A195:I195"/>
    <mergeCell ref="B173:H173"/>
    <mergeCell ref="B174:H174"/>
    <mergeCell ref="A186:U186"/>
    <mergeCell ref="A200:U200"/>
    <mergeCell ref="B201:I202"/>
    <mergeCell ref="A193:U193"/>
    <mergeCell ref="O201:Q201"/>
    <mergeCell ref="U201:U202"/>
    <mergeCell ref="O228:Q228"/>
    <mergeCell ref="B225:I225"/>
    <mergeCell ref="A203:U203"/>
    <mergeCell ref="A201:A202"/>
    <mergeCell ref="B220:H220"/>
    <mergeCell ref="B224:I224"/>
    <mergeCell ref="A222:U222"/>
    <mergeCell ref="R201:T201"/>
    <mergeCell ref="B211:I211"/>
    <mergeCell ref="B218:I218"/>
    <mergeCell ref="B223:I223"/>
    <mergeCell ref="B219:H219"/>
    <mergeCell ref="B210:I210"/>
    <mergeCell ref="B205:I205"/>
    <mergeCell ref="B207:I207"/>
    <mergeCell ref="B208:I208"/>
    <mergeCell ref="B215:I215"/>
    <mergeCell ref="A227:J228"/>
    <mergeCell ref="R227:U228"/>
    <mergeCell ref="B217:I217"/>
    <mergeCell ref="K228:N228"/>
    <mergeCell ref="A226:I226"/>
    <mergeCell ref="B221:I221"/>
  </mergeCells>
  <dataValidations count="11">
    <dataValidation type="list" allowBlank="1" showInputMessage="1" showErrorMessage="1" sqref="U270 U246 U221">
      <formula1>$Q$36:$T$36</formula1>
    </dataValidation>
    <dataValidation type="list" allowBlank="1" showInputMessage="1" showErrorMessage="1" sqref="U259:U269 U272:U273 U248:U250 U237:U245 U223:U224 U204:U220">
      <formula1>$J$36:$M$36</formula1>
    </dataValidation>
    <dataValidation type="list" allowBlank="1" showInputMessage="1" showErrorMessage="1" sqref="U294:U298 U127:U131 U114:U118 U120:U124 U133:U140 U50:U56 U91:U96 U80:U86 U71:U75 U61:U65 U40:U45 U143:U146 U148:U152 U187:U189 U191:U192 U176:U178 U162:U168 U171:U174 U155:U160 U194">
      <formula1>$P$36:$T$36</formula1>
    </dataValidation>
    <dataValidation type="list" allowBlank="1" showInputMessage="1" showErrorMessage="1" sqref="S294:S298 S127:S131 S114:S118 S120:S124 S133:S140 S50:S56 S80:S86 S91:S96 S71:S75 S61:S65 S40:S45 S143:S146 S148:S152 S187:S189 S191:S192 S171:S174 S162:S168 S155:S160 S176:S178 S194">
      <formula1>$S$39</formula1>
    </dataValidation>
    <dataValidation type="list" allowBlank="1" showInputMessage="1" showErrorMessage="1" sqref="R294:R298 R50:R56 R114:R118 R120:R124 R127:R131 R133:R140 R80:R86 R91:R96 R71:R75 R61:R65 R40:R45 R143:R146 R148:R152 R187:R189 R191:R192 R171:R174 R162:R168 R155:R160 R176:R178 R194">
      <formula1>$R$39</formula1>
    </dataValidation>
    <dataValidation type="list" allowBlank="1" showInputMessage="1" showErrorMessage="1" sqref="T294:T298 T120:T124 T114:T118 T127:T131 T133:T140 T50:T56 T80:T86 T91:T96 T71:T75 T61:T65 T40:T45 T143:T146 T148:T152 T187:T189 T191:T192 T171:T174 T162:T168 T155:T160 T176:T178 T194">
      <formula1>$T$39</formula1>
    </dataValidation>
    <dataValidation type="list" allowBlank="1" showInputMessage="1" showErrorMessage="1" sqref="S299">
      <formula1>$S$42</formula1>
    </dataValidation>
    <dataValidation type="list" allowBlank="1" showInputMessage="1" showErrorMessage="1" sqref="R299">
      <formula1>$R$42</formula1>
    </dataValidation>
    <dataValidation type="list" allowBlank="1" showInputMessage="1" showErrorMessage="1" sqref="T299">
      <formula1>$T$42</formula1>
    </dataValidation>
    <dataValidation type="list" allowBlank="1" showInputMessage="1" showErrorMessage="1" sqref="U299">
      <formula1>$P$39:$T$39</formula1>
    </dataValidation>
    <dataValidation type="list" allowBlank="1" showInputMessage="1" showErrorMessage="1" sqref="B272:I273 B248:I250 B237:I245 B259:I269 B223:I224 B204:I220">
      <formula1>$B$38:$B$197</formula1>
    </dataValidation>
  </dataValidations>
  <printOptions/>
  <pageMargins left="0.7086614173228346" right="0.7086614173228346" top="0.7480314960629921" bottom="0.7480314960629921" header="0.31496062992125984" footer="0.31496062992125984"/>
  <pageSetup blackAndWhite="1" horizontalDpi="600" verticalDpi="600" orientation="landscape" paperSize="9" r:id="rId1"/>
  <headerFooter>
    <oddFooter>&amp;LRECTOR,
Acad.Prof.univ.dr. Ioan Aurel POP&amp;CPag. &amp;P/&amp;N&amp;RDECAN,
Prof. univ. dr. Adrian Olimpiu PETRUȘEL</oddFooter>
  </headerFooter>
  <rowBreaks count="2" manualBreakCount="2">
    <brk id="198" max="255" man="1"/>
    <brk id="254" max="255" man="1"/>
  </rowBreaks>
  <ignoredErrors>
    <ignoredError sqref="R46" formula="1"/>
    <ignoredError sqref="K18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</dc:creator>
  <cp:keywords/>
  <dc:description/>
  <cp:lastModifiedBy>APetrusel</cp:lastModifiedBy>
  <cp:lastPrinted>2014-05-27T08:50:38Z</cp:lastPrinted>
  <dcterms:created xsi:type="dcterms:W3CDTF">2013-06-27T08:19:59Z</dcterms:created>
  <dcterms:modified xsi:type="dcterms:W3CDTF">2014-06-30T08:46:08Z</dcterms:modified>
  <cp:category/>
  <cp:version/>
  <cp:contentType/>
  <cp:contentStatus/>
</cp:coreProperties>
</file>