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940" windowHeight="633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'Sheet1'!$U$119:$U$185</definedName>
  </definedNames>
  <calcPr fullCalcOnLoad="1"/>
</workbook>
</file>

<file path=xl/sharedStrings.xml><?xml version="1.0" encoding="utf-8"?>
<sst xmlns="http://schemas.openxmlformats.org/spreadsheetml/2006/main" count="705" uniqueCount="244">
  <si>
    <t xml:space="preserve">UNIVERSITATEA BABEŞ-BOLYAI CLUJ-NAPOCA
</t>
  </si>
  <si>
    <t>I. CERINŢE PENTRU OBŢINEREA DIPLOMEI DE LICENŢĂ</t>
  </si>
  <si>
    <t>Şi: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</si>
  <si>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</si>
  <si>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</si>
  <si>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</si>
  <si>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</si>
  <si>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</si>
  <si>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</si>
  <si>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</si>
  <si>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</si>
  <si>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</si>
  <si>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</si>
  <si>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</si>
  <si>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</si>
  <si>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</si>
  <si>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</si>
  <si>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</si>
  <si>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</si>
  <si>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</si>
  <si>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</si>
  <si>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</si>
  <si>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</si>
  <si>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</si>
  <si>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</si>
  <si>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</si>
  <si>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</si>
  <si>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</si>
  <si>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</si>
  <si>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</si>
  <si>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</si>
  <si>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</si>
  <si>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</si>
  <si>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</si>
  <si>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</si>
  <si>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</si>
  <si>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</si>
  <si>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</si>
  <si>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</si>
  <si>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</si>
  <si>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</si>
  <si>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</si>
  <si>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</si>
  <si>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</si>
  <si>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</si>
  <si>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</si>
  <si>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</si>
  <si>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</si>
  <si>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</si>
  <si>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</si>
  <si>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</si>
  <si>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</si>
  <si>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</si>
  <si>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</si>
  <si>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CURS OPȚIONAL 6 (An III, Semestrul 6)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</si>
  <si>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</si>
  <si>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</si>
  <si>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</si>
  <si>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</si>
  <si>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</si>
  <si>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</si>
  <si>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</si>
  <si>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</si>
  <si>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</si>
  <si>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</si>
  <si>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</si>
  <si>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</si>
  <si>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</si>
  <si>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</si>
  <si>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</si>
  <si>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</si>
  <si>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</si>
  <si>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</si>
  <si>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</si>
  <si>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</si>
  <si>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</si>
  <si>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</si>
  <si>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</si>
  <si>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</si>
  <si>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PLAN DE ÎNVĂŢĂMÂNT  valabil începând din anul universitar 2014-2015</t>
  </si>
  <si>
    <t>FACULTATEA DE MATEMATICĂ ŞI INFORMATICĂ</t>
  </si>
  <si>
    <t>MLM0020</t>
  </si>
  <si>
    <t>Algebră</t>
  </si>
  <si>
    <t>MLM0002</t>
  </si>
  <si>
    <t>Analiză matematică</t>
  </si>
  <si>
    <t>MLM7006</t>
  </si>
  <si>
    <t xml:space="preserve">Informatica de baza </t>
  </si>
  <si>
    <t>MLM5004</t>
  </si>
  <si>
    <t>Arhitectura sistemelor de calcul</t>
  </si>
  <si>
    <t>MLM5005</t>
  </si>
  <si>
    <t>Fundamentele programării</t>
  </si>
  <si>
    <t>MLM5055</t>
  </si>
  <si>
    <t>Logică computaţională</t>
  </si>
  <si>
    <t>MLM5007</t>
  </si>
  <si>
    <t>Sisteme de operare</t>
  </si>
  <si>
    <t>MLM5006</t>
  </si>
  <si>
    <t>Programare orientată obiect</t>
  </si>
  <si>
    <t>MLM5022</t>
  </si>
  <si>
    <t>Structuri de date şi algoritmi</t>
  </si>
  <si>
    <t>MLM0014</t>
  </si>
  <si>
    <t>Geometrie</t>
  </si>
  <si>
    <t>MLM5025</t>
  </si>
  <si>
    <t>Algoritmica grafelor</t>
  </si>
  <si>
    <t>MLM5008</t>
  </si>
  <si>
    <t>Metode avansate de programare</t>
  </si>
  <si>
    <t>MLM5001</t>
  </si>
  <si>
    <t>Sisteme de operare distribuite</t>
  </si>
  <si>
    <t>MLM5027</t>
  </si>
  <si>
    <t>Baze de date</t>
  </si>
  <si>
    <t>MLM5009</t>
  </si>
  <si>
    <t>Programare logică şi funcţională</t>
  </si>
  <si>
    <t>MLM0031</t>
  </si>
  <si>
    <t>Probabilităţi şi statistică</t>
  </si>
  <si>
    <t>MLX7101</t>
  </si>
  <si>
    <t>Curs optional 1</t>
  </si>
  <si>
    <t>LLU0011</t>
  </si>
  <si>
    <t>Limba engleză (1)</t>
  </si>
  <si>
    <t>MLM5015</t>
  </si>
  <si>
    <t>MLM5028</t>
  </si>
  <si>
    <t>MLM5029</t>
  </si>
  <si>
    <t>MLM5002</t>
  </si>
  <si>
    <t>MLM0010</t>
  </si>
  <si>
    <t>MLM5060</t>
  </si>
  <si>
    <t>MLM7001</t>
  </si>
  <si>
    <t>LLU0012</t>
  </si>
  <si>
    <t>Programare Web</t>
  </si>
  <si>
    <t>Sisteme de gestiune a bazelor de date</t>
  </si>
  <si>
    <t>Inteligenţă artificială</t>
  </si>
  <si>
    <t>Reţele de calculatoare</t>
  </si>
  <si>
    <t>Sisteme dinamice</t>
  </si>
  <si>
    <t>Grafică pe calculator</t>
  </si>
  <si>
    <t>Practică</t>
  </si>
  <si>
    <t>Limba engleză (2)</t>
  </si>
  <si>
    <t>MLM5011</t>
  </si>
  <si>
    <t>MLM5023</t>
  </si>
  <si>
    <t>MLM5013</t>
  </si>
  <si>
    <t>MLM5012</t>
  </si>
  <si>
    <t>MLM0028</t>
  </si>
  <si>
    <t>MLX7102</t>
  </si>
  <si>
    <t>Ingineria sistemelor soft</t>
  </si>
  <si>
    <t>Limbaje formale şi tehnici de compilare</t>
  </si>
  <si>
    <t>Medii de proiectare şi programare</t>
  </si>
  <si>
    <t>Proiect colectiv</t>
  </si>
  <si>
    <t>Calcul numeric</t>
  </si>
  <si>
    <t>Curs optional 2</t>
  </si>
  <si>
    <t>MLM5014</t>
  </si>
  <si>
    <t>MLM2001</t>
  </si>
  <si>
    <t>MLX7103</t>
  </si>
  <si>
    <t>MLX7104</t>
  </si>
  <si>
    <t>MLX7105</t>
  </si>
  <si>
    <t>MLX7106</t>
  </si>
  <si>
    <t>Verificarea şi validarea sistemelor soft</t>
  </si>
  <si>
    <t>Elaborarea lucrării de licenţă</t>
  </si>
  <si>
    <t>Curs optional 3</t>
  </si>
  <si>
    <t>Curs optional 4</t>
  </si>
  <si>
    <t>Curs optional 5</t>
  </si>
  <si>
    <t>Curs optional 6</t>
  </si>
  <si>
    <t>CURS OPȚIONAL 3 (An III, Semestrul 6)</t>
  </si>
  <si>
    <t>CURS OPȚIONAL 2 (An III, Semestrul 5)</t>
  </si>
  <si>
    <t>CURS OPȚIONAL 1 (An II, Semestrul 3)</t>
  </si>
  <si>
    <t>CURS OPȚIONAL 4 (An III, Semestrul 6)</t>
  </si>
  <si>
    <t>CURS OPȚIONAL 5 (An III, Semestrul 6)</t>
  </si>
  <si>
    <t>MLM5075</t>
  </si>
  <si>
    <t>MLM0024</t>
  </si>
  <si>
    <t>Electronica</t>
  </si>
  <si>
    <t>Astronomie</t>
  </si>
  <si>
    <t>MLM5074</t>
  </si>
  <si>
    <t>MLM0032</t>
  </si>
  <si>
    <t>MLM5043</t>
  </si>
  <si>
    <t>MLM5040</t>
  </si>
  <si>
    <t>MLM9011</t>
  </si>
  <si>
    <t>MLM5024</t>
  </si>
  <si>
    <t>MLM5049</t>
  </si>
  <si>
    <t>MLM5047</t>
  </si>
  <si>
    <t>MLM0040</t>
  </si>
  <si>
    <t>MLM0053</t>
  </si>
  <si>
    <t>MLM0039</t>
  </si>
  <si>
    <t>MLM0005</t>
  </si>
  <si>
    <t>MLM2006</t>
  </si>
  <si>
    <t>MLM7007</t>
  </si>
  <si>
    <t>MLM2005</t>
  </si>
  <si>
    <t>Business Intelligence</t>
  </si>
  <si>
    <t>Teoria informaţiei</t>
  </si>
  <si>
    <t>Programare Windows</t>
  </si>
  <si>
    <t>Programare distribuită - platforme Java</t>
  </si>
  <si>
    <t>Microcontroleri</t>
  </si>
  <si>
    <t>Probleme practice de sisteme de operare şi reţele de calculatoare</t>
  </si>
  <si>
    <t>Metode avansate de învăţare automată</t>
  </si>
  <si>
    <t>Metode avansate de programare funcţională</t>
  </si>
  <si>
    <t>Geometrie computaţională</t>
  </si>
  <si>
    <t>Procese stochastice şi fractali</t>
  </si>
  <si>
    <t>Matematici aplicate în economie</t>
  </si>
  <si>
    <t>Tehnici de optimizare</t>
  </si>
  <si>
    <t>Istoria matematicii</t>
  </si>
  <si>
    <t>Istoria informaticii</t>
  </si>
  <si>
    <t>Metodologia documentării şi elaborării unei lucrări ştiinţifice</t>
  </si>
  <si>
    <t>MLE2008</t>
  </si>
  <si>
    <t>Limba engleza-formare si informare academica (curs pentru incepatori)</t>
  </si>
  <si>
    <t>MLR2002</t>
  </si>
  <si>
    <t>MLE2009</t>
  </si>
  <si>
    <t>Metode avansate de rezolvare a problemelor de matematică şi informatică</t>
  </si>
  <si>
    <t>Limba engleza-limba, cultura si comunicare (curs pentru incepatori)</t>
  </si>
  <si>
    <t>Redactarea documentelor matematice în LaTeX</t>
  </si>
  <si>
    <t>MLR2003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</si>
  <si>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</si>
  <si>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</si>
  <si>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</si>
  <si>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Informatică</t>
    </r>
  </si>
  <si>
    <r>
      <t xml:space="preserve">   </t>
    </r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</si>
  <si>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 xml:space="preserve">de credite la examenul de licenţă </t>
    </r>
  </si>
  <si>
    <t xml:space="preserve">   Promovarea disciplinei de Educaţie fizică (cu calificativ admis) fără credite (2 semestre).</t>
  </si>
  <si>
    <t>Anexă la Planul de Învățământ Informatică, limba de predare maghiară</t>
  </si>
  <si>
    <t>YLU0011</t>
  </si>
  <si>
    <t>YLU0012</t>
  </si>
  <si>
    <t>Sem. 3: Se alege  o disciplină din pachetul: MLM5075, MLM0024</t>
  </si>
  <si>
    <t>Sem. 5: Se alege  o disciplină din pachetul: MLM5074, MLM0032</t>
  </si>
  <si>
    <t xml:space="preserve">Sem. 6: Se alege  o disciplină din pachetul: </t>
  </si>
  <si>
    <t>MLM5043, MLM5040, MLM9011</t>
  </si>
  <si>
    <t>MLM5024,MLM5049, MLM5047</t>
  </si>
  <si>
    <t>MLM0040, MLM0053, MLM0039, MLM0005</t>
  </si>
  <si>
    <t>MLM2006, MLM7007, MLM2005</t>
  </si>
  <si>
    <t>Sem. 6: Se alege  o disciplină din pachetul:</t>
  </si>
  <si>
    <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Univ. Milano, Univ. Groningem si Univ. Liverpool. Planul reflectă de asemenea recomandările Association of Computing Machinery şi IEEE Computer Society. </t>
    </r>
  </si>
  <si>
    <r>
      <rPr>
        <b/>
        <sz val="10"/>
        <color indexed="8"/>
        <rFont val="Times New Roman"/>
        <family val="1"/>
      </rPr>
      <t>IV. EXAMENUL DE LICENŢĂ</t>
    </r>
    <r>
      <rPr>
        <sz val="10"/>
        <color indexed="8"/>
        <rFont val="Times New Roman"/>
        <family val="1"/>
      </rPr>
      <t xml:space="preserve">  în perioada 25 iunie - 10 iulie
Proba 1: Evaluarea cunoştinţelor fundamentale şi de specialitate - 10 credite
Proba 2: Prezentarea şi susţinerea lucrării de licenţă - 10 credite
</t>
    </r>
  </si>
  <si>
    <t>P</t>
  </si>
  <si>
    <r>
      <t xml:space="preserve">NOTĂ:
</t>
    </r>
    <r>
      <rPr>
        <sz val="10"/>
        <color indexed="8"/>
        <rFont val="Times New Roman"/>
        <family val="1"/>
      </rPr>
      <t>1. Disciplina Elaborarea lucrării de licenţă se compune din două ore proiect pe parcursul semestrului şi  2 săptămâni comasate in finalul semestrului (6 ore/zi, 5 zile/săptămână)
2. Pentru încadrarea în învăţământul preuniversitar, este necesară absolvirea masteratului didactic. 
3. Studenţii pot urma discipline facultative</t>
    </r>
  </si>
  <si>
    <t>MLM0018</t>
  </si>
  <si>
    <t>Matematica de bază</t>
  </si>
  <si>
    <r>
      <t xml:space="preserve">În contul a cel mult </t>
    </r>
    <r>
      <rPr>
        <sz val="10"/>
        <color indexed="10"/>
        <rFont val="Times New Roman"/>
        <family val="1"/>
      </rPr>
      <t>doua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discipline opţionale studentul are dreptul să aleagă două discipline de la alte specializări ale facultăţilor din Universitatea „Babeş-Bolyai”.</t>
    </r>
  </si>
  <si>
    <t xml:space="preserve">   Practica de specialitate (cu calificativ admis/respins) se desfasoara 3 săptămâni, 5 zile/săpt., 6 ore/zi.</t>
  </si>
  <si>
    <t>ALTE DISCIPLINE OBLIGATORII DIN PROGRAMUL COMUN AL UNIVERSITĂTII</t>
  </si>
  <si>
    <t>Credite</t>
  </si>
  <si>
    <t>Forma de evaluare</t>
  </si>
  <si>
    <t>ECTS</t>
  </si>
  <si>
    <t>L</t>
  </si>
  <si>
    <t>VP/P</t>
  </si>
  <si>
    <t>Anul II, Semestrul 3</t>
  </si>
  <si>
    <t>Limba engleza (1)</t>
  </si>
  <si>
    <t>Anul II, Semestrul 4</t>
  </si>
  <si>
    <t>Limba engleza (2)</t>
  </si>
  <si>
    <t>DISCIPLINE DE SPECIALITATE (DS)</t>
  </si>
  <si>
    <t>DISCIPLINE COMPLEMENTARE (DC)</t>
  </si>
  <si>
    <r>
      <rPr>
        <b/>
        <sz val="10"/>
        <color indexed="8"/>
        <rFont val="Times New Roman"/>
        <family val="1"/>
      </rPr>
      <t xml:space="preserve">   29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</si>
  <si>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151 </t>
    </r>
    <r>
      <rPr>
        <sz val="10"/>
        <color indexed="8"/>
        <rFont val="Times New Roman"/>
        <family val="1"/>
      </rPr>
      <t>de credite la disciplinele obligatorii;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</si>
</sst>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left" vertical="top" wrapText="1"/>
    </xf>
    <xf numFmtId="10" fontId="3" fillId="33" borderId="14" xfId="0" applyNumberFormat="1" applyFont="1" applyFill="1" applyBorder="1" applyAlignment="1" applyProtection="1">
      <alignment horizontal="center" vertical="center"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6" xfId="0" applyNumberFormat="1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8" fillId="33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2" xfId="0" applyNumberFormat="1" applyFont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7"/>
  <sheetViews>
    <sheetView tabSelected="1" view="pageLayout" zoomScaleSheetLayoutView="100" workbookViewId="0" topLeftCell="A255">
      <selection activeCell="A73" sqref="A73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ht="10.5" customHeight="1"/>
    <row r="2" spans="1:21" ht="15.75" customHeight="1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M2" s="160" t="s">
        <v>23</v>
      </c>
      <c r="N2" s="160"/>
      <c r="O2" s="160"/>
      <c r="P2" s="160"/>
      <c r="Q2" s="160"/>
      <c r="R2" s="160"/>
      <c r="S2" s="160"/>
      <c r="T2" s="160"/>
      <c r="U2" s="160"/>
    </row>
    <row r="3" spans="1:11" ht="6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1" ht="18" customHeight="1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M4" s="181"/>
      <c r="N4" s="182"/>
      <c r="O4" s="183"/>
      <c r="P4" s="127" t="s">
        <v>39</v>
      </c>
      <c r="Q4" s="128"/>
      <c r="R4" s="129"/>
      <c r="S4" s="127" t="s">
        <v>40</v>
      </c>
      <c r="T4" s="128"/>
      <c r="U4" s="129"/>
    </row>
    <row r="5" spans="1:21" ht="17.25" customHeight="1">
      <c r="A5" s="159" t="s">
        <v>80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M5" s="178" t="s">
        <v>16</v>
      </c>
      <c r="N5" s="179"/>
      <c r="O5" s="180"/>
      <c r="P5" s="170">
        <f>O49</f>
        <v>28</v>
      </c>
      <c r="Q5" s="171"/>
      <c r="R5" s="172"/>
      <c r="S5" s="170">
        <f>O60</f>
        <v>23</v>
      </c>
      <c r="T5" s="171"/>
      <c r="U5" s="172"/>
    </row>
    <row r="6" spans="1:28" ht="16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M6" s="178" t="s">
        <v>17</v>
      </c>
      <c r="N6" s="179"/>
      <c r="O6" s="180"/>
      <c r="P6" s="170">
        <f>O71</f>
        <v>26</v>
      </c>
      <c r="Q6" s="171"/>
      <c r="R6" s="172"/>
      <c r="S6" s="170">
        <f>O83</f>
        <v>25</v>
      </c>
      <c r="T6" s="171"/>
      <c r="U6" s="172"/>
      <c r="W6" s="59"/>
      <c r="X6" s="59"/>
      <c r="Y6" s="59"/>
      <c r="Z6" s="59"/>
      <c r="AA6" s="59"/>
      <c r="AB6" s="59"/>
    </row>
    <row r="7" spans="1:28" ht="15" customHeight="1">
      <c r="A7" s="177" t="s">
        <v>204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M7" s="178" t="s">
        <v>18</v>
      </c>
      <c r="N7" s="179"/>
      <c r="O7" s="180"/>
      <c r="P7" s="170">
        <f>O95</f>
        <v>26</v>
      </c>
      <c r="Q7" s="171"/>
      <c r="R7" s="172"/>
      <c r="S7" s="185">
        <f>O106</f>
        <v>20</v>
      </c>
      <c r="T7" s="186"/>
      <c r="U7" s="187"/>
      <c r="W7" s="59"/>
      <c r="X7" s="59"/>
      <c r="Y7" s="59"/>
      <c r="Z7" s="59"/>
      <c r="AA7" s="59"/>
      <c r="AB7" s="59"/>
    </row>
    <row r="8" spans="1:28" ht="18" customHeight="1">
      <c r="A8" s="173" t="s">
        <v>205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W8" s="59"/>
      <c r="X8" s="59"/>
      <c r="Y8" s="59"/>
      <c r="Z8" s="59"/>
      <c r="AA8" s="59"/>
      <c r="AB8" s="59"/>
    </row>
    <row r="9" spans="1:21" ht="18.75" customHeight="1">
      <c r="A9" s="174" t="s">
        <v>206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M9" s="173" t="s">
        <v>223</v>
      </c>
      <c r="N9" s="173"/>
      <c r="O9" s="173"/>
      <c r="P9" s="173"/>
      <c r="Q9" s="173"/>
      <c r="R9" s="173"/>
      <c r="S9" s="173"/>
      <c r="T9" s="173"/>
      <c r="U9" s="173"/>
    </row>
    <row r="10" spans="1:21" ht="15" customHeight="1">
      <c r="A10" s="174" t="s">
        <v>207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16.5" customHeight="1">
      <c r="A11" s="174" t="s">
        <v>20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 ht="12.75">
      <c r="A12" s="174" t="s">
        <v>21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19" ht="10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M13" s="2"/>
      <c r="N13" s="2"/>
      <c r="O13" s="2"/>
      <c r="P13" s="2"/>
      <c r="Q13" s="2"/>
      <c r="R13" s="2"/>
      <c r="S13" s="2"/>
    </row>
    <row r="14" spans="1:21" ht="12.75">
      <c r="A14" s="188" t="s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M14" s="189" t="s">
        <v>24</v>
      </c>
      <c r="N14" s="189"/>
      <c r="O14" s="189"/>
      <c r="P14" s="189"/>
      <c r="Q14" s="189"/>
      <c r="R14" s="189"/>
      <c r="S14" s="189"/>
      <c r="T14" s="189"/>
      <c r="U14" s="189"/>
    </row>
    <row r="15" spans="1:21" ht="12.75" customHeight="1">
      <c r="A15" s="188" t="s">
        <v>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M15" s="175" t="s">
        <v>214</v>
      </c>
      <c r="N15" s="175"/>
      <c r="O15" s="175"/>
      <c r="P15" s="175"/>
      <c r="Q15" s="175"/>
      <c r="R15" s="175"/>
      <c r="S15" s="175"/>
      <c r="T15" s="175"/>
      <c r="U15" s="175"/>
    </row>
    <row r="16" spans="1:21" ht="12.75" customHeight="1">
      <c r="A16" s="174" t="s">
        <v>243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M16" s="175" t="s">
        <v>215</v>
      </c>
      <c r="N16" s="175"/>
      <c r="O16" s="175"/>
      <c r="P16" s="175"/>
      <c r="Q16" s="175"/>
      <c r="R16" s="175"/>
      <c r="S16" s="175"/>
      <c r="T16" s="175"/>
      <c r="U16" s="175"/>
    </row>
    <row r="17" spans="1:21" ht="12.75" customHeight="1">
      <c r="A17" s="174" t="s">
        <v>242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M17" s="175" t="s">
        <v>216</v>
      </c>
      <c r="N17" s="175"/>
      <c r="O17" s="175"/>
      <c r="P17" s="175"/>
      <c r="Q17" s="175"/>
      <c r="R17" s="175"/>
      <c r="S17" s="175"/>
      <c r="T17" s="175"/>
      <c r="U17" s="175"/>
    </row>
    <row r="18" spans="1:21" ht="12.75" customHeight="1">
      <c r="A18" s="174" t="s">
        <v>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O18" s="190" t="s">
        <v>217</v>
      </c>
      <c r="P18" s="190"/>
      <c r="Q18" s="190"/>
      <c r="R18" s="190"/>
      <c r="S18" s="190"/>
      <c r="T18" s="190"/>
      <c r="U18" s="190"/>
    </row>
    <row r="19" spans="1:21" ht="14.25" customHeight="1">
      <c r="A19" s="9" t="s">
        <v>208</v>
      </c>
      <c r="B19" s="9"/>
      <c r="C19" s="9"/>
      <c r="D19" s="9"/>
      <c r="E19" s="9"/>
      <c r="F19" s="9"/>
      <c r="G19" s="9"/>
      <c r="H19" s="9"/>
      <c r="I19" s="9"/>
      <c r="J19" s="9"/>
      <c r="K19" s="9"/>
      <c r="M19" s="175" t="s">
        <v>216</v>
      </c>
      <c r="N19" s="175"/>
      <c r="O19" s="175"/>
      <c r="P19" s="175"/>
      <c r="Q19" s="175"/>
      <c r="R19" s="175"/>
      <c r="S19" s="175"/>
      <c r="T19" s="175"/>
      <c r="U19" s="175"/>
    </row>
    <row r="20" spans="1:21" ht="12.75" customHeight="1">
      <c r="A20" s="161" t="s">
        <v>209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M20" s="39"/>
      <c r="N20" s="39"/>
      <c r="O20" s="191" t="s">
        <v>218</v>
      </c>
      <c r="P20" s="191"/>
      <c r="Q20" s="191"/>
      <c r="R20" s="191"/>
      <c r="S20" s="191"/>
      <c r="T20" s="191"/>
      <c r="U20" s="191"/>
    </row>
    <row r="21" spans="1:21" ht="12.75" customHeight="1">
      <c r="A21" s="161" t="s">
        <v>229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M21" s="175" t="s">
        <v>216</v>
      </c>
      <c r="N21" s="175"/>
      <c r="O21" s="175"/>
      <c r="P21" s="175"/>
      <c r="Q21" s="175"/>
      <c r="R21" s="175"/>
      <c r="S21" s="175"/>
      <c r="T21" s="175"/>
      <c r="U21" s="175"/>
    </row>
    <row r="22" spans="1:21" ht="12.75" customHeight="1">
      <c r="A22" s="162" t="s">
        <v>210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M22" s="56"/>
      <c r="N22" s="56"/>
      <c r="O22" s="192" t="s">
        <v>219</v>
      </c>
      <c r="P22" s="192"/>
      <c r="Q22" s="192"/>
      <c r="R22" s="192"/>
      <c r="S22" s="192"/>
      <c r="T22" s="192"/>
      <c r="U22" s="192"/>
    </row>
    <row r="23" spans="1:21" ht="13.5" customHeight="1">
      <c r="A23" s="159" t="s">
        <v>225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M23" s="175" t="s">
        <v>221</v>
      </c>
      <c r="N23" s="175"/>
      <c r="O23" s="175"/>
      <c r="P23" s="175"/>
      <c r="Q23" s="175"/>
      <c r="R23" s="175"/>
      <c r="S23" s="175"/>
      <c r="T23" s="175"/>
      <c r="U23" s="175"/>
    </row>
    <row r="24" spans="1:21" ht="12.7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M24" s="40"/>
      <c r="N24" s="40"/>
      <c r="O24" s="184" t="s">
        <v>220</v>
      </c>
      <c r="P24" s="184"/>
      <c r="Q24" s="184"/>
      <c r="R24" s="184"/>
      <c r="S24" s="184"/>
      <c r="T24" s="184"/>
      <c r="U24" s="184"/>
    </row>
    <row r="25" spans="1:21" ht="12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M26" s="184" t="s">
        <v>228</v>
      </c>
      <c r="N26" s="184"/>
      <c r="O26" s="184"/>
      <c r="P26" s="184"/>
      <c r="Q26" s="184"/>
      <c r="R26" s="184"/>
      <c r="S26" s="184"/>
      <c r="T26" s="184"/>
      <c r="U26" s="184"/>
    </row>
    <row r="27" spans="1:23" ht="35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M27" s="184"/>
      <c r="N27" s="184"/>
      <c r="O27" s="184"/>
      <c r="P27" s="184"/>
      <c r="Q27" s="184"/>
      <c r="R27" s="184"/>
      <c r="S27" s="184"/>
      <c r="T27" s="184"/>
      <c r="U27" s="184"/>
      <c r="W27" s="58"/>
    </row>
    <row r="28" spans="1:21" ht="23.25" customHeight="1">
      <c r="A28" s="82" t="s">
        <v>19</v>
      </c>
      <c r="B28" s="82"/>
      <c r="C28" s="82"/>
      <c r="D28" s="82"/>
      <c r="E28" s="82"/>
      <c r="F28" s="82"/>
      <c r="G28" s="82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1:21" ht="26.25" customHeight="1">
      <c r="A29" s="3"/>
      <c r="B29" s="127" t="s">
        <v>4</v>
      </c>
      <c r="C29" s="129"/>
      <c r="D29" s="127" t="s">
        <v>5</v>
      </c>
      <c r="E29" s="128"/>
      <c r="F29" s="129"/>
      <c r="G29" s="110" t="s">
        <v>22</v>
      </c>
      <c r="H29" s="110" t="s">
        <v>12</v>
      </c>
      <c r="I29" s="127" t="s">
        <v>6</v>
      </c>
      <c r="J29" s="128"/>
      <c r="K29" s="129"/>
      <c r="M29" s="216" t="s">
        <v>222</v>
      </c>
      <c r="N29" s="216"/>
      <c r="O29" s="216"/>
      <c r="P29" s="216"/>
      <c r="Q29" s="216"/>
      <c r="R29" s="216"/>
      <c r="S29" s="216"/>
      <c r="T29" s="216"/>
      <c r="U29" s="216"/>
    </row>
    <row r="30" spans="1:21" ht="14.25" customHeight="1">
      <c r="A30" s="3"/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111"/>
      <c r="H30" s="111"/>
      <c r="I30" s="4" t="s">
        <v>13</v>
      </c>
      <c r="J30" s="4" t="s">
        <v>14</v>
      </c>
      <c r="K30" s="4" t="s">
        <v>15</v>
      </c>
      <c r="M30" s="216"/>
      <c r="N30" s="216"/>
      <c r="O30" s="216"/>
      <c r="P30" s="216"/>
      <c r="Q30" s="216"/>
      <c r="R30" s="216"/>
      <c r="S30" s="216"/>
      <c r="T30" s="216"/>
      <c r="U30" s="216"/>
    </row>
    <row r="31" spans="1:21" ht="17.25" customHeight="1">
      <c r="A31" s="5" t="s">
        <v>16</v>
      </c>
      <c r="B31" s="6">
        <v>14</v>
      </c>
      <c r="C31" s="6">
        <v>14</v>
      </c>
      <c r="D31" s="27">
        <v>3</v>
      </c>
      <c r="E31" s="27">
        <v>3</v>
      </c>
      <c r="F31" s="27">
        <v>2</v>
      </c>
      <c r="G31" s="27"/>
      <c r="H31" s="37"/>
      <c r="I31" s="27">
        <v>3</v>
      </c>
      <c r="J31" s="27">
        <v>1</v>
      </c>
      <c r="K31" s="27">
        <v>12</v>
      </c>
      <c r="M31" s="216"/>
      <c r="N31" s="216"/>
      <c r="O31" s="216"/>
      <c r="P31" s="216"/>
      <c r="Q31" s="216"/>
      <c r="R31" s="216"/>
      <c r="S31" s="216"/>
      <c r="T31" s="216"/>
      <c r="U31" s="216"/>
    </row>
    <row r="32" spans="1:21" ht="15" customHeight="1">
      <c r="A32" s="5" t="s">
        <v>17</v>
      </c>
      <c r="B32" s="7">
        <v>14</v>
      </c>
      <c r="C32" s="7">
        <v>14</v>
      </c>
      <c r="D32" s="27">
        <v>3</v>
      </c>
      <c r="E32" s="27">
        <v>3</v>
      </c>
      <c r="F32" s="27">
        <v>2</v>
      </c>
      <c r="G32" s="27"/>
      <c r="H32" s="27">
        <v>3</v>
      </c>
      <c r="I32" s="27">
        <v>3</v>
      </c>
      <c r="J32" s="27">
        <v>1</v>
      </c>
      <c r="K32" s="27">
        <v>9</v>
      </c>
      <c r="M32" s="216"/>
      <c r="N32" s="216"/>
      <c r="O32" s="216"/>
      <c r="P32" s="216"/>
      <c r="Q32" s="216"/>
      <c r="R32" s="216"/>
      <c r="S32" s="216"/>
      <c r="T32" s="216"/>
      <c r="U32" s="216"/>
    </row>
    <row r="33" spans="1:21" ht="15.75" customHeight="1">
      <c r="A33" s="8" t="s">
        <v>18</v>
      </c>
      <c r="B33" s="7">
        <v>14</v>
      </c>
      <c r="C33" s="7">
        <v>12</v>
      </c>
      <c r="D33" s="27">
        <v>3</v>
      </c>
      <c r="E33" s="27">
        <v>3</v>
      </c>
      <c r="F33" s="27">
        <v>2</v>
      </c>
      <c r="G33" s="27">
        <v>2</v>
      </c>
      <c r="H33" s="27"/>
      <c r="I33" s="27">
        <v>3</v>
      </c>
      <c r="J33" s="27">
        <v>1</v>
      </c>
      <c r="K33" s="38">
        <v>12</v>
      </c>
      <c r="M33" s="216"/>
      <c r="N33" s="216"/>
      <c r="O33" s="216"/>
      <c r="P33" s="216"/>
      <c r="Q33" s="216"/>
      <c r="R33" s="216"/>
      <c r="S33" s="216"/>
      <c r="T33" s="216"/>
      <c r="U33" s="216"/>
    </row>
    <row r="34" ht="14.25" customHeight="1"/>
    <row r="35" ht="11.25" customHeight="1"/>
    <row r="36" ht="11.25" customHeight="1"/>
    <row r="37" spans="1:21" ht="16.5" customHeight="1">
      <c r="A37" s="176" t="s">
        <v>25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15:21" ht="8.25" customHeight="1" hidden="1">
      <c r="O38" s="10"/>
      <c r="P38" s="11" t="s">
        <v>41</v>
      </c>
      <c r="Q38" s="11" t="s">
        <v>42</v>
      </c>
      <c r="R38" s="11" t="s">
        <v>43</v>
      </c>
      <c r="S38" s="11" t="s">
        <v>44</v>
      </c>
      <c r="T38" s="11" t="s">
        <v>63</v>
      </c>
      <c r="U38" s="11"/>
    </row>
    <row r="39" spans="1:21" ht="17.25" customHeight="1">
      <c r="A39" s="163" t="s">
        <v>47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25.5" customHeight="1">
      <c r="A40" s="130" t="s">
        <v>31</v>
      </c>
      <c r="B40" s="115" t="s">
        <v>30</v>
      </c>
      <c r="C40" s="116"/>
      <c r="D40" s="116"/>
      <c r="E40" s="116"/>
      <c r="F40" s="116"/>
      <c r="G40" s="116"/>
      <c r="H40" s="116"/>
      <c r="I40" s="117"/>
      <c r="J40" s="110" t="s">
        <v>45</v>
      </c>
      <c r="K40" s="127" t="s">
        <v>28</v>
      </c>
      <c r="L40" s="128"/>
      <c r="M40" s="128"/>
      <c r="N40" s="129"/>
      <c r="O40" s="164" t="s">
        <v>46</v>
      </c>
      <c r="P40" s="165"/>
      <c r="Q40" s="166"/>
      <c r="R40" s="164" t="s">
        <v>27</v>
      </c>
      <c r="S40" s="167"/>
      <c r="T40" s="168"/>
      <c r="U40" s="169" t="s">
        <v>26</v>
      </c>
    </row>
    <row r="41" spans="1:21" ht="13.5" customHeight="1">
      <c r="A41" s="131"/>
      <c r="B41" s="118"/>
      <c r="C41" s="119"/>
      <c r="D41" s="119"/>
      <c r="E41" s="119"/>
      <c r="F41" s="119"/>
      <c r="G41" s="119"/>
      <c r="H41" s="119"/>
      <c r="I41" s="120"/>
      <c r="J41" s="111"/>
      <c r="K41" s="4" t="s">
        <v>32</v>
      </c>
      <c r="L41" s="4" t="s">
        <v>33</v>
      </c>
      <c r="M41" s="4" t="s">
        <v>34</v>
      </c>
      <c r="N41" s="4" t="s">
        <v>224</v>
      </c>
      <c r="O41" s="4" t="s">
        <v>38</v>
      </c>
      <c r="P41" s="4" t="s">
        <v>9</v>
      </c>
      <c r="Q41" s="4" t="s">
        <v>35</v>
      </c>
      <c r="R41" s="4" t="s">
        <v>36</v>
      </c>
      <c r="S41" s="4" t="s">
        <v>32</v>
      </c>
      <c r="T41" s="4" t="s">
        <v>37</v>
      </c>
      <c r="U41" s="111"/>
    </row>
    <row r="42" spans="1:21" ht="12.75">
      <c r="A42" s="41" t="s">
        <v>81</v>
      </c>
      <c r="B42" s="139" t="s">
        <v>82</v>
      </c>
      <c r="C42" s="139"/>
      <c r="D42" s="139"/>
      <c r="E42" s="139"/>
      <c r="F42" s="139"/>
      <c r="G42" s="139"/>
      <c r="H42" s="139"/>
      <c r="I42" s="140"/>
      <c r="J42" s="42">
        <v>5</v>
      </c>
      <c r="K42" s="42">
        <v>2</v>
      </c>
      <c r="L42" s="42">
        <v>2</v>
      </c>
      <c r="M42" s="42">
        <v>0</v>
      </c>
      <c r="N42" s="42">
        <v>0</v>
      </c>
      <c r="O42" s="19">
        <f>K42+L42+M42+N42</f>
        <v>4</v>
      </c>
      <c r="P42" s="20">
        <f>Q42-O42</f>
        <v>5</v>
      </c>
      <c r="Q42" s="20">
        <f aca="true" t="shared" si="0" ref="Q42:Q47">ROUND(PRODUCT(J42,25)/14,0)</f>
        <v>9</v>
      </c>
      <c r="R42" s="42"/>
      <c r="S42" s="42"/>
      <c r="T42" s="42" t="s">
        <v>37</v>
      </c>
      <c r="U42" s="12" t="s">
        <v>44</v>
      </c>
    </row>
    <row r="43" spans="1:21" ht="12.75">
      <c r="A43" s="41" t="s">
        <v>83</v>
      </c>
      <c r="B43" s="139" t="s">
        <v>84</v>
      </c>
      <c r="C43" s="139"/>
      <c r="D43" s="139"/>
      <c r="E43" s="139"/>
      <c r="F43" s="139"/>
      <c r="G43" s="139"/>
      <c r="H43" s="139"/>
      <c r="I43" s="140"/>
      <c r="J43" s="42">
        <v>5</v>
      </c>
      <c r="K43" s="42">
        <v>2</v>
      </c>
      <c r="L43" s="42">
        <v>2</v>
      </c>
      <c r="M43" s="42">
        <v>0</v>
      </c>
      <c r="N43" s="42">
        <v>0</v>
      </c>
      <c r="O43" s="19">
        <f aca="true" t="shared" si="1" ref="O43:O48">K43+L43+M43+N43</f>
        <v>4</v>
      </c>
      <c r="P43" s="20">
        <f aca="true" t="shared" si="2" ref="P43:P48">Q43-O43</f>
        <v>5</v>
      </c>
      <c r="Q43" s="20">
        <f t="shared" si="0"/>
        <v>9</v>
      </c>
      <c r="R43" s="42" t="s">
        <v>36</v>
      </c>
      <c r="S43" s="42"/>
      <c r="T43" s="42"/>
      <c r="U43" s="12" t="s">
        <v>44</v>
      </c>
    </row>
    <row r="44" spans="1:21" ht="12.75">
      <c r="A44" s="41" t="s">
        <v>85</v>
      </c>
      <c r="B44" s="139" t="s">
        <v>86</v>
      </c>
      <c r="C44" s="139"/>
      <c r="D44" s="139"/>
      <c r="E44" s="139"/>
      <c r="F44" s="139"/>
      <c r="G44" s="139"/>
      <c r="H44" s="139"/>
      <c r="I44" s="140"/>
      <c r="J44" s="42">
        <v>4</v>
      </c>
      <c r="K44" s="42">
        <v>2</v>
      </c>
      <c r="L44" s="42">
        <v>0</v>
      </c>
      <c r="M44" s="42">
        <v>1</v>
      </c>
      <c r="N44" s="42">
        <v>0</v>
      </c>
      <c r="O44" s="19">
        <f t="shared" si="1"/>
        <v>3</v>
      </c>
      <c r="P44" s="20">
        <f t="shared" si="2"/>
        <v>4</v>
      </c>
      <c r="Q44" s="20">
        <f t="shared" si="0"/>
        <v>7</v>
      </c>
      <c r="R44" s="42"/>
      <c r="S44" s="42" t="s">
        <v>32</v>
      </c>
      <c r="T44" s="42"/>
      <c r="U44" s="12" t="s">
        <v>41</v>
      </c>
    </row>
    <row r="45" spans="1:21" ht="12.75">
      <c r="A45" s="41" t="s">
        <v>87</v>
      </c>
      <c r="B45" s="139" t="s">
        <v>88</v>
      </c>
      <c r="C45" s="139"/>
      <c r="D45" s="139"/>
      <c r="E45" s="139"/>
      <c r="F45" s="139"/>
      <c r="G45" s="139"/>
      <c r="H45" s="139"/>
      <c r="I45" s="140"/>
      <c r="J45" s="42">
        <v>5</v>
      </c>
      <c r="K45" s="42">
        <v>2</v>
      </c>
      <c r="L45" s="42">
        <v>1</v>
      </c>
      <c r="M45" s="42">
        <v>2</v>
      </c>
      <c r="N45" s="42">
        <v>0</v>
      </c>
      <c r="O45" s="19">
        <f t="shared" si="1"/>
        <v>5</v>
      </c>
      <c r="P45" s="20">
        <f t="shared" si="2"/>
        <v>4</v>
      </c>
      <c r="Q45" s="20">
        <f t="shared" si="0"/>
        <v>9</v>
      </c>
      <c r="R45" s="42" t="s">
        <v>36</v>
      </c>
      <c r="S45" s="42"/>
      <c r="T45" s="42"/>
      <c r="U45" s="12" t="s">
        <v>41</v>
      </c>
    </row>
    <row r="46" spans="1:21" ht="12.75">
      <c r="A46" s="41" t="s">
        <v>89</v>
      </c>
      <c r="B46" s="139" t="s">
        <v>90</v>
      </c>
      <c r="C46" s="139"/>
      <c r="D46" s="139"/>
      <c r="E46" s="139"/>
      <c r="F46" s="139"/>
      <c r="G46" s="139"/>
      <c r="H46" s="139"/>
      <c r="I46" s="140"/>
      <c r="J46" s="42">
        <v>6</v>
      </c>
      <c r="K46" s="42">
        <v>2</v>
      </c>
      <c r="L46" s="42">
        <v>2</v>
      </c>
      <c r="M46" s="42">
        <v>2</v>
      </c>
      <c r="N46" s="42">
        <v>0</v>
      </c>
      <c r="O46" s="19">
        <f t="shared" si="1"/>
        <v>6</v>
      </c>
      <c r="P46" s="20">
        <f t="shared" si="2"/>
        <v>5</v>
      </c>
      <c r="Q46" s="20">
        <f t="shared" si="0"/>
        <v>11</v>
      </c>
      <c r="R46" s="42" t="s">
        <v>36</v>
      </c>
      <c r="S46" s="42"/>
      <c r="T46" s="42"/>
      <c r="U46" s="12" t="s">
        <v>43</v>
      </c>
    </row>
    <row r="47" spans="1:21" ht="12.75">
      <c r="A47" s="41" t="s">
        <v>91</v>
      </c>
      <c r="B47" s="139" t="s">
        <v>92</v>
      </c>
      <c r="C47" s="139"/>
      <c r="D47" s="139"/>
      <c r="E47" s="139"/>
      <c r="F47" s="139"/>
      <c r="G47" s="139"/>
      <c r="H47" s="139"/>
      <c r="I47" s="140"/>
      <c r="J47" s="42">
        <v>5</v>
      </c>
      <c r="K47" s="42">
        <v>2</v>
      </c>
      <c r="L47" s="42">
        <v>2</v>
      </c>
      <c r="M47" s="42">
        <v>0</v>
      </c>
      <c r="N47" s="42">
        <v>0</v>
      </c>
      <c r="O47" s="19">
        <f t="shared" si="1"/>
        <v>4</v>
      </c>
      <c r="P47" s="20">
        <f t="shared" si="2"/>
        <v>5</v>
      </c>
      <c r="Q47" s="20">
        <f t="shared" si="0"/>
        <v>9</v>
      </c>
      <c r="R47" s="42" t="s">
        <v>36</v>
      </c>
      <c r="S47" s="42"/>
      <c r="T47" s="42"/>
      <c r="U47" s="12" t="s">
        <v>41</v>
      </c>
    </row>
    <row r="48" spans="1:21" ht="12.75">
      <c r="A48" s="48" t="s">
        <v>212</v>
      </c>
      <c r="B48" s="142" t="s">
        <v>77</v>
      </c>
      <c r="C48" s="142"/>
      <c r="D48" s="142"/>
      <c r="E48" s="142"/>
      <c r="F48" s="142"/>
      <c r="G48" s="142"/>
      <c r="H48" s="142"/>
      <c r="I48" s="143"/>
      <c r="J48" s="22">
        <v>0</v>
      </c>
      <c r="K48" s="22">
        <v>0</v>
      </c>
      <c r="L48" s="22">
        <v>2</v>
      </c>
      <c r="M48" s="22">
        <v>0</v>
      </c>
      <c r="N48" s="22">
        <v>0</v>
      </c>
      <c r="O48" s="19">
        <f t="shared" si="1"/>
        <v>2</v>
      </c>
      <c r="P48" s="20">
        <f t="shared" si="2"/>
        <v>0</v>
      </c>
      <c r="Q48" s="20">
        <v>2</v>
      </c>
      <c r="R48" s="42"/>
      <c r="S48" s="42" t="s">
        <v>32</v>
      </c>
      <c r="T48" s="42"/>
      <c r="U48" s="29" t="s">
        <v>44</v>
      </c>
    </row>
    <row r="49" spans="1:21" ht="12.75">
      <c r="A49" s="45" t="s">
        <v>29</v>
      </c>
      <c r="B49" s="136"/>
      <c r="C49" s="137"/>
      <c r="D49" s="137"/>
      <c r="E49" s="137"/>
      <c r="F49" s="137"/>
      <c r="G49" s="137"/>
      <c r="H49" s="137"/>
      <c r="I49" s="138"/>
      <c r="J49" s="23">
        <f aca="true" t="shared" si="3" ref="J49:Q49">SUM(J42:J48)</f>
        <v>30</v>
      </c>
      <c r="K49" s="23">
        <f t="shared" si="3"/>
        <v>12</v>
      </c>
      <c r="L49" s="23">
        <f t="shared" si="3"/>
        <v>11</v>
      </c>
      <c r="M49" s="23">
        <f t="shared" si="3"/>
        <v>5</v>
      </c>
      <c r="N49" s="23">
        <f t="shared" si="3"/>
        <v>0</v>
      </c>
      <c r="O49" s="23">
        <f t="shared" si="3"/>
        <v>28</v>
      </c>
      <c r="P49" s="23">
        <f t="shared" si="3"/>
        <v>28</v>
      </c>
      <c r="Q49" s="23">
        <f t="shared" si="3"/>
        <v>56</v>
      </c>
      <c r="R49" s="23">
        <f>COUNTIF(R42:R48,"E")</f>
        <v>4</v>
      </c>
      <c r="S49" s="23">
        <f>COUNTIF(S42:S48,"C")</f>
        <v>2</v>
      </c>
      <c r="T49" s="23">
        <f>COUNTIF(T42:T48,"VP")</f>
        <v>1</v>
      </c>
      <c r="U49" s="24"/>
    </row>
    <row r="50" ht="19.5" customHeight="1"/>
    <row r="51" spans="1:21" ht="16.5" customHeight="1">
      <c r="A51" s="163" t="s">
        <v>48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 ht="26.25" customHeight="1">
      <c r="A52" s="130" t="s">
        <v>31</v>
      </c>
      <c r="B52" s="115" t="s">
        <v>30</v>
      </c>
      <c r="C52" s="116"/>
      <c r="D52" s="116"/>
      <c r="E52" s="116"/>
      <c r="F52" s="116"/>
      <c r="G52" s="116"/>
      <c r="H52" s="116"/>
      <c r="I52" s="117"/>
      <c r="J52" s="110" t="s">
        <v>45</v>
      </c>
      <c r="K52" s="127" t="s">
        <v>28</v>
      </c>
      <c r="L52" s="128"/>
      <c r="M52" s="128"/>
      <c r="N52" s="129"/>
      <c r="O52" s="164" t="s">
        <v>46</v>
      </c>
      <c r="P52" s="165"/>
      <c r="Q52" s="166"/>
      <c r="R52" s="164" t="s">
        <v>27</v>
      </c>
      <c r="S52" s="167"/>
      <c r="T52" s="168"/>
      <c r="U52" s="169" t="s">
        <v>26</v>
      </c>
    </row>
    <row r="53" spans="1:21" ht="12.75" customHeight="1">
      <c r="A53" s="131"/>
      <c r="B53" s="118"/>
      <c r="C53" s="119"/>
      <c r="D53" s="119"/>
      <c r="E53" s="119"/>
      <c r="F53" s="119"/>
      <c r="G53" s="119"/>
      <c r="H53" s="119"/>
      <c r="I53" s="120"/>
      <c r="J53" s="111"/>
      <c r="K53" s="4" t="s">
        <v>32</v>
      </c>
      <c r="L53" s="4" t="s">
        <v>33</v>
      </c>
      <c r="M53" s="4" t="s">
        <v>34</v>
      </c>
      <c r="N53" s="4" t="s">
        <v>224</v>
      </c>
      <c r="O53" s="4" t="s">
        <v>38</v>
      </c>
      <c r="P53" s="4" t="s">
        <v>9</v>
      </c>
      <c r="Q53" s="4" t="s">
        <v>35</v>
      </c>
      <c r="R53" s="4" t="s">
        <v>36</v>
      </c>
      <c r="S53" s="4" t="s">
        <v>32</v>
      </c>
      <c r="T53" s="4" t="s">
        <v>37</v>
      </c>
      <c r="U53" s="111"/>
    </row>
    <row r="54" spans="1:21" ht="12.75">
      <c r="A54" s="41" t="s">
        <v>93</v>
      </c>
      <c r="B54" s="97" t="s">
        <v>94</v>
      </c>
      <c r="C54" s="97"/>
      <c r="D54" s="97"/>
      <c r="E54" s="97"/>
      <c r="F54" s="97"/>
      <c r="G54" s="97"/>
      <c r="H54" s="97"/>
      <c r="I54" s="97"/>
      <c r="J54" s="42">
        <v>7</v>
      </c>
      <c r="K54" s="42">
        <v>2</v>
      </c>
      <c r="L54" s="42">
        <v>1</v>
      </c>
      <c r="M54" s="42">
        <v>2</v>
      </c>
      <c r="N54" s="42">
        <v>0</v>
      </c>
      <c r="O54" s="19">
        <f aca="true" t="shared" si="4" ref="O54:O59">K54+L54+M54+N54</f>
        <v>5</v>
      </c>
      <c r="P54" s="20">
        <f aca="true" t="shared" si="5" ref="P54:P59">Q54-O54</f>
        <v>8</v>
      </c>
      <c r="Q54" s="20">
        <f>ROUND(PRODUCT(J54,25)/14,0)</f>
        <v>13</v>
      </c>
      <c r="R54" s="42" t="s">
        <v>36</v>
      </c>
      <c r="S54" s="42"/>
      <c r="T54" s="42"/>
      <c r="U54" s="43" t="s">
        <v>41</v>
      </c>
    </row>
    <row r="55" spans="1:21" ht="12.75">
      <c r="A55" s="41" t="s">
        <v>95</v>
      </c>
      <c r="B55" s="97" t="s">
        <v>96</v>
      </c>
      <c r="C55" s="97"/>
      <c r="D55" s="97"/>
      <c r="E55" s="97"/>
      <c r="F55" s="97"/>
      <c r="G55" s="97"/>
      <c r="H55" s="97"/>
      <c r="I55" s="97"/>
      <c r="J55" s="42">
        <v>7</v>
      </c>
      <c r="K55" s="42">
        <v>2</v>
      </c>
      <c r="L55" s="42">
        <v>1</v>
      </c>
      <c r="M55" s="42">
        <v>2</v>
      </c>
      <c r="N55" s="42">
        <v>0</v>
      </c>
      <c r="O55" s="19">
        <f t="shared" si="4"/>
        <v>5</v>
      </c>
      <c r="P55" s="20">
        <f t="shared" si="5"/>
        <v>8</v>
      </c>
      <c r="Q55" s="20">
        <f>ROUND(PRODUCT(J55,25)/14,0)</f>
        <v>13</v>
      </c>
      <c r="R55" s="42" t="s">
        <v>36</v>
      </c>
      <c r="S55" s="42"/>
      <c r="T55" s="42"/>
      <c r="U55" s="43" t="s">
        <v>43</v>
      </c>
    </row>
    <row r="56" spans="1:21" ht="12.75">
      <c r="A56" s="41" t="s">
        <v>97</v>
      </c>
      <c r="B56" s="97" t="s">
        <v>98</v>
      </c>
      <c r="C56" s="97"/>
      <c r="D56" s="97"/>
      <c r="E56" s="97"/>
      <c r="F56" s="97"/>
      <c r="G56" s="97"/>
      <c r="H56" s="97"/>
      <c r="I56" s="97"/>
      <c r="J56" s="42">
        <v>5</v>
      </c>
      <c r="K56" s="42">
        <v>2</v>
      </c>
      <c r="L56" s="42">
        <v>1</v>
      </c>
      <c r="M56" s="42">
        <v>0</v>
      </c>
      <c r="N56" s="42">
        <v>0</v>
      </c>
      <c r="O56" s="19">
        <f t="shared" si="4"/>
        <v>3</v>
      </c>
      <c r="P56" s="20">
        <f t="shared" si="5"/>
        <v>6</v>
      </c>
      <c r="Q56" s="20">
        <f>ROUND(PRODUCT(J56,25)/14,0)</f>
        <v>9</v>
      </c>
      <c r="R56" s="42" t="s">
        <v>36</v>
      </c>
      <c r="S56" s="42"/>
      <c r="T56" s="42"/>
      <c r="U56" s="43" t="s">
        <v>41</v>
      </c>
    </row>
    <row r="57" spans="1:21" ht="12.75">
      <c r="A57" s="41" t="s">
        <v>99</v>
      </c>
      <c r="B57" s="97" t="s">
        <v>100</v>
      </c>
      <c r="C57" s="97"/>
      <c r="D57" s="97"/>
      <c r="E57" s="97"/>
      <c r="F57" s="97"/>
      <c r="G57" s="97"/>
      <c r="H57" s="97"/>
      <c r="I57" s="97"/>
      <c r="J57" s="42">
        <v>5</v>
      </c>
      <c r="K57" s="42">
        <v>2</v>
      </c>
      <c r="L57" s="42">
        <v>2</v>
      </c>
      <c r="M57" s="42">
        <v>0</v>
      </c>
      <c r="N57" s="42">
        <v>0</v>
      </c>
      <c r="O57" s="19">
        <f t="shared" si="4"/>
        <v>4</v>
      </c>
      <c r="P57" s="20">
        <f t="shared" si="5"/>
        <v>5</v>
      </c>
      <c r="Q57" s="20">
        <f>ROUND(PRODUCT(J57,25)/14,0)</f>
        <v>9</v>
      </c>
      <c r="R57" s="42"/>
      <c r="S57" s="42"/>
      <c r="T57" s="42" t="s">
        <v>37</v>
      </c>
      <c r="U57" s="43" t="s">
        <v>44</v>
      </c>
    </row>
    <row r="58" spans="1:21" ht="12.75">
      <c r="A58" s="41" t="s">
        <v>101</v>
      </c>
      <c r="B58" s="97" t="s">
        <v>102</v>
      </c>
      <c r="C58" s="97"/>
      <c r="D58" s="97"/>
      <c r="E58" s="97"/>
      <c r="F58" s="97"/>
      <c r="G58" s="97"/>
      <c r="H58" s="97"/>
      <c r="I58" s="97"/>
      <c r="J58" s="42">
        <v>6</v>
      </c>
      <c r="K58" s="42">
        <v>2</v>
      </c>
      <c r="L58" s="42">
        <v>1</v>
      </c>
      <c r="M58" s="42">
        <v>1</v>
      </c>
      <c r="N58" s="42">
        <v>0</v>
      </c>
      <c r="O58" s="19">
        <f t="shared" si="4"/>
        <v>4</v>
      </c>
      <c r="P58" s="20">
        <f t="shared" si="5"/>
        <v>7</v>
      </c>
      <c r="Q58" s="20">
        <f>ROUND(PRODUCT(J58,25)/14,0)</f>
        <v>11</v>
      </c>
      <c r="R58" s="42"/>
      <c r="S58" s="42" t="s">
        <v>32</v>
      </c>
      <c r="T58" s="42"/>
      <c r="U58" s="43" t="s">
        <v>41</v>
      </c>
    </row>
    <row r="59" spans="1:21" ht="12.75">
      <c r="A59" s="48" t="s">
        <v>213</v>
      </c>
      <c r="B59" s="134" t="s">
        <v>78</v>
      </c>
      <c r="C59" s="134"/>
      <c r="D59" s="134"/>
      <c r="E59" s="134"/>
      <c r="F59" s="134"/>
      <c r="G59" s="134"/>
      <c r="H59" s="134"/>
      <c r="I59" s="135"/>
      <c r="J59" s="19">
        <v>0</v>
      </c>
      <c r="K59" s="19">
        <v>0</v>
      </c>
      <c r="L59" s="19">
        <v>2</v>
      </c>
      <c r="M59" s="19">
        <v>0</v>
      </c>
      <c r="N59" s="19">
        <v>0</v>
      </c>
      <c r="O59" s="19">
        <f t="shared" si="4"/>
        <v>2</v>
      </c>
      <c r="P59" s="20">
        <f t="shared" si="5"/>
        <v>0</v>
      </c>
      <c r="Q59" s="20">
        <v>2</v>
      </c>
      <c r="R59" s="28"/>
      <c r="S59" s="29" t="s">
        <v>32</v>
      </c>
      <c r="T59" s="30"/>
      <c r="U59" s="29" t="s">
        <v>44</v>
      </c>
    </row>
    <row r="60" spans="1:21" ht="12.75">
      <c r="A60" s="45" t="s">
        <v>29</v>
      </c>
      <c r="B60" s="136"/>
      <c r="C60" s="137"/>
      <c r="D60" s="137"/>
      <c r="E60" s="137"/>
      <c r="F60" s="137"/>
      <c r="G60" s="137"/>
      <c r="H60" s="137"/>
      <c r="I60" s="138"/>
      <c r="J60" s="23">
        <f aca="true" t="shared" si="6" ref="J60:Q60">SUM(J54:J59)</f>
        <v>30</v>
      </c>
      <c r="K60" s="23">
        <f t="shared" si="6"/>
        <v>10</v>
      </c>
      <c r="L60" s="23">
        <f t="shared" si="6"/>
        <v>8</v>
      </c>
      <c r="M60" s="23">
        <f t="shared" si="6"/>
        <v>5</v>
      </c>
      <c r="N60" s="23">
        <f t="shared" si="6"/>
        <v>0</v>
      </c>
      <c r="O60" s="23">
        <f t="shared" si="6"/>
        <v>23</v>
      </c>
      <c r="P60" s="23">
        <f t="shared" si="6"/>
        <v>34</v>
      </c>
      <c r="Q60" s="23">
        <f t="shared" si="6"/>
        <v>57</v>
      </c>
      <c r="R60" s="23">
        <f>COUNTIF(R54:R59,"E")</f>
        <v>3</v>
      </c>
      <c r="S60" s="23">
        <f>COUNTIF(S54:S59,"C")</f>
        <v>2</v>
      </c>
      <c r="T60" s="23">
        <f>COUNTIF(T54:T59,"VP")</f>
        <v>1</v>
      </c>
      <c r="U60" s="24"/>
    </row>
    <row r="61" ht="15" customHeight="1"/>
    <row r="62" spans="1:21" ht="18" customHeight="1">
      <c r="A62" s="163" t="s">
        <v>49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1:21" ht="25.5" customHeight="1">
      <c r="A63" s="130" t="s">
        <v>31</v>
      </c>
      <c r="B63" s="115" t="s">
        <v>30</v>
      </c>
      <c r="C63" s="116"/>
      <c r="D63" s="116"/>
      <c r="E63" s="116"/>
      <c r="F63" s="116"/>
      <c r="G63" s="116"/>
      <c r="H63" s="116"/>
      <c r="I63" s="117"/>
      <c r="J63" s="110" t="s">
        <v>45</v>
      </c>
      <c r="K63" s="127" t="s">
        <v>28</v>
      </c>
      <c r="L63" s="128"/>
      <c r="M63" s="128"/>
      <c r="N63" s="129"/>
      <c r="O63" s="164" t="s">
        <v>46</v>
      </c>
      <c r="P63" s="165"/>
      <c r="Q63" s="166"/>
      <c r="R63" s="164" t="s">
        <v>27</v>
      </c>
      <c r="S63" s="167"/>
      <c r="T63" s="168"/>
      <c r="U63" s="169" t="s">
        <v>26</v>
      </c>
    </row>
    <row r="64" spans="1:21" ht="16.5" customHeight="1">
      <c r="A64" s="131"/>
      <c r="B64" s="118"/>
      <c r="C64" s="119"/>
      <c r="D64" s="119"/>
      <c r="E64" s="119"/>
      <c r="F64" s="119"/>
      <c r="G64" s="119"/>
      <c r="H64" s="119"/>
      <c r="I64" s="120"/>
      <c r="J64" s="111"/>
      <c r="K64" s="4" t="s">
        <v>32</v>
      </c>
      <c r="L64" s="4" t="s">
        <v>33</v>
      </c>
      <c r="M64" s="4" t="s">
        <v>34</v>
      </c>
      <c r="N64" s="4" t="s">
        <v>224</v>
      </c>
      <c r="O64" s="4" t="s">
        <v>38</v>
      </c>
      <c r="P64" s="4" t="s">
        <v>9</v>
      </c>
      <c r="Q64" s="4" t="s">
        <v>35</v>
      </c>
      <c r="R64" s="4" t="s">
        <v>36</v>
      </c>
      <c r="S64" s="4" t="s">
        <v>32</v>
      </c>
      <c r="T64" s="4" t="s">
        <v>37</v>
      </c>
      <c r="U64" s="111"/>
    </row>
    <row r="65" spans="1:21" ht="12.75">
      <c r="A65" s="41" t="s">
        <v>103</v>
      </c>
      <c r="B65" s="97" t="s">
        <v>104</v>
      </c>
      <c r="C65" s="97"/>
      <c r="D65" s="97"/>
      <c r="E65" s="97"/>
      <c r="F65" s="97"/>
      <c r="G65" s="97"/>
      <c r="H65" s="97"/>
      <c r="I65" s="97"/>
      <c r="J65" s="42">
        <v>6</v>
      </c>
      <c r="K65" s="42">
        <v>2</v>
      </c>
      <c r="L65" s="42">
        <v>1</v>
      </c>
      <c r="M65" s="42">
        <v>2</v>
      </c>
      <c r="N65" s="42">
        <v>0</v>
      </c>
      <c r="O65" s="19">
        <f aca="true" t="shared" si="7" ref="O65:O70">K65+L65+M65+N65</f>
        <v>5</v>
      </c>
      <c r="P65" s="20">
        <f aca="true" t="shared" si="8" ref="P65:P70">Q65-O65</f>
        <v>6</v>
      </c>
      <c r="Q65" s="20">
        <f aca="true" t="shared" si="9" ref="Q65:Q70">ROUND(PRODUCT(J65,25)/14,0)</f>
        <v>11</v>
      </c>
      <c r="R65" s="42" t="s">
        <v>36</v>
      </c>
      <c r="S65" s="42"/>
      <c r="T65" s="44"/>
      <c r="U65" s="12" t="s">
        <v>43</v>
      </c>
    </row>
    <row r="66" spans="1:21" ht="12.75">
      <c r="A66" s="41" t="s">
        <v>105</v>
      </c>
      <c r="B66" s="97" t="s">
        <v>106</v>
      </c>
      <c r="C66" s="97"/>
      <c r="D66" s="97"/>
      <c r="E66" s="97"/>
      <c r="F66" s="97"/>
      <c r="G66" s="97"/>
      <c r="H66" s="97"/>
      <c r="I66" s="97"/>
      <c r="J66" s="42">
        <v>5</v>
      </c>
      <c r="K66" s="42">
        <v>2</v>
      </c>
      <c r="L66" s="42">
        <v>0</v>
      </c>
      <c r="M66" s="42">
        <v>2</v>
      </c>
      <c r="N66" s="42">
        <v>0</v>
      </c>
      <c r="O66" s="19">
        <f t="shared" si="7"/>
        <v>4</v>
      </c>
      <c r="P66" s="20">
        <f t="shared" si="8"/>
        <v>5</v>
      </c>
      <c r="Q66" s="20">
        <f t="shared" si="9"/>
        <v>9</v>
      </c>
      <c r="R66" s="42" t="s">
        <v>36</v>
      </c>
      <c r="S66" s="42"/>
      <c r="T66" s="44"/>
      <c r="U66" s="12" t="s">
        <v>41</v>
      </c>
    </row>
    <row r="67" spans="1:21" ht="12.75">
      <c r="A67" s="41" t="s">
        <v>107</v>
      </c>
      <c r="B67" s="97" t="s">
        <v>108</v>
      </c>
      <c r="C67" s="97"/>
      <c r="D67" s="97"/>
      <c r="E67" s="97"/>
      <c r="F67" s="97"/>
      <c r="G67" s="97"/>
      <c r="H67" s="97"/>
      <c r="I67" s="97"/>
      <c r="J67" s="42">
        <v>5</v>
      </c>
      <c r="K67" s="42">
        <v>2</v>
      </c>
      <c r="L67" s="42">
        <v>1</v>
      </c>
      <c r="M67" s="42">
        <v>2</v>
      </c>
      <c r="N67" s="42">
        <v>0</v>
      </c>
      <c r="O67" s="19">
        <f t="shared" si="7"/>
        <v>5</v>
      </c>
      <c r="P67" s="20">
        <f t="shared" si="8"/>
        <v>4</v>
      </c>
      <c r="Q67" s="20">
        <f t="shared" si="9"/>
        <v>9</v>
      </c>
      <c r="R67" s="42" t="s">
        <v>36</v>
      </c>
      <c r="S67" s="42"/>
      <c r="T67" s="44"/>
      <c r="U67" s="12" t="s">
        <v>41</v>
      </c>
    </row>
    <row r="68" spans="1:21" ht="12.75">
      <c r="A68" s="41" t="s">
        <v>109</v>
      </c>
      <c r="B68" s="97" t="s">
        <v>110</v>
      </c>
      <c r="C68" s="97"/>
      <c r="D68" s="97"/>
      <c r="E68" s="97"/>
      <c r="F68" s="97"/>
      <c r="G68" s="97"/>
      <c r="H68" s="97"/>
      <c r="I68" s="97"/>
      <c r="J68" s="42">
        <v>5</v>
      </c>
      <c r="K68" s="42">
        <v>2</v>
      </c>
      <c r="L68" s="42">
        <v>1</v>
      </c>
      <c r="M68" s="42">
        <v>1</v>
      </c>
      <c r="N68" s="42">
        <v>0</v>
      </c>
      <c r="O68" s="19">
        <f t="shared" si="7"/>
        <v>4</v>
      </c>
      <c r="P68" s="20">
        <f t="shared" si="8"/>
        <v>5</v>
      </c>
      <c r="Q68" s="20">
        <f t="shared" si="9"/>
        <v>9</v>
      </c>
      <c r="R68" s="42"/>
      <c r="S68" s="42" t="s">
        <v>32</v>
      </c>
      <c r="T68" s="44"/>
      <c r="U68" s="12" t="s">
        <v>43</v>
      </c>
    </row>
    <row r="69" spans="1:21" ht="12.75">
      <c r="A69" s="41" t="s">
        <v>111</v>
      </c>
      <c r="B69" s="97" t="s">
        <v>112</v>
      </c>
      <c r="C69" s="97"/>
      <c r="D69" s="97"/>
      <c r="E69" s="97"/>
      <c r="F69" s="97"/>
      <c r="G69" s="97"/>
      <c r="H69" s="97"/>
      <c r="I69" s="97"/>
      <c r="J69" s="42">
        <v>5</v>
      </c>
      <c r="K69" s="42">
        <v>2</v>
      </c>
      <c r="L69" s="42">
        <v>1</v>
      </c>
      <c r="M69" s="42">
        <v>2</v>
      </c>
      <c r="N69" s="42">
        <v>0</v>
      </c>
      <c r="O69" s="19">
        <f t="shared" si="7"/>
        <v>5</v>
      </c>
      <c r="P69" s="20">
        <f t="shared" si="8"/>
        <v>4</v>
      </c>
      <c r="Q69" s="20">
        <f t="shared" si="9"/>
        <v>9</v>
      </c>
      <c r="R69" s="42" t="s">
        <v>36</v>
      </c>
      <c r="S69" s="42"/>
      <c r="T69" s="44"/>
      <c r="U69" s="12" t="s">
        <v>44</v>
      </c>
    </row>
    <row r="70" spans="1:21" ht="12.75">
      <c r="A70" s="41" t="s">
        <v>113</v>
      </c>
      <c r="B70" s="97" t="s">
        <v>114</v>
      </c>
      <c r="C70" s="97"/>
      <c r="D70" s="97"/>
      <c r="E70" s="97"/>
      <c r="F70" s="97"/>
      <c r="G70" s="97"/>
      <c r="H70" s="97"/>
      <c r="I70" s="97"/>
      <c r="J70" s="42">
        <v>4</v>
      </c>
      <c r="K70" s="42">
        <v>2</v>
      </c>
      <c r="L70" s="42">
        <v>0</v>
      </c>
      <c r="M70" s="42">
        <v>1</v>
      </c>
      <c r="N70" s="42">
        <v>0</v>
      </c>
      <c r="O70" s="19">
        <f t="shared" si="7"/>
        <v>3</v>
      </c>
      <c r="P70" s="20">
        <f t="shared" si="8"/>
        <v>4</v>
      </c>
      <c r="Q70" s="20">
        <f t="shared" si="9"/>
        <v>7</v>
      </c>
      <c r="R70" s="42"/>
      <c r="S70" s="42" t="s">
        <v>32</v>
      </c>
      <c r="T70" s="44"/>
      <c r="U70" s="12" t="s">
        <v>44</v>
      </c>
    </row>
    <row r="71" spans="1:21" ht="12.75">
      <c r="A71" s="23" t="s">
        <v>29</v>
      </c>
      <c r="B71" s="136"/>
      <c r="C71" s="137"/>
      <c r="D71" s="137"/>
      <c r="E71" s="137"/>
      <c r="F71" s="137"/>
      <c r="G71" s="137"/>
      <c r="H71" s="137"/>
      <c r="I71" s="138"/>
      <c r="J71" s="23">
        <f aca="true" t="shared" si="10" ref="J71:Q71">SUM(J65:J70)</f>
        <v>30</v>
      </c>
      <c r="K71" s="23">
        <f t="shared" si="10"/>
        <v>12</v>
      </c>
      <c r="L71" s="23">
        <f t="shared" si="10"/>
        <v>4</v>
      </c>
      <c r="M71" s="23">
        <f t="shared" si="10"/>
        <v>10</v>
      </c>
      <c r="N71" s="23">
        <f t="shared" si="10"/>
        <v>0</v>
      </c>
      <c r="O71" s="23">
        <f t="shared" si="10"/>
        <v>26</v>
      </c>
      <c r="P71" s="23">
        <f t="shared" si="10"/>
        <v>28</v>
      </c>
      <c r="Q71" s="23">
        <f t="shared" si="10"/>
        <v>54</v>
      </c>
      <c r="R71" s="23">
        <f>COUNTIF(R65:R70,"E")</f>
        <v>4</v>
      </c>
      <c r="S71" s="23">
        <f>COUNTIF(S65:S70,"C")</f>
        <v>2</v>
      </c>
      <c r="T71" s="23">
        <f>COUNTIF(T65:T70,"VP")</f>
        <v>0</v>
      </c>
      <c r="U71" s="24"/>
    </row>
    <row r="72" ht="9" customHeight="1"/>
    <row r="73" ht="23.25" customHeight="1"/>
    <row r="74" spans="1:21" ht="18.75" customHeight="1">
      <c r="A74" s="163" t="s">
        <v>50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21" ht="24.75" customHeight="1">
      <c r="A75" s="130" t="s">
        <v>31</v>
      </c>
      <c r="B75" s="115" t="s">
        <v>30</v>
      </c>
      <c r="C75" s="116"/>
      <c r="D75" s="116"/>
      <c r="E75" s="116"/>
      <c r="F75" s="116"/>
      <c r="G75" s="116"/>
      <c r="H75" s="116"/>
      <c r="I75" s="117"/>
      <c r="J75" s="110" t="s">
        <v>45</v>
      </c>
      <c r="K75" s="127" t="s">
        <v>28</v>
      </c>
      <c r="L75" s="128"/>
      <c r="M75" s="128"/>
      <c r="N75" s="129"/>
      <c r="O75" s="164" t="s">
        <v>46</v>
      </c>
      <c r="P75" s="165"/>
      <c r="Q75" s="166"/>
      <c r="R75" s="164" t="s">
        <v>27</v>
      </c>
      <c r="S75" s="167"/>
      <c r="T75" s="168"/>
      <c r="U75" s="169" t="s">
        <v>26</v>
      </c>
    </row>
    <row r="76" spans="1:21" ht="12.75">
      <c r="A76" s="131"/>
      <c r="B76" s="118"/>
      <c r="C76" s="119"/>
      <c r="D76" s="119"/>
      <c r="E76" s="119"/>
      <c r="F76" s="119"/>
      <c r="G76" s="119"/>
      <c r="H76" s="119"/>
      <c r="I76" s="120"/>
      <c r="J76" s="111"/>
      <c r="K76" s="4" t="s">
        <v>32</v>
      </c>
      <c r="L76" s="4" t="s">
        <v>33</v>
      </c>
      <c r="M76" s="4" t="s">
        <v>34</v>
      </c>
      <c r="N76" s="4" t="s">
        <v>224</v>
      </c>
      <c r="O76" s="4" t="s">
        <v>38</v>
      </c>
      <c r="P76" s="4" t="s">
        <v>9</v>
      </c>
      <c r="Q76" s="4" t="s">
        <v>35</v>
      </c>
      <c r="R76" s="4" t="s">
        <v>36</v>
      </c>
      <c r="S76" s="4" t="s">
        <v>32</v>
      </c>
      <c r="T76" s="4" t="s">
        <v>37</v>
      </c>
      <c r="U76" s="111"/>
    </row>
    <row r="77" spans="1:21" ht="12.75">
      <c r="A77" s="41" t="s">
        <v>117</v>
      </c>
      <c r="B77" s="97" t="s">
        <v>125</v>
      </c>
      <c r="C77" s="97"/>
      <c r="D77" s="97"/>
      <c r="E77" s="97"/>
      <c r="F77" s="97"/>
      <c r="G77" s="97"/>
      <c r="H77" s="97"/>
      <c r="I77" s="97"/>
      <c r="J77" s="42">
        <v>5</v>
      </c>
      <c r="K77" s="42">
        <v>2</v>
      </c>
      <c r="L77" s="42">
        <v>0</v>
      </c>
      <c r="M77" s="42">
        <v>2</v>
      </c>
      <c r="N77" s="42">
        <v>1</v>
      </c>
      <c r="O77" s="19">
        <f aca="true" t="shared" si="11" ref="O77:O82">K77+L77+M77+N77</f>
        <v>5</v>
      </c>
      <c r="P77" s="20">
        <f aca="true" t="shared" si="12" ref="P77:P82">Q77-O77</f>
        <v>4</v>
      </c>
      <c r="Q77" s="20">
        <f aca="true" t="shared" si="13" ref="Q77:Q82">ROUND(PRODUCT(J77,25)/14,0)</f>
        <v>9</v>
      </c>
      <c r="R77" s="42" t="s">
        <v>36</v>
      </c>
      <c r="S77" s="42"/>
      <c r="T77" s="42"/>
      <c r="U77" s="12" t="s">
        <v>43</v>
      </c>
    </row>
    <row r="78" spans="1:21" ht="12.75">
      <c r="A78" s="41" t="s">
        <v>118</v>
      </c>
      <c r="B78" s="97" t="s">
        <v>126</v>
      </c>
      <c r="C78" s="97"/>
      <c r="D78" s="97"/>
      <c r="E78" s="97"/>
      <c r="F78" s="97"/>
      <c r="G78" s="97"/>
      <c r="H78" s="97"/>
      <c r="I78" s="97"/>
      <c r="J78" s="42">
        <v>5</v>
      </c>
      <c r="K78" s="42">
        <v>2</v>
      </c>
      <c r="L78" s="42">
        <v>1</v>
      </c>
      <c r="M78" s="42">
        <v>1</v>
      </c>
      <c r="N78" s="42">
        <v>0</v>
      </c>
      <c r="O78" s="19">
        <f t="shared" si="11"/>
        <v>4</v>
      </c>
      <c r="P78" s="20">
        <f t="shared" si="12"/>
        <v>5</v>
      </c>
      <c r="Q78" s="20">
        <f t="shared" si="13"/>
        <v>9</v>
      </c>
      <c r="R78" s="42" t="s">
        <v>36</v>
      </c>
      <c r="S78" s="42"/>
      <c r="T78" s="42"/>
      <c r="U78" s="12" t="s">
        <v>43</v>
      </c>
    </row>
    <row r="79" spans="1:21" ht="12.75">
      <c r="A79" s="41" t="s">
        <v>119</v>
      </c>
      <c r="B79" s="97" t="s">
        <v>127</v>
      </c>
      <c r="C79" s="97"/>
      <c r="D79" s="97"/>
      <c r="E79" s="97"/>
      <c r="F79" s="97"/>
      <c r="G79" s="97"/>
      <c r="H79" s="97"/>
      <c r="I79" s="97"/>
      <c r="J79" s="42">
        <v>5</v>
      </c>
      <c r="K79" s="42">
        <v>2</v>
      </c>
      <c r="L79" s="42">
        <v>1</v>
      </c>
      <c r="M79" s="42">
        <v>1</v>
      </c>
      <c r="N79" s="42">
        <v>0</v>
      </c>
      <c r="O79" s="19">
        <f t="shared" si="11"/>
        <v>4</v>
      </c>
      <c r="P79" s="20">
        <f t="shared" si="12"/>
        <v>5</v>
      </c>
      <c r="Q79" s="20">
        <f t="shared" si="13"/>
        <v>9</v>
      </c>
      <c r="R79" s="42" t="s">
        <v>36</v>
      </c>
      <c r="S79" s="42"/>
      <c r="T79" s="42"/>
      <c r="U79" s="12" t="s">
        <v>43</v>
      </c>
    </row>
    <row r="80" spans="1:21" ht="12.75">
      <c r="A80" s="41" t="s">
        <v>120</v>
      </c>
      <c r="B80" s="97" t="s">
        <v>128</v>
      </c>
      <c r="C80" s="97"/>
      <c r="D80" s="97"/>
      <c r="E80" s="97"/>
      <c r="F80" s="97"/>
      <c r="G80" s="97"/>
      <c r="H80" s="97"/>
      <c r="I80" s="97"/>
      <c r="J80" s="42">
        <v>5</v>
      </c>
      <c r="K80" s="42">
        <v>2</v>
      </c>
      <c r="L80" s="42">
        <v>0</v>
      </c>
      <c r="M80" s="42">
        <v>2</v>
      </c>
      <c r="N80" s="42">
        <v>0</v>
      </c>
      <c r="O80" s="19">
        <f t="shared" si="11"/>
        <v>4</v>
      </c>
      <c r="P80" s="20">
        <f t="shared" si="12"/>
        <v>5</v>
      </c>
      <c r="Q80" s="20">
        <f t="shared" si="13"/>
        <v>9</v>
      </c>
      <c r="R80" s="42" t="s">
        <v>36</v>
      </c>
      <c r="S80" s="42"/>
      <c r="T80" s="42"/>
      <c r="U80" s="12" t="s">
        <v>41</v>
      </c>
    </row>
    <row r="81" spans="1:21" ht="12.75">
      <c r="A81" s="41" t="s">
        <v>121</v>
      </c>
      <c r="B81" s="97" t="s">
        <v>129</v>
      </c>
      <c r="C81" s="97"/>
      <c r="D81" s="97"/>
      <c r="E81" s="97"/>
      <c r="F81" s="97"/>
      <c r="G81" s="97"/>
      <c r="H81" s="97"/>
      <c r="I81" s="97"/>
      <c r="J81" s="42">
        <v>5</v>
      </c>
      <c r="K81" s="42">
        <v>2</v>
      </c>
      <c r="L81" s="42">
        <v>1</v>
      </c>
      <c r="M81" s="42">
        <v>1</v>
      </c>
      <c r="N81" s="42">
        <v>0</v>
      </c>
      <c r="O81" s="19">
        <f t="shared" si="11"/>
        <v>4</v>
      </c>
      <c r="P81" s="20">
        <f t="shared" si="12"/>
        <v>5</v>
      </c>
      <c r="Q81" s="20">
        <f t="shared" si="13"/>
        <v>9</v>
      </c>
      <c r="R81" s="42" t="s">
        <v>36</v>
      </c>
      <c r="S81" s="42"/>
      <c r="T81" s="42"/>
      <c r="U81" s="12" t="s">
        <v>44</v>
      </c>
    </row>
    <row r="82" spans="1:21" ht="12.75">
      <c r="A82" s="41" t="s">
        <v>122</v>
      </c>
      <c r="B82" s="97" t="s">
        <v>130</v>
      </c>
      <c r="C82" s="97"/>
      <c r="D82" s="97"/>
      <c r="E82" s="97"/>
      <c r="F82" s="97"/>
      <c r="G82" s="97"/>
      <c r="H82" s="97"/>
      <c r="I82" s="97"/>
      <c r="J82" s="42">
        <v>5</v>
      </c>
      <c r="K82" s="42">
        <v>2</v>
      </c>
      <c r="L82" s="42">
        <v>1</v>
      </c>
      <c r="M82" s="42">
        <v>1</v>
      </c>
      <c r="N82" s="42">
        <v>0</v>
      </c>
      <c r="O82" s="19">
        <f t="shared" si="11"/>
        <v>4</v>
      </c>
      <c r="P82" s="20">
        <f t="shared" si="12"/>
        <v>5</v>
      </c>
      <c r="Q82" s="20">
        <f t="shared" si="13"/>
        <v>9</v>
      </c>
      <c r="R82" s="42"/>
      <c r="S82" s="42" t="s">
        <v>32</v>
      </c>
      <c r="T82" s="42"/>
      <c r="U82" s="12" t="s">
        <v>43</v>
      </c>
    </row>
    <row r="83" spans="1:21" ht="12.75">
      <c r="A83" s="45" t="s">
        <v>29</v>
      </c>
      <c r="B83" s="151"/>
      <c r="C83" s="152"/>
      <c r="D83" s="152"/>
      <c r="E83" s="152"/>
      <c r="F83" s="152"/>
      <c r="G83" s="152"/>
      <c r="H83" s="152"/>
      <c r="I83" s="153"/>
      <c r="J83" s="45">
        <f aca="true" t="shared" si="14" ref="J83:Q83">SUM(J77:J82)</f>
        <v>30</v>
      </c>
      <c r="K83" s="45">
        <f t="shared" si="14"/>
        <v>12</v>
      </c>
      <c r="L83" s="45">
        <f t="shared" si="14"/>
        <v>4</v>
      </c>
      <c r="M83" s="45">
        <f t="shared" si="14"/>
        <v>8</v>
      </c>
      <c r="N83" s="45">
        <f t="shared" si="14"/>
        <v>1</v>
      </c>
      <c r="O83" s="45">
        <f t="shared" si="14"/>
        <v>25</v>
      </c>
      <c r="P83" s="45">
        <f t="shared" si="14"/>
        <v>29</v>
      </c>
      <c r="Q83" s="45">
        <f t="shared" si="14"/>
        <v>54</v>
      </c>
      <c r="R83" s="45">
        <f>COUNTIF(R77:R82,"E")</f>
        <v>5</v>
      </c>
      <c r="S83" s="45">
        <f>COUNTIF(S77:S82,"C")</f>
        <v>1</v>
      </c>
      <c r="T83" s="45">
        <f>COUNTIF(T77:T82,"VP")</f>
        <v>0</v>
      </c>
      <c r="U83" s="46"/>
    </row>
    <row r="84" ht="17.25" customHeight="1"/>
    <row r="85" spans="1:21" ht="18" customHeight="1">
      <c r="A85" s="79" t="s">
        <v>51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1"/>
    </row>
    <row r="86" spans="1:21" ht="25.5" customHeight="1">
      <c r="A86" s="130" t="s">
        <v>31</v>
      </c>
      <c r="B86" s="115" t="s">
        <v>30</v>
      </c>
      <c r="C86" s="116"/>
      <c r="D86" s="116"/>
      <c r="E86" s="116"/>
      <c r="F86" s="116"/>
      <c r="G86" s="116"/>
      <c r="H86" s="116"/>
      <c r="I86" s="117"/>
      <c r="J86" s="110" t="s">
        <v>45</v>
      </c>
      <c r="K86" s="127" t="s">
        <v>28</v>
      </c>
      <c r="L86" s="128"/>
      <c r="M86" s="128"/>
      <c r="N86" s="129"/>
      <c r="O86" s="127" t="s">
        <v>46</v>
      </c>
      <c r="P86" s="128"/>
      <c r="Q86" s="129"/>
      <c r="R86" s="127" t="s">
        <v>27</v>
      </c>
      <c r="S86" s="128"/>
      <c r="T86" s="129"/>
      <c r="U86" s="110" t="s">
        <v>26</v>
      </c>
    </row>
    <row r="87" spans="1:21" ht="12.75">
      <c r="A87" s="131"/>
      <c r="B87" s="118"/>
      <c r="C87" s="119"/>
      <c r="D87" s="119"/>
      <c r="E87" s="119"/>
      <c r="F87" s="119"/>
      <c r="G87" s="119"/>
      <c r="H87" s="119"/>
      <c r="I87" s="120"/>
      <c r="J87" s="111"/>
      <c r="K87" s="4" t="s">
        <v>32</v>
      </c>
      <c r="L87" s="4" t="s">
        <v>33</v>
      </c>
      <c r="M87" s="4" t="s">
        <v>34</v>
      </c>
      <c r="N87" s="4" t="s">
        <v>224</v>
      </c>
      <c r="O87" s="4" t="s">
        <v>38</v>
      </c>
      <c r="P87" s="4" t="s">
        <v>9</v>
      </c>
      <c r="Q87" s="4" t="s">
        <v>35</v>
      </c>
      <c r="R87" s="4" t="s">
        <v>36</v>
      </c>
      <c r="S87" s="4" t="s">
        <v>32</v>
      </c>
      <c r="T87" s="4" t="s">
        <v>37</v>
      </c>
      <c r="U87" s="111"/>
    </row>
    <row r="88" spans="1:21" ht="12.75">
      <c r="A88" s="41" t="s">
        <v>133</v>
      </c>
      <c r="B88" s="97" t="s">
        <v>139</v>
      </c>
      <c r="C88" s="97"/>
      <c r="D88" s="97"/>
      <c r="E88" s="97"/>
      <c r="F88" s="97"/>
      <c r="G88" s="97"/>
      <c r="H88" s="97"/>
      <c r="I88" s="97"/>
      <c r="J88" s="42">
        <v>5</v>
      </c>
      <c r="K88" s="42">
        <v>2</v>
      </c>
      <c r="L88" s="42">
        <v>1</v>
      </c>
      <c r="M88" s="42">
        <v>1</v>
      </c>
      <c r="N88" s="42">
        <v>1</v>
      </c>
      <c r="O88" s="19">
        <f aca="true" t="shared" si="15" ref="O88:O94">K88+L88+M88+N88</f>
        <v>5</v>
      </c>
      <c r="P88" s="20">
        <f aca="true" t="shared" si="16" ref="P88:P94">Q88-O88</f>
        <v>4</v>
      </c>
      <c r="Q88" s="20">
        <f aca="true" t="shared" si="17" ref="Q88:Q94">ROUND(PRODUCT(J88,25)/14,0)</f>
        <v>9</v>
      </c>
      <c r="R88" s="42" t="s">
        <v>36</v>
      </c>
      <c r="S88" s="42"/>
      <c r="T88" s="42"/>
      <c r="U88" s="12" t="s">
        <v>41</v>
      </c>
    </row>
    <row r="89" spans="1:21" ht="12.75">
      <c r="A89" s="41" t="s">
        <v>134</v>
      </c>
      <c r="B89" s="97" t="s">
        <v>140</v>
      </c>
      <c r="C89" s="97"/>
      <c r="D89" s="97"/>
      <c r="E89" s="97"/>
      <c r="F89" s="97"/>
      <c r="G89" s="97"/>
      <c r="H89" s="97"/>
      <c r="I89" s="97"/>
      <c r="J89" s="42">
        <v>6</v>
      </c>
      <c r="K89" s="42">
        <v>2</v>
      </c>
      <c r="L89" s="42">
        <v>2</v>
      </c>
      <c r="M89" s="42">
        <v>2</v>
      </c>
      <c r="N89" s="42">
        <v>0</v>
      </c>
      <c r="O89" s="19">
        <f t="shared" si="15"/>
        <v>6</v>
      </c>
      <c r="P89" s="20">
        <f t="shared" si="16"/>
        <v>5</v>
      </c>
      <c r="Q89" s="20">
        <f t="shared" si="17"/>
        <v>11</v>
      </c>
      <c r="R89" s="42" t="s">
        <v>36</v>
      </c>
      <c r="S89" s="42"/>
      <c r="T89" s="42"/>
      <c r="U89" s="12" t="s">
        <v>41</v>
      </c>
    </row>
    <row r="90" spans="1:21" ht="12.75">
      <c r="A90" s="41" t="s">
        <v>135</v>
      </c>
      <c r="B90" s="97" t="s">
        <v>141</v>
      </c>
      <c r="C90" s="97"/>
      <c r="D90" s="97"/>
      <c r="E90" s="97"/>
      <c r="F90" s="97"/>
      <c r="G90" s="97"/>
      <c r="H90" s="97"/>
      <c r="I90" s="97"/>
      <c r="J90" s="42">
        <v>5</v>
      </c>
      <c r="K90" s="42">
        <v>2</v>
      </c>
      <c r="L90" s="42">
        <v>0</v>
      </c>
      <c r="M90" s="42">
        <v>2</v>
      </c>
      <c r="N90" s="42">
        <v>1</v>
      </c>
      <c r="O90" s="19">
        <f t="shared" si="15"/>
        <v>5</v>
      </c>
      <c r="P90" s="20">
        <f t="shared" si="16"/>
        <v>4</v>
      </c>
      <c r="Q90" s="20">
        <f t="shared" si="17"/>
        <v>9</v>
      </c>
      <c r="R90" s="42" t="s">
        <v>36</v>
      </c>
      <c r="S90" s="42"/>
      <c r="T90" s="42"/>
      <c r="U90" s="12" t="s">
        <v>41</v>
      </c>
    </row>
    <row r="91" spans="1:21" ht="12.75">
      <c r="A91" s="41" t="s">
        <v>136</v>
      </c>
      <c r="B91" s="144" t="s">
        <v>142</v>
      </c>
      <c r="C91" s="144"/>
      <c r="D91" s="144"/>
      <c r="E91" s="144"/>
      <c r="F91" s="144"/>
      <c r="G91" s="144"/>
      <c r="H91" s="144"/>
      <c r="I91" s="144"/>
      <c r="J91" s="42">
        <v>2</v>
      </c>
      <c r="K91" s="42">
        <v>0</v>
      </c>
      <c r="L91" s="42">
        <v>0</v>
      </c>
      <c r="M91" s="42">
        <v>2</v>
      </c>
      <c r="N91" s="42">
        <v>0</v>
      </c>
      <c r="O91" s="19">
        <f t="shared" si="15"/>
        <v>2</v>
      </c>
      <c r="P91" s="20">
        <f t="shared" si="16"/>
        <v>2</v>
      </c>
      <c r="Q91" s="20">
        <f t="shared" si="17"/>
        <v>4</v>
      </c>
      <c r="R91" s="42"/>
      <c r="S91" s="42" t="s">
        <v>32</v>
      </c>
      <c r="T91" s="42"/>
      <c r="U91" s="12" t="s">
        <v>41</v>
      </c>
    </row>
    <row r="92" spans="1:21" ht="12.75">
      <c r="A92" s="41" t="s">
        <v>123</v>
      </c>
      <c r="B92" s="97" t="s">
        <v>131</v>
      </c>
      <c r="C92" s="97"/>
      <c r="D92" s="97"/>
      <c r="E92" s="97"/>
      <c r="F92" s="97"/>
      <c r="G92" s="97"/>
      <c r="H92" s="97"/>
      <c r="I92" s="97"/>
      <c r="J92" s="42">
        <v>4</v>
      </c>
      <c r="K92" s="42">
        <v>0</v>
      </c>
      <c r="L92" s="42">
        <v>0</v>
      </c>
      <c r="M92" s="42">
        <v>1</v>
      </c>
      <c r="N92" s="42">
        <v>0</v>
      </c>
      <c r="O92" s="19">
        <f t="shared" si="15"/>
        <v>1</v>
      </c>
      <c r="P92" s="20">
        <f t="shared" si="16"/>
        <v>6</v>
      </c>
      <c r="Q92" s="20">
        <f t="shared" si="17"/>
        <v>7</v>
      </c>
      <c r="R92" s="42" t="s">
        <v>36</v>
      </c>
      <c r="S92" s="42"/>
      <c r="T92" s="42"/>
      <c r="U92" s="12" t="s">
        <v>43</v>
      </c>
    </row>
    <row r="93" spans="1:21" ht="12.75">
      <c r="A93" s="41" t="s">
        <v>137</v>
      </c>
      <c r="B93" s="97" t="s">
        <v>143</v>
      </c>
      <c r="C93" s="97"/>
      <c r="D93" s="97"/>
      <c r="E93" s="97"/>
      <c r="F93" s="97"/>
      <c r="G93" s="97"/>
      <c r="H93" s="97"/>
      <c r="I93" s="97"/>
      <c r="J93" s="42">
        <v>4</v>
      </c>
      <c r="K93" s="42">
        <v>2</v>
      </c>
      <c r="L93" s="42">
        <v>0</v>
      </c>
      <c r="M93" s="42">
        <v>2</v>
      </c>
      <c r="N93" s="42">
        <v>0</v>
      </c>
      <c r="O93" s="19">
        <f t="shared" si="15"/>
        <v>4</v>
      </c>
      <c r="P93" s="20">
        <f t="shared" si="16"/>
        <v>3</v>
      </c>
      <c r="Q93" s="20">
        <f t="shared" si="17"/>
        <v>7</v>
      </c>
      <c r="R93" s="42" t="s">
        <v>36</v>
      </c>
      <c r="S93" s="42"/>
      <c r="T93" s="42"/>
      <c r="U93" s="12" t="s">
        <v>41</v>
      </c>
    </row>
    <row r="94" spans="1:21" ht="12.75">
      <c r="A94" s="41" t="s">
        <v>138</v>
      </c>
      <c r="B94" s="97" t="s">
        <v>144</v>
      </c>
      <c r="C94" s="97"/>
      <c r="D94" s="97"/>
      <c r="E94" s="97"/>
      <c r="F94" s="97"/>
      <c r="G94" s="97"/>
      <c r="H94" s="97"/>
      <c r="I94" s="97"/>
      <c r="J94" s="42">
        <v>4</v>
      </c>
      <c r="K94" s="42">
        <v>2</v>
      </c>
      <c r="L94" s="42">
        <v>0</v>
      </c>
      <c r="M94" s="42">
        <v>1</v>
      </c>
      <c r="N94" s="42">
        <v>0</v>
      </c>
      <c r="O94" s="19">
        <f t="shared" si="15"/>
        <v>3</v>
      </c>
      <c r="P94" s="20">
        <f t="shared" si="16"/>
        <v>4</v>
      </c>
      <c r="Q94" s="20">
        <f t="shared" si="17"/>
        <v>7</v>
      </c>
      <c r="R94" s="42"/>
      <c r="S94" s="42" t="s">
        <v>32</v>
      </c>
      <c r="T94" s="42"/>
      <c r="U94" s="12" t="s">
        <v>43</v>
      </c>
    </row>
    <row r="95" spans="1:21" ht="12.75">
      <c r="A95" s="45" t="s">
        <v>29</v>
      </c>
      <c r="B95" s="151"/>
      <c r="C95" s="152"/>
      <c r="D95" s="152"/>
      <c r="E95" s="152"/>
      <c r="F95" s="152"/>
      <c r="G95" s="152"/>
      <c r="H95" s="152"/>
      <c r="I95" s="153"/>
      <c r="J95" s="45">
        <f aca="true" t="shared" si="18" ref="J95:Q95">SUM(J88:J94)</f>
        <v>30</v>
      </c>
      <c r="K95" s="45">
        <f t="shared" si="18"/>
        <v>10</v>
      </c>
      <c r="L95" s="45">
        <f t="shared" si="18"/>
        <v>3</v>
      </c>
      <c r="M95" s="45">
        <f t="shared" si="18"/>
        <v>11</v>
      </c>
      <c r="N95" s="45">
        <f t="shared" si="18"/>
        <v>2</v>
      </c>
      <c r="O95" s="45">
        <f t="shared" si="18"/>
        <v>26</v>
      </c>
      <c r="P95" s="45">
        <f t="shared" si="18"/>
        <v>28</v>
      </c>
      <c r="Q95" s="45">
        <f t="shared" si="18"/>
        <v>54</v>
      </c>
      <c r="R95" s="45">
        <f>COUNTIF(R88:R94,"E")</f>
        <v>5</v>
      </c>
      <c r="S95" s="45">
        <f>COUNTIF(S88:S94,"C")</f>
        <v>2</v>
      </c>
      <c r="T95" s="45">
        <f>COUNTIF(T88:T94,"VP")</f>
        <v>0</v>
      </c>
      <c r="U95" s="46"/>
    </row>
    <row r="96" ht="19.5" customHeight="1"/>
    <row r="97" spans="1:21" ht="19.5" customHeight="1">
      <c r="A97" s="79" t="s">
        <v>52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1"/>
    </row>
    <row r="98" spans="1:21" ht="25.5" customHeight="1">
      <c r="A98" s="130" t="s">
        <v>31</v>
      </c>
      <c r="B98" s="115" t="s">
        <v>30</v>
      </c>
      <c r="C98" s="116"/>
      <c r="D98" s="116"/>
      <c r="E98" s="116"/>
      <c r="F98" s="116"/>
      <c r="G98" s="116"/>
      <c r="H98" s="116"/>
      <c r="I98" s="117"/>
      <c r="J98" s="110" t="s">
        <v>45</v>
      </c>
      <c r="K98" s="127" t="s">
        <v>28</v>
      </c>
      <c r="L98" s="128"/>
      <c r="M98" s="128"/>
      <c r="N98" s="129"/>
      <c r="O98" s="127" t="s">
        <v>46</v>
      </c>
      <c r="P98" s="128"/>
      <c r="Q98" s="129"/>
      <c r="R98" s="127" t="s">
        <v>27</v>
      </c>
      <c r="S98" s="128"/>
      <c r="T98" s="129"/>
      <c r="U98" s="110" t="s">
        <v>26</v>
      </c>
    </row>
    <row r="99" spans="1:21" ht="12.75">
      <c r="A99" s="131"/>
      <c r="B99" s="118"/>
      <c r="C99" s="119"/>
      <c r="D99" s="119"/>
      <c r="E99" s="119"/>
      <c r="F99" s="119"/>
      <c r="G99" s="119"/>
      <c r="H99" s="119"/>
      <c r="I99" s="120"/>
      <c r="J99" s="111"/>
      <c r="K99" s="4" t="s">
        <v>32</v>
      </c>
      <c r="L99" s="4" t="s">
        <v>33</v>
      </c>
      <c r="M99" s="4" t="s">
        <v>34</v>
      </c>
      <c r="N99" s="4" t="s">
        <v>224</v>
      </c>
      <c r="O99" s="4" t="s">
        <v>38</v>
      </c>
      <c r="P99" s="4" t="s">
        <v>9</v>
      </c>
      <c r="Q99" s="4" t="s">
        <v>35</v>
      </c>
      <c r="R99" s="4" t="s">
        <v>36</v>
      </c>
      <c r="S99" s="4" t="s">
        <v>32</v>
      </c>
      <c r="T99" s="4" t="s">
        <v>37</v>
      </c>
      <c r="U99" s="111"/>
    </row>
    <row r="100" spans="1:21" ht="12.75">
      <c r="A100" s="41" t="s">
        <v>145</v>
      </c>
      <c r="B100" s="97" t="s">
        <v>151</v>
      </c>
      <c r="C100" s="97"/>
      <c r="D100" s="97"/>
      <c r="E100" s="97"/>
      <c r="F100" s="97"/>
      <c r="G100" s="97"/>
      <c r="H100" s="97"/>
      <c r="I100" s="97"/>
      <c r="J100" s="42">
        <v>6</v>
      </c>
      <c r="K100" s="42">
        <v>2</v>
      </c>
      <c r="L100" s="42">
        <v>1</v>
      </c>
      <c r="M100" s="42">
        <v>1</v>
      </c>
      <c r="N100" s="42">
        <v>1</v>
      </c>
      <c r="O100" s="19">
        <f aca="true" t="shared" si="19" ref="O100:O105">K100+L100+M100+N100</f>
        <v>5</v>
      </c>
      <c r="P100" s="20">
        <f aca="true" t="shared" si="20" ref="P100:P105">Q100-O100</f>
        <v>8</v>
      </c>
      <c r="Q100" s="20">
        <f aca="true" t="shared" si="21" ref="Q100:Q105">ROUND(PRODUCT(J100,25)/12,0)</f>
        <v>13</v>
      </c>
      <c r="R100" s="42" t="s">
        <v>36</v>
      </c>
      <c r="S100" s="42"/>
      <c r="T100" s="42"/>
      <c r="U100" s="12" t="s">
        <v>41</v>
      </c>
    </row>
    <row r="101" spans="1:21" ht="12.75">
      <c r="A101" s="41" t="s">
        <v>146</v>
      </c>
      <c r="B101" s="97" t="s">
        <v>152</v>
      </c>
      <c r="C101" s="97"/>
      <c r="D101" s="97"/>
      <c r="E101" s="97"/>
      <c r="F101" s="97"/>
      <c r="G101" s="97"/>
      <c r="H101" s="97"/>
      <c r="I101" s="97"/>
      <c r="J101" s="42">
        <v>3</v>
      </c>
      <c r="K101" s="42">
        <v>0</v>
      </c>
      <c r="L101" s="42">
        <v>0</v>
      </c>
      <c r="M101" s="42">
        <v>0</v>
      </c>
      <c r="N101" s="42">
        <v>2</v>
      </c>
      <c r="O101" s="19">
        <f t="shared" si="19"/>
        <v>2</v>
      </c>
      <c r="P101" s="20">
        <f t="shared" si="20"/>
        <v>4</v>
      </c>
      <c r="Q101" s="20">
        <f t="shared" si="21"/>
        <v>6</v>
      </c>
      <c r="R101" s="42"/>
      <c r="S101" s="42" t="s">
        <v>32</v>
      </c>
      <c r="T101" s="42"/>
      <c r="U101" s="12" t="s">
        <v>43</v>
      </c>
    </row>
    <row r="102" spans="1:21" ht="12.75">
      <c r="A102" s="41" t="s">
        <v>147</v>
      </c>
      <c r="B102" s="97" t="s">
        <v>153</v>
      </c>
      <c r="C102" s="97"/>
      <c r="D102" s="97"/>
      <c r="E102" s="97"/>
      <c r="F102" s="97"/>
      <c r="G102" s="97"/>
      <c r="H102" s="97"/>
      <c r="I102" s="97"/>
      <c r="J102" s="42">
        <v>6</v>
      </c>
      <c r="K102" s="42">
        <v>2</v>
      </c>
      <c r="L102" s="42">
        <v>0</v>
      </c>
      <c r="M102" s="42">
        <v>1</v>
      </c>
      <c r="N102" s="42">
        <v>1</v>
      </c>
      <c r="O102" s="19">
        <f t="shared" si="19"/>
        <v>4</v>
      </c>
      <c r="P102" s="20">
        <f t="shared" si="20"/>
        <v>9</v>
      </c>
      <c r="Q102" s="20">
        <f t="shared" si="21"/>
        <v>13</v>
      </c>
      <c r="R102" s="42" t="s">
        <v>36</v>
      </c>
      <c r="S102" s="42"/>
      <c r="T102" s="42"/>
      <c r="U102" s="12" t="s">
        <v>43</v>
      </c>
    </row>
    <row r="103" spans="1:21" ht="12.75">
      <c r="A103" s="41" t="s">
        <v>148</v>
      </c>
      <c r="B103" s="97" t="s">
        <v>154</v>
      </c>
      <c r="C103" s="97"/>
      <c r="D103" s="97"/>
      <c r="E103" s="97"/>
      <c r="F103" s="97"/>
      <c r="G103" s="97"/>
      <c r="H103" s="97"/>
      <c r="I103" s="97"/>
      <c r="J103" s="42">
        <v>6</v>
      </c>
      <c r="K103" s="42">
        <v>2</v>
      </c>
      <c r="L103" s="42">
        <v>0</v>
      </c>
      <c r="M103" s="42">
        <v>1</v>
      </c>
      <c r="N103" s="42">
        <v>0</v>
      </c>
      <c r="O103" s="19">
        <f t="shared" si="19"/>
        <v>3</v>
      </c>
      <c r="P103" s="20">
        <f t="shared" si="20"/>
        <v>10</v>
      </c>
      <c r="Q103" s="20">
        <f t="shared" si="21"/>
        <v>13</v>
      </c>
      <c r="R103" s="42"/>
      <c r="S103" s="42" t="s">
        <v>32</v>
      </c>
      <c r="T103" s="42"/>
      <c r="U103" s="12" t="s">
        <v>43</v>
      </c>
    </row>
    <row r="104" spans="1:21" ht="12.75">
      <c r="A104" s="41" t="s">
        <v>149</v>
      </c>
      <c r="B104" s="97" t="s">
        <v>155</v>
      </c>
      <c r="C104" s="97"/>
      <c r="D104" s="97"/>
      <c r="E104" s="97"/>
      <c r="F104" s="97"/>
      <c r="G104" s="97"/>
      <c r="H104" s="97"/>
      <c r="I104" s="97"/>
      <c r="J104" s="42">
        <v>6</v>
      </c>
      <c r="K104" s="42">
        <v>2</v>
      </c>
      <c r="L104" s="42">
        <v>0</v>
      </c>
      <c r="M104" s="42">
        <v>1</v>
      </c>
      <c r="N104" s="42">
        <v>0</v>
      </c>
      <c r="O104" s="19">
        <f t="shared" si="19"/>
        <v>3</v>
      </c>
      <c r="P104" s="20">
        <f t="shared" si="20"/>
        <v>10</v>
      </c>
      <c r="Q104" s="20">
        <f t="shared" si="21"/>
        <v>13</v>
      </c>
      <c r="R104" s="42" t="s">
        <v>36</v>
      </c>
      <c r="S104" s="42"/>
      <c r="T104" s="42"/>
      <c r="U104" s="12" t="s">
        <v>43</v>
      </c>
    </row>
    <row r="105" spans="1:21" ht="12.75">
      <c r="A105" s="41" t="s">
        <v>150</v>
      </c>
      <c r="B105" s="97" t="s">
        <v>156</v>
      </c>
      <c r="C105" s="97"/>
      <c r="D105" s="97"/>
      <c r="E105" s="97"/>
      <c r="F105" s="97"/>
      <c r="G105" s="97"/>
      <c r="H105" s="97"/>
      <c r="I105" s="97"/>
      <c r="J105" s="42">
        <v>3</v>
      </c>
      <c r="K105" s="42">
        <v>2</v>
      </c>
      <c r="L105" s="42">
        <v>0</v>
      </c>
      <c r="M105" s="42">
        <v>0</v>
      </c>
      <c r="N105" s="42">
        <v>1</v>
      </c>
      <c r="O105" s="19">
        <f t="shared" si="19"/>
        <v>3</v>
      </c>
      <c r="P105" s="20">
        <f t="shared" si="20"/>
        <v>3</v>
      </c>
      <c r="Q105" s="20">
        <f t="shared" si="21"/>
        <v>6</v>
      </c>
      <c r="R105" s="42"/>
      <c r="S105" s="42" t="s">
        <v>32</v>
      </c>
      <c r="T105" s="42"/>
      <c r="U105" s="12" t="s">
        <v>44</v>
      </c>
    </row>
    <row r="106" spans="1:21" ht="12.75">
      <c r="A106" s="45" t="s">
        <v>29</v>
      </c>
      <c r="B106" s="151"/>
      <c r="C106" s="152"/>
      <c r="D106" s="152"/>
      <c r="E106" s="152"/>
      <c r="F106" s="152"/>
      <c r="G106" s="152"/>
      <c r="H106" s="152"/>
      <c r="I106" s="153"/>
      <c r="J106" s="45">
        <f aca="true" t="shared" si="22" ref="J106:Q106">SUM(J100:J105)</f>
        <v>30</v>
      </c>
      <c r="K106" s="45">
        <f t="shared" si="22"/>
        <v>10</v>
      </c>
      <c r="L106" s="45">
        <f t="shared" si="22"/>
        <v>1</v>
      </c>
      <c r="M106" s="45">
        <f t="shared" si="22"/>
        <v>4</v>
      </c>
      <c r="N106" s="45">
        <f t="shared" si="22"/>
        <v>5</v>
      </c>
      <c r="O106" s="45">
        <f t="shared" si="22"/>
        <v>20</v>
      </c>
      <c r="P106" s="45">
        <f t="shared" si="22"/>
        <v>44</v>
      </c>
      <c r="Q106" s="45">
        <f t="shared" si="22"/>
        <v>64</v>
      </c>
      <c r="R106" s="45">
        <f>COUNTIF(R100:R105,"E")</f>
        <v>3</v>
      </c>
      <c r="S106" s="45">
        <f>COUNTIF(S100:S105,"C")</f>
        <v>3</v>
      </c>
      <c r="T106" s="45">
        <f>COUNTIF(T100:T105,"VP")</f>
        <v>0</v>
      </c>
      <c r="U106" s="46"/>
    </row>
    <row r="107" spans="1:21" ht="48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</row>
    <row r="108" spans="1:21" ht="14.2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6"/>
    </row>
    <row r="109" spans="1:21" ht="15" customHeight="1">
      <c r="A109" s="67"/>
      <c r="B109"/>
      <c r="C109"/>
      <c r="D109" s="68" t="s">
        <v>230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9.75" customHeight="1">
      <c r="A110" s="69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25.5">
      <c r="A111" s="70" t="s">
        <v>31</v>
      </c>
      <c r="B111" s="157" t="s">
        <v>30</v>
      </c>
      <c r="C111" s="157"/>
      <c r="D111" s="157"/>
      <c r="E111" s="157"/>
      <c r="F111" s="157"/>
      <c r="G111" s="157"/>
      <c r="H111" s="157"/>
      <c r="I111" s="71" t="s">
        <v>231</v>
      </c>
      <c r="J111" s="71" t="s">
        <v>45</v>
      </c>
      <c r="K111" s="157" t="s">
        <v>28</v>
      </c>
      <c r="L111" s="157"/>
      <c r="M111" s="157"/>
      <c r="N111" s="157"/>
      <c r="O111" s="157" t="s">
        <v>46</v>
      </c>
      <c r="P111" s="157"/>
      <c r="Q111" s="157"/>
      <c r="R111" s="157" t="s">
        <v>232</v>
      </c>
      <c r="S111" s="157"/>
      <c r="T111" s="157"/>
      <c r="U111" s="71" t="s">
        <v>26</v>
      </c>
    </row>
    <row r="112" spans="1:21" ht="12.75">
      <c r="A112" s="70"/>
      <c r="B112" s="157"/>
      <c r="C112" s="157"/>
      <c r="D112" s="157"/>
      <c r="E112" s="157"/>
      <c r="F112" s="157"/>
      <c r="G112" s="157"/>
      <c r="H112" s="157"/>
      <c r="I112" s="71" t="s">
        <v>233</v>
      </c>
      <c r="J112" s="71"/>
      <c r="K112" s="71" t="s">
        <v>32</v>
      </c>
      <c r="L112" s="71" t="s">
        <v>33</v>
      </c>
      <c r="M112" s="71" t="s">
        <v>234</v>
      </c>
      <c r="N112" s="71" t="s">
        <v>224</v>
      </c>
      <c r="O112" s="71" t="s">
        <v>38</v>
      </c>
      <c r="P112" s="71" t="s">
        <v>9</v>
      </c>
      <c r="Q112" s="71" t="s">
        <v>35</v>
      </c>
      <c r="R112" s="71" t="s">
        <v>36</v>
      </c>
      <c r="S112" s="71" t="s">
        <v>32</v>
      </c>
      <c r="T112" s="71" t="s">
        <v>235</v>
      </c>
      <c r="U112" s="71"/>
    </row>
    <row r="113" spans="1:21" ht="12.75">
      <c r="A113" s="213" t="s">
        <v>236</v>
      </c>
      <c r="B113" s="214"/>
      <c r="C113" s="214"/>
      <c r="D113" s="214"/>
      <c r="E113" s="214"/>
      <c r="F113" s="214"/>
      <c r="G113" s="214"/>
      <c r="H113" s="215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:21" ht="12.75">
      <c r="A114" s="41" t="s">
        <v>115</v>
      </c>
      <c r="B114" s="154" t="s">
        <v>237</v>
      </c>
      <c r="C114" s="155"/>
      <c r="D114" s="155"/>
      <c r="E114" s="155"/>
      <c r="F114" s="155"/>
      <c r="G114" s="155"/>
      <c r="H114" s="156"/>
      <c r="I114" s="42">
        <v>4</v>
      </c>
      <c r="J114" s="42">
        <v>3</v>
      </c>
      <c r="K114" s="42">
        <v>0</v>
      </c>
      <c r="L114" s="42">
        <v>2</v>
      </c>
      <c r="M114" s="42">
        <v>0</v>
      </c>
      <c r="N114" s="42">
        <v>0</v>
      </c>
      <c r="O114" s="42">
        <v>2</v>
      </c>
      <c r="P114" s="42">
        <v>3</v>
      </c>
      <c r="Q114" s="42">
        <v>5</v>
      </c>
      <c r="R114" s="42"/>
      <c r="S114" s="42" t="s">
        <v>32</v>
      </c>
      <c r="T114" s="42"/>
      <c r="U114" s="42" t="s">
        <v>44</v>
      </c>
    </row>
    <row r="115" spans="1:21" ht="12.75">
      <c r="A115" s="213" t="s">
        <v>238</v>
      </c>
      <c r="B115" s="214"/>
      <c r="C115" s="214"/>
      <c r="D115" s="214"/>
      <c r="E115" s="214"/>
      <c r="F115" s="214"/>
      <c r="G115" s="214"/>
      <c r="H115" s="215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12.75">
      <c r="A116" s="41" t="s">
        <v>124</v>
      </c>
      <c r="B116" s="154" t="s">
        <v>239</v>
      </c>
      <c r="C116" s="155"/>
      <c r="D116" s="155"/>
      <c r="E116" s="155"/>
      <c r="F116" s="155"/>
      <c r="G116" s="155"/>
      <c r="H116" s="156"/>
      <c r="I116" s="42">
        <v>4</v>
      </c>
      <c r="J116" s="42">
        <v>3</v>
      </c>
      <c r="K116" s="42">
        <v>0</v>
      </c>
      <c r="L116" s="42">
        <v>2</v>
      </c>
      <c r="M116" s="42">
        <v>0</v>
      </c>
      <c r="N116" s="42">
        <v>0</v>
      </c>
      <c r="O116" s="42">
        <v>2</v>
      </c>
      <c r="P116" s="42">
        <v>3</v>
      </c>
      <c r="Q116" s="42">
        <v>5</v>
      </c>
      <c r="R116" s="42"/>
      <c r="S116" s="42" t="s">
        <v>32</v>
      </c>
      <c r="T116" s="42"/>
      <c r="U116" s="42" t="s">
        <v>44</v>
      </c>
    </row>
    <row r="117" ht="9" customHeight="1"/>
    <row r="118" spans="1:21" ht="16.5" customHeight="1">
      <c r="A118" s="146" t="s">
        <v>53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</row>
    <row r="119" spans="1:21" ht="27.75" customHeight="1">
      <c r="A119" s="130" t="s">
        <v>31</v>
      </c>
      <c r="B119" s="115" t="s">
        <v>30</v>
      </c>
      <c r="C119" s="116"/>
      <c r="D119" s="116"/>
      <c r="E119" s="116"/>
      <c r="F119" s="116"/>
      <c r="G119" s="116"/>
      <c r="H119" s="116"/>
      <c r="I119" s="117"/>
      <c r="J119" s="110" t="s">
        <v>45</v>
      </c>
      <c r="K119" s="127" t="s">
        <v>28</v>
      </c>
      <c r="L119" s="128"/>
      <c r="M119" s="128"/>
      <c r="N119" s="129"/>
      <c r="O119" s="83" t="s">
        <v>46</v>
      </c>
      <c r="P119" s="87"/>
      <c r="Q119" s="87"/>
      <c r="R119" s="83" t="s">
        <v>27</v>
      </c>
      <c r="S119" s="83"/>
      <c r="T119" s="83"/>
      <c r="U119" s="83" t="s">
        <v>26</v>
      </c>
    </row>
    <row r="120" spans="1:21" ht="12.75" customHeight="1">
      <c r="A120" s="131"/>
      <c r="B120" s="118"/>
      <c r="C120" s="119"/>
      <c r="D120" s="119"/>
      <c r="E120" s="119"/>
      <c r="F120" s="119"/>
      <c r="G120" s="119"/>
      <c r="H120" s="119"/>
      <c r="I120" s="120"/>
      <c r="J120" s="111"/>
      <c r="K120" s="4" t="s">
        <v>32</v>
      </c>
      <c r="L120" s="4" t="s">
        <v>33</v>
      </c>
      <c r="M120" s="4" t="s">
        <v>34</v>
      </c>
      <c r="N120" s="4" t="s">
        <v>224</v>
      </c>
      <c r="O120" s="4" t="s">
        <v>38</v>
      </c>
      <c r="P120" s="4" t="s">
        <v>9</v>
      </c>
      <c r="Q120" s="4" t="s">
        <v>35</v>
      </c>
      <c r="R120" s="4" t="s">
        <v>36</v>
      </c>
      <c r="S120" s="4" t="s">
        <v>32</v>
      </c>
      <c r="T120" s="4" t="s">
        <v>37</v>
      </c>
      <c r="U120" s="83"/>
    </row>
    <row r="121" spans="1:21" ht="12.75">
      <c r="A121" s="148" t="s">
        <v>159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50"/>
    </row>
    <row r="122" spans="1:21" ht="12.75">
      <c r="A122" s="48" t="s">
        <v>162</v>
      </c>
      <c r="B122" s="108" t="s">
        <v>164</v>
      </c>
      <c r="C122" s="108"/>
      <c r="D122" s="108"/>
      <c r="E122" s="108"/>
      <c r="F122" s="108"/>
      <c r="G122" s="108"/>
      <c r="H122" s="108"/>
      <c r="I122" s="108"/>
      <c r="J122" s="47">
        <v>4</v>
      </c>
      <c r="K122" s="47">
        <v>2</v>
      </c>
      <c r="L122" s="47">
        <v>0</v>
      </c>
      <c r="M122" s="47">
        <v>1</v>
      </c>
      <c r="N122" s="47">
        <v>0</v>
      </c>
      <c r="O122" s="19">
        <f>K122+L122+M122+N122</f>
        <v>3</v>
      </c>
      <c r="P122" s="20">
        <f>Q122-O122</f>
        <v>4</v>
      </c>
      <c r="Q122" s="20">
        <f>ROUND(PRODUCT(J122,25)/14,0)</f>
        <v>7</v>
      </c>
      <c r="R122" s="31"/>
      <c r="S122" s="31" t="s">
        <v>32</v>
      </c>
      <c r="T122" s="32"/>
      <c r="U122" s="12" t="s">
        <v>44</v>
      </c>
    </row>
    <row r="123" spans="1:21" ht="12.75">
      <c r="A123" s="48" t="s">
        <v>163</v>
      </c>
      <c r="B123" s="108" t="s">
        <v>165</v>
      </c>
      <c r="C123" s="108"/>
      <c r="D123" s="108"/>
      <c r="E123" s="108"/>
      <c r="F123" s="108"/>
      <c r="G123" s="108"/>
      <c r="H123" s="108"/>
      <c r="I123" s="108"/>
      <c r="J123" s="47">
        <v>4</v>
      </c>
      <c r="K123" s="47">
        <v>2</v>
      </c>
      <c r="L123" s="47">
        <v>0</v>
      </c>
      <c r="M123" s="47">
        <v>1</v>
      </c>
      <c r="N123" s="47">
        <v>0</v>
      </c>
      <c r="O123" s="19">
        <f>K123+L123+M123+N123</f>
        <v>3</v>
      </c>
      <c r="P123" s="20">
        <f aca="true" t="shared" si="23" ref="P123:P130">Q123-O123</f>
        <v>4</v>
      </c>
      <c r="Q123" s="20">
        <f>ROUND(PRODUCT(J123,25)/14,0)</f>
        <v>7</v>
      </c>
      <c r="R123" s="31"/>
      <c r="S123" s="31" t="s">
        <v>32</v>
      </c>
      <c r="T123" s="32"/>
      <c r="U123" s="12" t="s">
        <v>44</v>
      </c>
    </row>
    <row r="124" spans="1:21" ht="12.75">
      <c r="A124" s="145" t="s">
        <v>158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</row>
    <row r="125" spans="1:21" ht="12.75">
      <c r="A125" s="48" t="s">
        <v>166</v>
      </c>
      <c r="B125" s="108" t="s">
        <v>181</v>
      </c>
      <c r="C125" s="108"/>
      <c r="D125" s="108"/>
      <c r="E125" s="108"/>
      <c r="F125" s="108"/>
      <c r="G125" s="108"/>
      <c r="H125" s="108"/>
      <c r="I125" s="108"/>
      <c r="J125" s="47">
        <v>4</v>
      </c>
      <c r="K125" s="47">
        <v>2</v>
      </c>
      <c r="L125" s="47">
        <v>0</v>
      </c>
      <c r="M125" s="47">
        <v>1</v>
      </c>
      <c r="N125" s="47">
        <v>0</v>
      </c>
      <c r="O125" s="19">
        <f>K125+L125+M125+N125</f>
        <v>3</v>
      </c>
      <c r="P125" s="20">
        <f t="shared" si="23"/>
        <v>4</v>
      </c>
      <c r="Q125" s="20">
        <f>ROUND(PRODUCT(J125,25)/14,0)</f>
        <v>7</v>
      </c>
      <c r="R125" s="31"/>
      <c r="S125" s="31" t="s">
        <v>32</v>
      </c>
      <c r="T125" s="32"/>
      <c r="U125" s="12" t="s">
        <v>43</v>
      </c>
    </row>
    <row r="126" spans="1:21" ht="12.75">
      <c r="A126" s="48" t="s">
        <v>167</v>
      </c>
      <c r="B126" s="108" t="s">
        <v>182</v>
      </c>
      <c r="C126" s="108"/>
      <c r="D126" s="108"/>
      <c r="E126" s="108"/>
      <c r="F126" s="108"/>
      <c r="G126" s="108"/>
      <c r="H126" s="108"/>
      <c r="I126" s="108"/>
      <c r="J126" s="47">
        <v>4</v>
      </c>
      <c r="K126" s="47">
        <v>2</v>
      </c>
      <c r="L126" s="47">
        <v>0</v>
      </c>
      <c r="M126" s="47">
        <v>1</v>
      </c>
      <c r="N126" s="47">
        <v>0</v>
      </c>
      <c r="O126" s="19">
        <f>K126+L126+M126+N126</f>
        <v>3</v>
      </c>
      <c r="P126" s="20">
        <f>Q126-O126</f>
        <v>4</v>
      </c>
      <c r="Q126" s="20">
        <f>ROUND(PRODUCT(J126,25)/14,0)</f>
        <v>7</v>
      </c>
      <c r="R126" s="31"/>
      <c r="S126" s="31" t="s">
        <v>32</v>
      </c>
      <c r="T126" s="32"/>
      <c r="U126" s="12" t="s">
        <v>43</v>
      </c>
    </row>
    <row r="127" spans="1:21" ht="12.75">
      <c r="A127" s="145" t="s">
        <v>157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</row>
    <row r="128" spans="1:21" ht="12.75">
      <c r="A128" s="48" t="s">
        <v>168</v>
      </c>
      <c r="B128" s="109" t="s">
        <v>183</v>
      </c>
      <c r="C128" s="109"/>
      <c r="D128" s="109"/>
      <c r="E128" s="109"/>
      <c r="F128" s="109"/>
      <c r="G128" s="109"/>
      <c r="H128" s="109"/>
      <c r="I128" s="109"/>
      <c r="J128" s="47">
        <v>6</v>
      </c>
      <c r="K128" s="47">
        <v>2</v>
      </c>
      <c r="L128" s="47">
        <v>0</v>
      </c>
      <c r="M128" s="47">
        <v>1</v>
      </c>
      <c r="N128" s="47">
        <v>1</v>
      </c>
      <c r="O128" s="60">
        <f>K128+L128+M128+N128</f>
        <v>4</v>
      </c>
      <c r="P128" s="61">
        <f t="shared" si="23"/>
        <v>9</v>
      </c>
      <c r="Q128" s="61">
        <f>ROUND(PRODUCT(J128,25)/12,0)</f>
        <v>13</v>
      </c>
      <c r="R128" s="62" t="s">
        <v>36</v>
      </c>
      <c r="S128" s="62"/>
      <c r="T128" s="63"/>
      <c r="U128" s="64" t="s">
        <v>43</v>
      </c>
    </row>
    <row r="129" spans="1:21" ht="12.75">
      <c r="A129" s="48" t="s">
        <v>169</v>
      </c>
      <c r="B129" s="109" t="s">
        <v>184</v>
      </c>
      <c r="C129" s="109"/>
      <c r="D129" s="109"/>
      <c r="E129" s="109"/>
      <c r="F129" s="109"/>
      <c r="G129" s="109"/>
      <c r="H129" s="109"/>
      <c r="I129" s="109"/>
      <c r="J129" s="47">
        <v>6</v>
      </c>
      <c r="K129" s="47">
        <v>2</v>
      </c>
      <c r="L129" s="47">
        <v>0</v>
      </c>
      <c r="M129" s="47">
        <v>1</v>
      </c>
      <c r="N129" s="47">
        <v>1</v>
      </c>
      <c r="O129" s="60">
        <f>K129+L129+M129+N129</f>
        <v>4</v>
      </c>
      <c r="P129" s="61">
        <f t="shared" si="23"/>
        <v>9</v>
      </c>
      <c r="Q129" s="61">
        <f>ROUND(PRODUCT(J129,25)/12,0)</f>
        <v>13</v>
      </c>
      <c r="R129" s="62" t="s">
        <v>36</v>
      </c>
      <c r="S129" s="62"/>
      <c r="T129" s="63"/>
      <c r="U129" s="64" t="s">
        <v>43</v>
      </c>
    </row>
    <row r="130" spans="1:21" ht="12.75">
      <c r="A130" s="48" t="s">
        <v>170</v>
      </c>
      <c r="B130" s="109" t="s">
        <v>185</v>
      </c>
      <c r="C130" s="109"/>
      <c r="D130" s="109"/>
      <c r="E130" s="109"/>
      <c r="F130" s="109"/>
      <c r="G130" s="109"/>
      <c r="H130" s="109"/>
      <c r="I130" s="109"/>
      <c r="J130" s="47">
        <v>6</v>
      </c>
      <c r="K130" s="47">
        <v>2</v>
      </c>
      <c r="L130" s="47">
        <v>0</v>
      </c>
      <c r="M130" s="47">
        <v>1</v>
      </c>
      <c r="N130" s="47">
        <v>1</v>
      </c>
      <c r="O130" s="60">
        <f>K130+L130+M130+N130</f>
        <v>4</v>
      </c>
      <c r="P130" s="61">
        <f t="shared" si="23"/>
        <v>9</v>
      </c>
      <c r="Q130" s="61">
        <f>ROUND(PRODUCT(J130,25)/12,0)</f>
        <v>13</v>
      </c>
      <c r="R130" s="62" t="s">
        <v>36</v>
      </c>
      <c r="S130" s="62"/>
      <c r="T130" s="63"/>
      <c r="U130" s="64" t="s">
        <v>43</v>
      </c>
    </row>
    <row r="131" spans="1:21" ht="12.75">
      <c r="A131" s="104" t="s">
        <v>160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1:23" ht="12.75">
      <c r="A132" s="48" t="s">
        <v>171</v>
      </c>
      <c r="B132" s="109" t="s">
        <v>186</v>
      </c>
      <c r="C132" s="109"/>
      <c r="D132" s="109"/>
      <c r="E132" s="109"/>
      <c r="F132" s="109"/>
      <c r="G132" s="109"/>
      <c r="H132" s="109"/>
      <c r="I132" s="109"/>
      <c r="J132" s="47">
        <v>6</v>
      </c>
      <c r="K132" s="47">
        <v>2</v>
      </c>
      <c r="L132" s="47">
        <v>0</v>
      </c>
      <c r="M132" s="47">
        <v>1</v>
      </c>
      <c r="N132" s="47">
        <v>0</v>
      </c>
      <c r="O132" s="60">
        <f>K132+L132+M132+N132</f>
        <v>3</v>
      </c>
      <c r="P132" s="61">
        <f>Q132-O132</f>
        <v>10</v>
      </c>
      <c r="Q132" s="61">
        <f>ROUND(PRODUCT(J132,25)/12,0)</f>
        <v>13</v>
      </c>
      <c r="R132" s="62"/>
      <c r="S132" s="62" t="s">
        <v>32</v>
      </c>
      <c r="T132" s="63"/>
      <c r="U132" s="64" t="s">
        <v>43</v>
      </c>
      <c r="W132" s="58"/>
    </row>
    <row r="133" spans="1:21" ht="12.75">
      <c r="A133" s="52" t="s">
        <v>172</v>
      </c>
      <c r="B133" s="109" t="s">
        <v>187</v>
      </c>
      <c r="C133" s="109"/>
      <c r="D133" s="109"/>
      <c r="E133" s="109"/>
      <c r="F133" s="109"/>
      <c r="G133" s="109"/>
      <c r="H133" s="109"/>
      <c r="I133" s="109"/>
      <c r="J133" s="47">
        <v>6</v>
      </c>
      <c r="K133" s="47">
        <v>2</v>
      </c>
      <c r="L133" s="47">
        <v>0</v>
      </c>
      <c r="M133" s="47">
        <v>1</v>
      </c>
      <c r="N133" s="47">
        <v>0</v>
      </c>
      <c r="O133" s="60">
        <f>K133+L133+M133+N133</f>
        <v>3</v>
      </c>
      <c r="P133" s="61">
        <f aca="true" t="shared" si="24" ref="P133:P141">Q133-O133</f>
        <v>10</v>
      </c>
      <c r="Q133" s="61">
        <f>ROUND(PRODUCT(J133,25)/12,0)</f>
        <v>13</v>
      </c>
      <c r="R133" s="62"/>
      <c r="S133" s="62" t="s">
        <v>32</v>
      </c>
      <c r="T133" s="63"/>
      <c r="U133" s="64" t="s">
        <v>43</v>
      </c>
    </row>
    <row r="134" spans="1:21" ht="12.75">
      <c r="A134" s="48" t="s">
        <v>173</v>
      </c>
      <c r="B134" s="109" t="s">
        <v>188</v>
      </c>
      <c r="C134" s="109"/>
      <c r="D134" s="109"/>
      <c r="E134" s="109"/>
      <c r="F134" s="109"/>
      <c r="G134" s="109"/>
      <c r="H134" s="109"/>
      <c r="I134" s="109"/>
      <c r="J134" s="47">
        <v>6</v>
      </c>
      <c r="K134" s="47">
        <v>2</v>
      </c>
      <c r="L134" s="47">
        <v>0</v>
      </c>
      <c r="M134" s="47">
        <v>1</v>
      </c>
      <c r="N134" s="47">
        <v>0</v>
      </c>
      <c r="O134" s="60">
        <f>K134+L134+M134+N134</f>
        <v>3</v>
      </c>
      <c r="P134" s="61">
        <f t="shared" si="24"/>
        <v>10</v>
      </c>
      <c r="Q134" s="61">
        <f>ROUND(PRODUCT(J134,25)/12,0)</f>
        <v>13</v>
      </c>
      <c r="R134" s="62"/>
      <c r="S134" s="62" t="s">
        <v>32</v>
      </c>
      <c r="T134" s="63"/>
      <c r="U134" s="64" t="s">
        <v>43</v>
      </c>
    </row>
    <row r="135" spans="1:21" ht="12.75">
      <c r="A135" s="104" t="s">
        <v>161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1:21" ht="12.75">
      <c r="A136" s="48" t="s">
        <v>174</v>
      </c>
      <c r="B136" s="109" t="s">
        <v>189</v>
      </c>
      <c r="C136" s="109"/>
      <c r="D136" s="109"/>
      <c r="E136" s="109"/>
      <c r="F136" s="109"/>
      <c r="G136" s="109"/>
      <c r="H136" s="109"/>
      <c r="I136" s="109"/>
      <c r="J136" s="47">
        <v>6</v>
      </c>
      <c r="K136" s="47">
        <v>2</v>
      </c>
      <c r="L136" s="47">
        <v>0</v>
      </c>
      <c r="M136" s="47">
        <v>1</v>
      </c>
      <c r="N136" s="47">
        <v>0</v>
      </c>
      <c r="O136" s="60">
        <f>K136+L136+M136+N136</f>
        <v>3</v>
      </c>
      <c r="P136" s="61">
        <f>Q136-O136</f>
        <v>10</v>
      </c>
      <c r="Q136" s="61">
        <f>ROUND(PRODUCT(J136,25)/12,0)</f>
        <v>13</v>
      </c>
      <c r="R136" s="62" t="s">
        <v>36</v>
      </c>
      <c r="S136" s="62"/>
      <c r="T136" s="63"/>
      <c r="U136" s="64" t="s">
        <v>41</v>
      </c>
    </row>
    <row r="137" spans="1:21" ht="12.75">
      <c r="A137" s="48" t="s">
        <v>175</v>
      </c>
      <c r="B137" s="109" t="s">
        <v>190</v>
      </c>
      <c r="C137" s="109"/>
      <c r="D137" s="109"/>
      <c r="E137" s="109"/>
      <c r="F137" s="109"/>
      <c r="G137" s="109"/>
      <c r="H137" s="109"/>
      <c r="I137" s="109"/>
      <c r="J137" s="47">
        <v>6</v>
      </c>
      <c r="K137" s="47">
        <v>2</v>
      </c>
      <c r="L137" s="47">
        <v>0</v>
      </c>
      <c r="M137" s="47">
        <v>1</v>
      </c>
      <c r="N137" s="47">
        <v>0</v>
      </c>
      <c r="O137" s="60">
        <f>K137+L137+M137+N137</f>
        <v>3</v>
      </c>
      <c r="P137" s="61">
        <f t="shared" si="24"/>
        <v>10</v>
      </c>
      <c r="Q137" s="61">
        <f>ROUND(PRODUCT(J137,25)/12,0)</f>
        <v>13</v>
      </c>
      <c r="R137" s="62" t="s">
        <v>36</v>
      </c>
      <c r="S137" s="62"/>
      <c r="T137" s="63"/>
      <c r="U137" s="64" t="s">
        <v>43</v>
      </c>
    </row>
    <row r="138" spans="1:21" ht="12.75">
      <c r="A138" s="48" t="s">
        <v>176</v>
      </c>
      <c r="B138" s="109" t="s">
        <v>191</v>
      </c>
      <c r="C138" s="109"/>
      <c r="D138" s="109"/>
      <c r="E138" s="109"/>
      <c r="F138" s="109"/>
      <c r="G138" s="109"/>
      <c r="H138" s="109"/>
      <c r="I138" s="109"/>
      <c r="J138" s="47">
        <v>6</v>
      </c>
      <c r="K138" s="47">
        <v>2</v>
      </c>
      <c r="L138" s="47">
        <v>0</v>
      </c>
      <c r="M138" s="47">
        <v>1</v>
      </c>
      <c r="N138" s="47">
        <v>0</v>
      </c>
      <c r="O138" s="60">
        <f>K138+L138+M138+N138</f>
        <v>3</v>
      </c>
      <c r="P138" s="61">
        <f>Q138-O138</f>
        <v>10</v>
      </c>
      <c r="Q138" s="61">
        <f>ROUND(PRODUCT(J138,25)/12,0)</f>
        <v>13</v>
      </c>
      <c r="R138" s="62" t="s">
        <v>36</v>
      </c>
      <c r="S138" s="62"/>
      <c r="T138" s="63"/>
      <c r="U138" s="64" t="s">
        <v>43</v>
      </c>
    </row>
    <row r="139" spans="1:21" ht="12.75">
      <c r="A139" s="48" t="s">
        <v>177</v>
      </c>
      <c r="B139" s="109" t="s">
        <v>192</v>
      </c>
      <c r="C139" s="109"/>
      <c r="D139" s="109"/>
      <c r="E139" s="109"/>
      <c r="F139" s="109"/>
      <c r="G139" s="109"/>
      <c r="H139" s="109"/>
      <c r="I139" s="109"/>
      <c r="J139" s="47">
        <v>6</v>
      </c>
      <c r="K139" s="47">
        <v>2</v>
      </c>
      <c r="L139" s="47">
        <v>0</v>
      </c>
      <c r="M139" s="47">
        <v>1</v>
      </c>
      <c r="N139" s="47">
        <v>0</v>
      </c>
      <c r="O139" s="60">
        <f>K139+L139+M139+N139</f>
        <v>3</v>
      </c>
      <c r="P139" s="61">
        <f>Q139-O139</f>
        <v>10</v>
      </c>
      <c r="Q139" s="61">
        <f>ROUND(PRODUCT(J139,25)/12,0)</f>
        <v>13</v>
      </c>
      <c r="R139" s="62" t="s">
        <v>36</v>
      </c>
      <c r="S139" s="62"/>
      <c r="T139" s="63"/>
      <c r="U139" s="64" t="s">
        <v>43</v>
      </c>
    </row>
    <row r="140" spans="1:21" ht="12.75">
      <c r="A140" s="145" t="s">
        <v>54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</row>
    <row r="141" spans="1:21" ht="12.75">
      <c r="A141" s="48" t="s">
        <v>178</v>
      </c>
      <c r="B141" s="108" t="s">
        <v>193</v>
      </c>
      <c r="C141" s="108"/>
      <c r="D141" s="108"/>
      <c r="E141" s="108"/>
      <c r="F141" s="108"/>
      <c r="G141" s="108"/>
      <c r="H141" s="108"/>
      <c r="I141" s="108"/>
      <c r="J141" s="47">
        <v>3</v>
      </c>
      <c r="K141" s="47">
        <v>2</v>
      </c>
      <c r="L141" s="47">
        <v>0</v>
      </c>
      <c r="M141" s="47">
        <v>0</v>
      </c>
      <c r="N141" s="47">
        <v>1</v>
      </c>
      <c r="O141" s="19">
        <f>K141+L141+M141+N141</f>
        <v>3</v>
      </c>
      <c r="P141" s="20">
        <f t="shared" si="24"/>
        <v>3</v>
      </c>
      <c r="Q141" s="20">
        <f>ROUND(PRODUCT(J141,25)/12,0)</f>
        <v>6</v>
      </c>
      <c r="R141" s="31"/>
      <c r="S141" s="31" t="s">
        <v>32</v>
      </c>
      <c r="T141" s="32"/>
      <c r="U141" s="12" t="s">
        <v>44</v>
      </c>
    </row>
    <row r="142" spans="1:21" ht="12.75">
      <c r="A142" s="48" t="s">
        <v>179</v>
      </c>
      <c r="B142" s="108" t="s">
        <v>194</v>
      </c>
      <c r="C142" s="108"/>
      <c r="D142" s="108"/>
      <c r="E142" s="108"/>
      <c r="F142" s="108"/>
      <c r="G142" s="108"/>
      <c r="H142" s="108"/>
      <c r="I142" s="108"/>
      <c r="J142" s="47">
        <v>3</v>
      </c>
      <c r="K142" s="47">
        <v>2</v>
      </c>
      <c r="L142" s="47">
        <v>0</v>
      </c>
      <c r="M142" s="47">
        <v>0</v>
      </c>
      <c r="N142" s="47">
        <v>1</v>
      </c>
      <c r="O142" s="19">
        <f>K142+L142+M142+N142</f>
        <v>3</v>
      </c>
      <c r="P142" s="20">
        <f>Q142-O142</f>
        <v>3</v>
      </c>
      <c r="Q142" s="20">
        <f>ROUND(PRODUCT(J142,25)/12,0)</f>
        <v>6</v>
      </c>
      <c r="R142" s="31"/>
      <c r="S142" s="31" t="s">
        <v>32</v>
      </c>
      <c r="T142" s="32"/>
      <c r="U142" s="12" t="s">
        <v>44</v>
      </c>
    </row>
    <row r="143" spans="1:21" ht="12.75">
      <c r="A143" s="48" t="s">
        <v>180</v>
      </c>
      <c r="B143" s="108" t="s">
        <v>195</v>
      </c>
      <c r="C143" s="108"/>
      <c r="D143" s="108"/>
      <c r="E143" s="108"/>
      <c r="F143" s="108"/>
      <c r="G143" s="108"/>
      <c r="H143" s="108"/>
      <c r="I143" s="108"/>
      <c r="J143" s="47">
        <v>3</v>
      </c>
      <c r="K143" s="47">
        <v>2</v>
      </c>
      <c r="L143" s="47">
        <v>0</v>
      </c>
      <c r="M143" s="47">
        <v>0</v>
      </c>
      <c r="N143" s="47">
        <v>1</v>
      </c>
      <c r="O143" s="19">
        <f>K143+L143+M143+N143</f>
        <v>3</v>
      </c>
      <c r="P143" s="20">
        <f>Q143-O143</f>
        <v>3</v>
      </c>
      <c r="Q143" s="20">
        <f>ROUND(PRODUCT(J143,25)/12,0)</f>
        <v>6</v>
      </c>
      <c r="R143" s="31"/>
      <c r="S143" s="31" t="s">
        <v>32</v>
      </c>
      <c r="T143" s="32"/>
      <c r="U143" s="12" t="s">
        <v>44</v>
      </c>
    </row>
    <row r="144" spans="1:21" ht="24.75" customHeight="1">
      <c r="A144" s="94" t="s">
        <v>56</v>
      </c>
      <c r="B144" s="95"/>
      <c r="C144" s="95"/>
      <c r="D144" s="95"/>
      <c r="E144" s="95"/>
      <c r="F144" s="95"/>
      <c r="G144" s="95"/>
      <c r="H144" s="95"/>
      <c r="I144" s="96"/>
      <c r="J144" s="45">
        <f aca="true" t="shared" si="25" ref="J144:Q144">SUM(J122,J125,J128,J132,J136,J141)</f>
        <v>29</v>
      </c>
      <c r="K144" s="45">
        <f t="shared" si="25"/>
        <v>12</v>
      </c>
      <c r="L144" s="45">
        <f t="shared" si="25"/>
        <v>0</v>
      </c>
      <c r="M144" s="45">
        <f t="shared" si="25"/>
        <v>5</v>
      </c>
      <c r="N144" s="45">
        <f t="shared" si="25"/>
        <v>2</v>
      </c>
      <c r="O144" s="45">
        <f t="shared" si="25"/>
        <v>19</v>
      </c>
      <c r="P144" s="49">
        <f t="shared" si="25"/>
        <v>40</v>
      </c>
      <c r="Q144" s="49">
        <f t="shared" si="25"/>
        <v>59</v>
      </c>
      <c r="R144" s="50">
        <f>COUNTIF(R122,"E")+COUNTIF(R125,"E")+COUNTIF(R128,"E")+COUNTIF(R132,"E")+COUNTIF(R136,"E")+COUNTIF(R141,"E")</f>
        <v>2</v>
      </c>
      <c r="S144" s="51">
        <f>COUNTIF(S122,"C")+COUNTIF(S125,"C")+COUNTIF(S128,"C")+COUNTIF(S132,"C")+COUNTIF(S136,"C")+COUNTIF(S141,"C")</f>
        <v>4</v>
      </c>
      <c r="T144" s="51">
        <f>COUNTIF(T122,"VP")+COUNTIF(T125,"VP")+COUNTIF(T128,"VP")+COUNTIF(T132,"VP")+COUNTIF(T136,"VP")+COUNTIF(T141,"VP")</f>
        <v>0</v>
      </c>
      <c r="U144" s="53">
        <f>6/(COUNTIF($A$169:$U$240,$U$169)+COUNTIF($A$169:$U$240,$U$201)+COUNTIF($A$169:$U$240,$U$227)+COUNT($J$250:$J$254))</f>
        <v>0.13333333333333333</v>
      </c>
    </row>
    <row r="145" spans="1:21" ht="21.75" customHeight="1">
      <c r="A145" s="91" t="s">
        <v>57</v>
      </c>
      <c r="B145" s="92"/>
      <c r="C145" s="92"/>
      <c r="D145" s="92"/>
      <c r="E145" s="92"/>
      <c r="F145" s="92"/>
      <c r="G145" s="92"/>
      <c r="H145" s="92"/>
      <c r="I145" s="92"/>
      <c r="J145" s="93"/>
      <c r="K145" s="25">
        <f>SUM(K122,K125)*14+SUM(K141,K128,K132,K136)*12</f>
        <v>152</v>
      </c>
      <c r="L145" s="25">
        <f>SUM(L122,L125,L128,L132,L136)*14+L141*12</f>
        <v>0</v>
      </c>
      <c r="M145" s="25">
        <f>SUM(M122,M125)*14+SUM(M141,M128,M132,M136)*12</f>
        <v>64</v>
      </c>
      <c r="N145" s="25">
        <f>SUM(N122,N125)*14+SUM(N141,N128,N132,N136)*12</f>
        <v>24</v>
      </c>
      <c r="O145" s="25">
        <f>SUM(O122,O125)*14+SUM(O141,O128,O132,O136)*12</f>
        <v>240</v>
      </c>
      <c r="P145" s="25">
        <f>SUM(P122,P125)*14+SUM(P141,P128,P132,P136)*12</f>
        <v>496</v>
      </c>
      <c r="Q145" s="25">
        <f>SUM(Q122,Q125)*14+SUM(Q141,Q128,Q132,Q136)*12</f>
        <v>736</v>
      </c>
      <c r="R145" s="98"/>
      <c r="S145" s="99"/>
      <c r="T145" s="99"/>
      <c r="U145" s="100"/>
    </row>
    <row r="146" spans="1:21" ht="13.5" customHeight="1">
      <c r="A146" s="94"/>
      <c r="B146" s="95"/>
      <c r="C146" s="95"/>
      <c r="D146" s="95"/>
      <c r="E146" s="95"/>
      <c r="F146" s="95"/>
      <c r="G146" s="95"/>
      <c r="H146" s="95"/>
      <c r="I146" s="95"/>
      <c r="J146" s="96"/>
      <c r="K146" s="112">
        <f>SUM(K145:N145)</f>
        <v>240</v>
      </c>
      <c r="L146" s="113"/>
      <c r="M146" s="113"/>
      <c r="N146" s="114"/>
      <c r="O146" s="84">
        <f>Q145</f>
        <v>736</v>
      </c>
      <c r="P146" s="85"/>
      <c r="Q146" s="86"/>
      <c r="R146" s="101"/>
      <c r="S146" s="102"/>
      <c r="T146" s="102"/>
      <c r="U146" s="103"/>
    </row>
    <row r="147" spans="1:2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4"/>
      <c r="M147" s="14"/>
      <c r="N147" s="14"/>
      <c r="O147" s="15"/>
      <c r="P147" s="15"/>
      <c r="Q147" s="15"/>
      <c r="R147" s="16"/>
      <c r="S147" s="16"/>
      <c r="T147" s="16"/>
      <c r="U147" s="16"/>
    </row>
    <row r="148" spans="1:21" ht="19.5" customHeight="1">
      <c r="A148" s="146" t="s">
        <v>58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</row>
    <row r="149" spans="1:21" ht="28.5" customHeight="1">
      <c r="A149" s="130" t="s">
        <v>31</v>
      </c>
      <c r="B149" s="115" t="s">
        <v>30</v>
      </c>
      <c r="C149" s="116"/>
      <c r="D149" s="116"/>
      <c r="E149" s="116"/>
      <c r="F149" s="116"/>
      <c r="G149" s="116"/>
      <c r="H149" s="116"/>
      <c r="I149" s="117"/>
      <c r="J149" s="110" t="s">
        <v>45</v>
      </c>
      <c r="K149" s="127" t="s">
        <v>28</v>
      </c>
      <c r="L149" s="128"/>
      <c r="M149" s="128"/>
      <c r="N149" s="129"/>
      <c r="O149" s="83" t="s">
        <v>46</v>
      </c>
      <c r="P149" s="87"/>
      <c r="Q149" s="87"/>
      <c r="R149" s="83" t="s">
        <v>27</v>
      </c>
      <c r="S149" s="83"/>
      <c r="T149" s="83"/>
      <c r="U149" s="83" t="s">
        <v>26</v>
      </c>
    </row>
    <row r="150" spans="1:21" ht="16.5" customHeight="1">
      <c r="A150" s="131"/>
      <c r="B150" s="118"/>
      <c r="C150" s="119"/>
      <c r="D150" s="119"/>
      <c r="E150" s="119"/>
      <c r="F150" s="119"/>
      <c r="G150" s="119"/>
      <c r="H150" s="119"/>
      <c r="I150" s="120"/>
      <c r="J150" s="111"/>
      <c r="K150" s="4" t="s">
        <v>32</v>
      </c>
      <c r="L150" s="4" t="s">
        <v>33</v>
      </c>
      <c r="M150" s="4" t="s">
        <v>34</v>
      </c>
      <c r="N150" s="4" t="s">
        <v>224</v>
      </c>
      <c r="O150" s="4" t="s">
        <v>38</v>
      </c>
      <c r="P150" s="4" t="s">
        <v>9</v>
      </c>
      <c r="Q150" s="4" t="s">
        <v>35</v>
      </c>
      <c r="R150" s="4" t="s">
        <v>36</v>
      </c>
      <c r="S150" s="4" t="s">
        <v>32</v>
      </c>
      <c r="T150" s="4" t="s">
        <v>37</v>
      </c>
      <c r="U150" s="83"/>
    </row>
    <row r="151" spans="1:21" ht="18.75" customHeight="1">
      <c r="A151" s="147" t="s">
        <v>59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ht="12.75" customHeight="1">
      <c r="A152" s="57" t="s">
        <v>226</v>
      </c>
      <c r="B152" s="210" t="s">
        <v>227</v>
      </c>
      <c r="C152" s="211"/>
      <c r="D152" s="211"/>
      <c r="E152" s="211"/>
      <c r="F152" s="211"/>
      <c r="G152" s="211"/>
      <c r="H152" s="211"/>
      <c r="I152" s="212"/>
      <c r="J152" s="57">
        <v>3</v>
      </c>
      <c r="K152" s="57">
        <v>2</v>
      </c>
      <c r="L152" s="57">
        <v>1</v>
      </c>
      <c r="M152" s="57">
        <v>0</v>
      </c>
      <c r="N152" s="57">
        <v>0</v>
      </c>
      <c r="O152" s="19">
        <f>K152+L152+M152+N152</f>
        <v>3</v>
      </c>
      <c r="P152" s="20">
        <f>Q152-O152</f>
        <v>2</v>
      </c>
      <c r="Q152" s="20">
        <f>ROUND(PRODUCT(J152,25)/14,0)</f>
        <v>5</v>
      </c>
      <c r="R152" s="57"/>
      <c r="S152" s="57" t="s">
        <v>32</v>
      </c>
      <c r="T152" s="57"/>
      <c r="U152" s="57" t="s">
        <v>44</v>
      </c>
    </row>
    <row r="153" spans="1:21" ht="12.75">
      <c r="A153" s="41" t="s">
        <v>196</v>
      </c>
      <c r="B153" s="108" t="s">
        <v>197</v>
      </c>
      <c r="C153" s="108"/>
      <c r="D153" s="108"/>
      <c r="E153" s="108"/>
      <c r="F153" s="108"/>
      <c r="G153" s="108"/>
      <c r="H153" s="108"/>
      <c r="I153" s="108"/>
      <c r="J153" s="42">
        <v>3</v>
      </c>
      <c r="K153" s="42">
        <v>0</v>
      </c>
      <c r="L153" s="42">
        <v>2</v>
      </c>
      <c r="M153" s="42">
        <v>0</v>
      </c>
      <c r="N153" s="42">
        <v>1</v>
      </c>
      <c r="O153" s="19">
        <f>K153+L153+M153+N153</f>
        <v>3</v>
      </c>
      <c r="P153" s="20">
        <f>Q153-O153</f>
        <v>2</v>
      </c>
      <c r="Q153" s="20">
        <f>ROUND(PRODUCT(J153,25)/14,0)</f>
        <v>5</v>
      </c>
      <c r="R153" s="31"/>
      <c r="S153" s="31" t="s">
        <v>32</v>
      </c>
      <c r="T153" s="32"/>
      <c r="U153" s="12" t="s">
        <v>44</v>
      </c>
    </row>
    <row r="154" spans="1:21" ht="18" customHeight="1">
      <c r="A154" s="145" t="s">
        <v>60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</row>
    <row r="155" spans="1:21" ht="12.75">
      <c r="A155" s="41" t="s">
        <v>198</v>
      </c>
      <c r="B155" s="108" t="s">
        <v>200</v>
      </c>
      <c r="C155" s="108"/>
      <c r="D155" s="108"/>
      <c r="E155" s="108"/>
      <c r="F155" s="108"/>
      <c r="G155" s="108"/>
      <c r="H155" s="108"/>
      <c r="I155" s="108"/>
      <c r="J155" s="42">
        <v>3</v>
      </c>
      <c r="K155" s="42">
        <v>2</v>
      </c>
      <c r="L155" s="42">
        <v>0</v>
      </c>
      <c r="M155" s="42">
        <v>0</v>
      </c>
      <c r="N155" s="42">
        <v>0</v>
      </c>
      <c r="O155" s="19">
        <f>K155+L155+M155+N155</f>
        <v>2</v>
      </c>
      <c r="P155" s="20">
        <f>Q155-O155</f>
        <v>3</v>
      </c>
      <c r="Q155" s="20">
        <f>ROUND(PRODUCT(J155,25)/14,0)</f>
        <v>5</v>
      </c>
      <c r="R155" s="31"/>
      <c r="S155" s="31" t="s">
        <v>32</v>
      </c>
      <c r="T155" s="32"/>
      <c r="U155" s="12" t="s">
        <v>41</v>
      </c>
    </row>
    <row r="156" spans="1:21" ht="12.75">
      <c r="A156" s="41" t="s">
        <v>199</v>
      </c>
      <c r="B156" s="108" t="s">
        <v>201</v>
      </c>
      <c r="C156" s="108"/>
      <c r="D156" s="108"/>
      <c r="E156" s="108"/>
      <c r="F156" s="108"/>
      <c r="G156" s="108"/>
      <c r="H156" s="108"/>
      <c r="I156" s="108"/>
      <c r="J156" s="42">
        <v>3</v>
      </c>
      <c r="K156" s="42">
        <v>0</v>
      </c>
      <c r="L156" s="42">
        <v>2</v>
      </c>
      <c r="M156" s="42">
        <v>0</v>
      </c>
      <c r="N156" s="42">
        <v>1</v>
      </c>
      <c r="O156" s="19">
        <f>K156+L156+M156+N156</f>
        <v>3</v>
      </c>
      <c r="P156" s="20">
        <f>Q156-O156</f>
        <v>2</v>
      </c>
      <c r="Q156" s="20">
        <f>ROUND(PRODUCT(J156,25)/14,0)</f>
        <v>5</v>
      </c>
      <c r="R156" s="31"/>
      <c r="S156" s="31" t="s">
        <v>32</v>
      </c>
      <c r="T156" s="32"/>
      <c r="U156" s="12" t="s">
        <v>44</v>
      </c>
    </row>
    <row r="157" spans="1:21" ht="20.25" customHeight="1">
      <c r="A157" s="145" t="s">
        <v>61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</row>
    <row r="158" spans="1:21" ht="12.75">
      <c r="A158" s="41" t="s">
        <v>203</v>
      </c>
      <c r="B158" s="108" t="s">
        <v>202</v>
      </c>
      <c r="C158" s="108"/>
      <c r="D158" s="108"/>
      <c r="E158" s="108"/>
      <c r="F158" s="108"/>
      <c r="G158" s="108"/>
      <c r="H158" s="108"/>
      <c r="I158" s="108"/>
      <c r="J158" s="42">
        <v>3</v>
      </c>
      <c r="K158" s="42">
        <v>1</v>
      </c>
      <c r="L158" s="42">
        <v>0</v>
      </c>
      <c r="M158" s="42">
        <v>1</v>
      </c>
      <c r="N158" s="42">
        <v>0</v>
      </c>
      <c r="O158" s="19">
        <f>K158+L158+M158+N158</f>
        <v>2</v>
      </c>
      <c r="P158" s="20">
        <f>Q158-O158</f>
        <v>3</v>
      </c>
      <c r="Q158" s="20">
        <f>ROUND(PRODUCT(J158,25)/14,0)</f>
        <v>5</v>
      </c>
      <c r="R158" s="31"/>
      <c r="S158" s="31" t="s">
        <v>32</v>
      </c>
      <c r="T158" s="32"/>
      <c r="U158" s="12" t="s">
        <v>44</v>
      </c>
    </row>
    <row r="159" spans="1:21" ht="26.25" customHeight="1">
      <c r="A159" s="88" t="s">
        <v>56</v>
      </c>
      <c r="B159" s="89"/>
      <c r="C159" s="89"/>
      <c r="D159" s="89"/>
      <c r="E159" s="89"/>
      <c r="F159" s="89"/>
      <c r="G159" s="89"/>
      <c r="H159" s="89"/>
      <c r="I159" s="90"/>
      <c r="J159" s="25">
        <f>SUM(J152,J153,J155,J156,J158)</f>
        <v>15</v>
      </c>
      <c r="K159" s="25">
        <f aca="true" t="shared" si="26" ref="K159:Q159">SUM(K152,K153,K155,K156,K158)</f>
        <v>5</v>
      </c>
      <c r="L159" s="25">
        <f t="shared" si="26"/>
        <v>5</v>
      </c>
      <c r="M159" s="25">
        <f t="shared" si="26"/>
        <v>1</v>
      </c>
      <c r="N159" s="25">
        <f t="shared" si="26"/>
        <v>2</v>
      </c>
      <c r="O159" s="25">
        <f t="shared" si="26"/>
        <v>13</v>
      </c>
      <c r="P159" s="25">
        <f t="shared" si="26"/>
        <v>12</v>
      </c>
      <c r="Q159" s="25">
        <f t="shared" si="26"/>
        <v>25</v>
      </c>
      <c r="R159" s="25">
        <f>COUNTIF(R152:R153,"E")+COUNTIF(R155,"E")+COUNTIF(R156,"E")+COUNTIF(R158,"E")</f>
        <v>0</v>
      </c>
      <c r="S159" s="25">
        <f>COUNTIF(S152:S153,"C")+COUNTIF(S155,"C")+COUNTIF(S156,"C")+COUNTIF(S158,"C")</f>
        <v>5</v>
      </c>
      <c r="T159" s="25">
        <f>COUNTIF(T152:T153,"VP")+COUNTIF(T155,"VP")+COUNTIF(T156,"VP")+COUNTIF(T158,"VP")</f>
        <v>0</v>
      </c>
      <c r="U159" s="54">
        <f>COUNT($J$250:$J$254)/(COUNTIF($A$169:$U$240,$U$169)+COUNTIF($A$169:$U$240,$U$201)+COUNTIF($A$169:$U$240,$U$227)+COUNT($J$250:$J$254))</f>
        <v>0.1111111111111111</v>
      </c>
    </row>
    <row r="160" spans="1:21" ht="16.5" customHeight="1">
      <c r="A160" s="91" t="s">
        <v>57</v>
      </c>
      <c r="B160" s="92"/>
      <c r="C160" s="92"/>
      <c r="D160" s="92"/>
      <c r="E160" s="92"/>
      <c r="F160" s="92"/>
      <c r="G160" s="92"/>
      <c r="H160" s="92"/>
      <c r="I160" s="92"/>
      <c r="J160" s="93"/>
      <c r="K160" s="25">
        <f aca="true" t="shared" si="27" ref="K160:Q160">SUM(K153,K155,K158,)*14</f>
        <v>42</v>
      </c>
      <c r="L160" s="25">
        <f t="shared" si="27"/>
        <v>28</v>
      </c>
      <c r="M160" s="25">
        <f t="shared" si="27"/>
        <v>14</v>
      </c>
      <c r="N160" s="25">
        <f t="shared" si="27"/>
        <v>14</v>
      </c>
      <c r="O160" s="25">
        <f t="shared" si="27"/>
        <v>98</v>
      </c>
      <c r="P160" s="25">
        <f t="shared" si="27"/>
        <v>112</v>
      </c>
      <c r="Q160" s="25">
        <f t="shared" si="27"/>
        <v>210</v>
      </c>
      <c r="R160" s="98"/>
      <c r="S160" s="99"/>
      <c r="T160" s="99"/>
      <c r="U160" s="100"/>
    </row>
    <row r="161" spans="1:21" ht="15" customHeight="1">
      <c r="A161" s="94"/>
      <c r="B161" s="95"/>
      <c r="C161" s="95"/>
      <c r="D161" s="95"/>
      <c r="E161" s="95"/>
      <c r="F161" s="95"/>
      <c r="G161" s="95"/>
      <c r="H161" s="95"/>
      <c r="I161" s="95"/>
      <c r="J161" s="96"/>
      <c r="K161" s="112">
        <f>SUM(K160:N160)</f>
        <v>98</v>
      </c>
      <c r="L161" s="113"/>
      <c r="M161" s="113"/>
      <c r="N161" s="114"/>
      <c r="O161" s="84">
        <f>Q160</f>
        <v>210</v>
      </c>
      <c r="P161" s="85"/>
      <c r="Q161" s="86"/>
      <c r="R161" s="101"/>
      <c r="S161" s="102"/>
      <c r="T161" s="102"/>
      <c r="U161" s="103"/>
    </row>
    <row r="162" spans="1:21" ht="1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4"/>
      <c r="M162" s="14"/>
      <c r="N162" s="14"/>
      <c r="O162" s="17"/>
      <c r="P162" s="17"/>
      <c r="Q162" s="17"/>
      <c r="R162" s="17"/>
      <c r="S162" s="17"/>
      <c r="T162" s="17"/>
      <c r="U162" s="17"/>
    </row>
    <row r="163" spans="1:21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4"/>
      <c r="M163" s="14"/>
      <c r="N163" s="14"/>
      <c r="O163" s="17"/>
      <c r="P163" s="17"/>
      <c r="Q163" s="17"/>
      <c r="R163" s="17"/>
      <c r="S163" s="17"/>
      <c r="T163" s="17"/>
      <c r="U163" s="17"/>
    </row>
    <row r="164" spans="1:21" ht="38.25" customHeight="1">
      <c r="A164" s="193" t="s">
        <v>211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</row>
    <row r="165" spans="1:21" ht="16.5" customHeight="1">
      <c r="A165" s="106" t="s">
        <v>64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1:21" ht="34.5" customHeight="1">
      <c r="A166" s="106" t="s">
        <v>31</v>
      </c>
      <c r="B166" s="106" t="s">
        <v>30</v>
      </c>
      <c r="C166" s="106"/>
      <c r="D166" s="106"/>
      <c r="E166" s="106"/>
      <c r="F166" s="106"/>
      <c r="G166" s="106"/>
      <c r="H166" s="106"/>
      <c r="I166" s="106"/>
      <c r="J166" s="132" t="s">
        <v>45</v>
      </c>
      <c r="K166" s="73" t="s">
        <v>28</v>
      </c>
      <c r="L166" s="74"/>
      <c r="M166" s="74"/>
      <c r="N166" s="75"/>
      <c r="O166" s="132" t="s">
        <v>46</v>
      </c>
      <c r="P166" s="132"/>
      <c r="Q166" s="132"/>
      <c r="R166" s="132" t="s">
        <v>27</v>
      </c>
      <c r="S166" s="132"/>
      <c r="T166" s="132"/>
      <c r="U166" s="132" t="s">
        <v>26</v>
      </c>
    </row>
    <row r="167" spans="1:21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32"/>
      <c r="K167" s="34" t="s">
        <v>32</v>
      </c>
      <c r="L167" s="34" t="s">
        <v>33</v>
      </c>
      <c r="M167" s="34" t="s">
        <v>34</v>
      </c>
      <c r="N167" s="34" t="s">
        <v>224</v>
      </c>
      <c r="O167" s="34" t="s">
        <v>38</v>
      </c>
      <c r="P167" s="34" t="s">
        <v>9</v>
      </c>
      <c r="Q167" s="34" t="s">
        <v>35</v>
      </c>
      <c r="R167" s="34" t="s">
        <v>36</v>
      </c>
      <c r="S167" s="34" t="s">
        <v>32</v>
      </c>
      <c r="T167" s="34" t="s">
        <v>37</v>
      </c>
      <c r="U167" s="132"/>
    </row>
    <row r="168" spans="1:21" ht="17.25" customHeight="1">
      <c r="A168" s="136" t="s">
        <v>62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8"/>
    </row>
    <row r="169" spans="1:23" ht="12.75">
      <c r="A169" s="36" t="str">
        <f aca="true" t="shared" si="28" ref="A169:A182">IF(ISNA(INDEX($A$39:$U$161,MATCH($B169,$B$39:$B$161,0),1)),"",INDEX($A$39:$U$161,MATCH($B169,$B$39:$B$161,0),1))</f>
        <v>MLM7006</v>
      </c>
      <c r="B169" s="139" t="s">
        <v>86</v>
      </c>
      <c r="C169" s="139"/>
      <c r="D169" s="139"/>
      <c r="E169" s="139"/>
      <c r="F169" s="139"/>
      <c r="G169" s="139"/>
      <c r="H169" s="139"/>
      <c r="I169" s="140"/>
      <c r="J169" s="20">
        <f aca="true" t="shared" si="29" ref="J169:J182">IF(ISNA(INDEX($A$39:$U$161,MATCH($B169,$B$39:$B$161,0),10)),"",INDEX($A$39:$U$161,MATCH($B169,$B$39:$B$161,0),10))</f>
        <v>4</v>
      </c>
      <c r="K169" s="20">
        <f aca="true" t="shared" si="30" ref="K169:K182">IF(ISNA(INDEX($A$39:$U$161,MATCH($B169,$B$39:$B$161,0),11)),"",INDEX($A$39:$U$161,MATCH($B169,$B$39:$B$161,0),11))</f>
        <v>2</v>
      </c>
      <c r="L169" s="20">
        <f aca="true" t="shared" si="31" ref="L169:L182">IF(ISNA(INDEX($A$39:$U$161,MATCH($B169,$B$39:$B$161,0),12)),"",INDEX($A$39:$U$161,MATCH($B169,$B$39:$B$161,0),12))</f>
        <v>0</v>
      </c>
      <c r="M169" s="20">
        <f aca="true" t="shared" si="32" ref="M169:M182">IF(ISNA(INDEX($A$39:$U$161,MATCH($B169,$B$39:$B$161,0),13)),"",INDEX($A$39:$U$161,MATCH($B169,$B$39:$B$161,0),13))</f>
        <v>1</v>
      </c>
      <c r="N169" s="20">
        <f aca="true" t="shared" si="33" ref="N169:N182">IF(ISNA(INDEX($A$39:$U$161,MATCH($B169,$B$39:$B$161,0),14)),"",INDEX($A$39:$U$161,MATCH($B169,$B$39:$B$161,0),14))</f>
        <v>0</v>
      </c>
      <c r="O169" s="20">
        <f aca="true" t="shared" si="34" ref="O169:O182">IF(ISNA(INDEX($A$39:$U$161,MATCH($B169,$B$39:$B$161,0),15)),"",INDEX($A$39:$U$161,MATCH($B169,$B$39:$B$161,0),15))</f>
        <v>3</v>
      </c>
      <c r="P169" s="20">
        <f aca="true" t="shared" si="35" ref="P169:P182">IF(ISNA(INDEX($A$39:$U$161,MATCH($B169,$B$39:$B$161,0),16)),"",INDEX($A$39:$U$161,MATCH($B169,$B$39:$B$161,0),16))</f>
        <v>4</v>
      </c>
      <c r="Q169" s="20">
        <f aca="true" t="shared" si="36" ref="Q169:Q182">IF(ISNA(INDEX($A$39:$U$161,MATCH($B169,$B$39:$B$161,0),17)),"",INDEX($A$39:$U$161,MATCH($B169,$B$39:$B$161,0),17))</f>
        <v>7</v>
      </c>
      <c r="R169" s="33">
        <f aca="true" t="shared" si="37" ref="R169:R182">IF(ISNA(INDEX($A$39:$U$161,MATCH($B169,$B$39:$B$161,0),18)),"",INDEX($A$39:$U$161,MATCH($B169,$B$39:$B$161,0),18))</f>
        <v>0</v>
      </c>
      <c r="S169" s="33" t="str">
        <f aca="true" t="shared" si="38" ref="S169:S182">IF(ISNA(INDEX($A$39:$U$161,MATCH($B169,$B$39:$B$161,0),19)),"",INDEX($A$39:$U$161,MATCH($B169,$B$39:$B$161,0),19))</f>
        <v>C</v>
      </c>
      <c r="T169" s="33">
        <f aca="true" t="shared" si="39" ref="T169:T182">IF(ISNA(INDEX($A$39:$U$161,MATCH($B169,$B$39:$B$161,0),20)),"",INDEX($A$39:$U$161,MATCH($B169,$B$39:$B$161,0),20))</f>
        <v>0</v>
      </c>
      <c r="U169" s="22" t="s">
        <v>41</v>
      </c>
      <c r="W169" s="55"/>
    </row>
    <row r="170" spans="1:21" ht="12.75">
      <c r="A170" s="36" t="str">
        <f t="shared" si="28"/>
        <v>MLM5004</v>
      </c>
      <c r="B170" s="139" t="s">
        <v>88</v>
      </c>
      <c r="C170" s="139"/>
      <c r="D170" s="139"/>
      <c r="E170" s="139"/>
      <c r="F170" s="139"/>
      <c r="G170" s="139"/>
      <c r="H170" s="139"/>
      <c r="I170" s="140"/>
      <c r="J170" s="20">
        <f t="shared" si="29"/>
        <v>5</v>
      </c>
      <c r="K170" s="20">
        <f t="shared" si="30"/>
        <v>2</v>
      </c>
      <c r="L170" s="20">
        <f t="shared" si="31"/>
        <v>1</v>
      </c>
      <c r="M170" s="20">
        <f t="shared" si="32"/>
        <v>2</v>
      </c>
      <c r="N170" s="20">
        <f t="shared" si="33"/>
        <v>0</v>
      </c>
      <c r="O170" s="20">
        <f t="shared" si="34"/>
        <v>5</v>
      </c>
      <c r="P170" s="20">
        <f t="shared" si="35"/>
        <v>4</v>
      </c>
      <c r="Q170" s="20">
        <f t="shared" si="36"/>
        <v>9</v>
      </c>
      <c r="R170" s="33" t="str">
        <f t="shared" si="37"/>
        <v>E</v>
      </c>
      <c r="S170" s="33">
        <f t="shared" si="38"/>
        <v>0</v>
      </c>
      <c r="T170" s="33">
        <f t="shared" si="39"/>
        <v>0</v>
      </c>
      <c r="U170" s="22" t="s">
        <v>41</v>
      </c>
    </row>
    <row r="171" spans="1:21" ht="12.75">
      <c r="A171" s="36" t="str">
        <f t="shared" si="28"/>
        <v>MLM5055</v>
      </c>
      <c r="B171" s="139" t="s">
        <v>92</v>
      </c>
      <c r="C171" s="139"/>
      <c r="D171" s="139"/>
      <c r="E171" s="139"/>
      <c r="F171" s="139"/>
      <c r="G171" s="139"/>
      <c r="H171" s="139"/>
      <c r="I171" s="140"/>
      <c r="J171" s="20">
        <f t="shared" si="29"/>
        <v>5</v>
      </c>
      <c r="K171" s="20">
        <f t="shared" si="30"/>
        <v>2</v>
      </c>
      <c r="L171" s="20">
        <f t="shared" si="31"/>
        <v>2</v>
      </c>
      <c r="M171" s="20">
        <f t="shared" si="32"/>
        <v>0</v>
      </c>
      <c r="N171" s="20">
        <f t="shared" si="33"/>
        <v>0</v>
      </c>
      <c r="O171" s="20">
        <f t="shared" si="34"/>
        <v>4</v>
      </c>
      <c r="P171" s="20">
        <f t="shared" si="35"/>
        <v>5</v>
      </c>
      <c r="Q171" s="20">
        <f t="shared" si="36"/>
        <v>9</v>
      </c>
      <c r="R171" s="33" t="str">
        <f t="shared" si="37"/>
        <v>E</v>
      </c>
      <c r="S171" s="33">
        <f t="shared" si="38"/>
        <v>0</v>
      </c>
      <c r="T171" s="33">
        <f t="shared" si="39"/>
        <v>0</v>
      </c>
      <c r="U171" s="22" t="s">
        <v>41</v>
      </c>
    </row>
    <row r="172" spans="1:21" ht="12.75">
      <c r="A172" s="36" t="str">
        <f t="shared" si="28"/>
        <v>MLM5007</v>
      </c>
      <c r="B172" s="97" t="s">
        <v>94</v>
      </c>
      <c r="C172" s="97"/>
      <c r="D172" s="97"/>
      <c r="E172" s="97"/>
      <c r="F172" s="97"/>
      <c r="G172" s="97"/>
      <c r="H172" s="97"/>
      <c r="I172" s="97"/>
      <c r="J172" s="20">
        <f t="shared" si="29"/>
        <v>7</v>
      </c>
      <c r="K172" s="20">
        <f t="shared" si="30"/>
        <v>2</v>
      </c>
      <c r="L172" s="20">
        <f t="shared" si="31"/>
        <v>1</v>
      </c>
      <c r="M172" s="20">
        <f t="shared" si="32"/>
        <v>2</v>
      </c>
      <c r="N172" s="20">
        <f t="shared" si="33"/>
        <v>0</v>
      </c>
      <c r="O172" s="20">
        <f t="shared" si="34"/>
        <v>5</v>
      </c>
      <c r="P172" s="20">
        <f t="shared" si="35"/>
        <v>8</v>
      </c>
      <c r="Q172" s="20">
        <f t="shared" si="36"/>
        <v>13</v>
      </c>
      <c r="R172" s="33" t="str">
        <f t="shared" si="37"/>
        <v>E</v>
      </c>
      <c r="S172" s="33">
        <f t="shared" si="38"/>
        <v>0</v>
      </c>
      <c r="T172" s="33">
        <f t="shared" si="39"/>
        <v>0</v>
      </c>
      <c r="U172" s="22" t="s">
        <v>41</v>
      </c>
    </row>
    <row r="173" spans="1:21" ht="12.75">
      <c r="A173" s="36" t="str">
        <f t="shared" si="28"/>
        <v>MLM5022</v>
      </c>
      <c r="B173" s="97" t="s">
        <v>98</v>
      </c>
      <c r="C173" s="97"/>
      <c r="D173" s="97"/>
      <c r="E173" s="97"/>
      <c r="F173" s="97"/>
      <c r="G173" s="97"/>
      <c r="H173" s="97"/>
      <c r="I173" s="97"/>
      <c r="J173" s="20">
        <f t="shared" si="29"/>
        <v>5</v>
      </c>
      <c r="K173" s="20">
        <f t="shared" si="30"/>
        <v>2</v>
      </c>
      <c r="L173" s="20">
        <f t="shared" si="31"/>
        <v>1</v>
      </c>
      <c r="M173" s="20">
        <f t="shared" si="32"/>
        <v>0</v>
      </c>
      <c r="N173" s="20">
        <f t="shared" si="33"/>
        <v>0</v>
      </c>
      <c r="O173" s="20">
        <f t="shared" si="34"/>
        <v>3</v>
      </c>
      <c r="P173" s="20">
        <f t="shared" si="35"/>
        <v>6</v>
      </c>
      <c r="Q173" s="20">
        <f t="shared" si="36"/>
        <v>9</v>
      </c>
      <c r="R173" s="33" t="str">
        <f t="shared" si="37"/>
        <v>E</v>
      </c>
      <c r="S173" s="33">
        <f t="shared" si="38"/>
        <v>0</v>
      </c>
      <c r="T173" s="33">
        <f t="shared" si="39"/>
        <v>0</v>
      </c>
      <c r="U173" s="22" t="s">
        <v>41</v>
      </c>
    </row>
    <row r="174" spans="1:21" ht="12.75">
      <c r="A174" s="36" t="str">
        <f t="shared" si="28"/>
        <v>MLM5025</v>
      </c>
      <c r="B174" s="97" t="s">
        <v>102</v>
      </c>
      <c r="C174" s="97"/>
      <c r="D174" s="97"/>
      <c r="E174" s="97"/>
      <c r="F174" s="97"/>
      <c r="G174" s="97"/>
      <c r="H174" s="97"/>
      <c r="I174" s="97"/>
      <c r="J174" s="20">
        <f t="shared" si="29"/>
        <v>6</v>
      </c>
      <c r="K174" s="20">
        <f t="shared" si="30"/>
        <v>2</v>
      </c>
      <c r="L174" s="20">
        <f t="shared" si="31"/>
        <v>1</v>
      </c>
      <c r="M174" s="20">
        <f t="shared" si="32"/>
        <v>1</v>
      </c>
      <c r="N174" s="20">
        <f t="shared" si="33"/>
        <v>0</v>
      </c>
      <c r="O174" s="20">
        <f t="shared" si="34"/>
        <v>4</v>
      </c>
      <c r="P174" s="20">
        <f t="shared" si="35"/>
        <v>7</v>
      </c>
      <c r="Q174" s="20">
        <f t="shared" si="36"/>
        <v>11</v>
      </c>
      <c r="R174" s="33">
        <f t="shared" si="37"/>
        <v>0</v>
      </c>
      <c r="S174" s="33" t="str">
        <f t="shared" si="38"/>
        <v>C</v>
      </c>
      <c r="T174" s="33">
        <f t="shared" si="39"/>
        <v>0</v>
      </c>
      <c r="U174" s="22" t="s">
        <v>41</v>
      </c>
    </row>
    <row r="175" spans="1:21" ht="12.75">
      <c r="A175" s="36" t="str">
        <f t="shared" si="28"/>
        <v>MLM5001</v>
      </c>
      <c r="B175" s="97" t="s">
        <v>106</v>
      </c>
      <c r="C175" s="97"/>
      <c r="D175" s="97"/>
      <c r="E175" s="97"/>
      <c r="F175" s="97"/>
      <c r="G175" s="97"/>
      <c r="H175" s="97"/>
      <c r="I175" s="97"/>
      <c r="J175" s="20">
        <f t="shared" si="29"/>
        <v>5</v>
      </c>
      <c r="K175" s="20">
        <f t="shared" si="30"/>
        <v>2</v>
      </c>
      <c r="L175" s="20">
        <f t="shared" si="31"/>
        <v>0</v>
      </c>
      <c r="M175" s="20">
        <f t="shared" si="32"/>
        <v>2</v>
      </c>
      <c r="N175" s="20">
        <f t="shared" si="33"/>
        <v>0</v>
      </c>
      <c r="O175" s="20">
        <f t="shared" si="34"/>
        <v>4</v>
      </c>
      <c r="P175" s="20">
        <f t="shared" si="35"/>
        <v>5</v>
      </c>
      <c r="Q175" s="20">
        <f t="shared" si="36"/>
        <v>9</v>
      </c>
      <c r="R175" s="33" t="str">
        <f t="shared" si="37"/>
        <v>E</v>
      </c>
      <c r="S175" s="33">
        <f t="shared" si="38"/>
        <v>0</v>
      </c>
      <c r="T175" s="33">
        <f t="shared" si="39"/>
        <v>0</v>
      </c>
      <c r="U175" s="22" t="s">
        <v>41</v>
      </c>
    </row>
    <row r="176" spans="1:21" ht="12.75">
      <c r="A176" s="36" t="str">
        <f t="shared" si="28"/>
        <v>MLM5027</v>
      </c>
      <c r="B176" s="97" t="s">
        <v>108</v>
      </c>
      <c r="C176" s="97"/>
      <c r="D176" s="97"/>
      <c r="E176" s="97"/>
      <c r="F176" s="97"/>
      <c r="G176" s="97"/>
      <c r="H176" s="97"/>
      <c r="I176" s="97"/>
      <c r="J176" s="20">
        <f t="shared" si="29"/>
        <v>5</v>
      </c>
      <c r="K176" s="20">
        <f t="shared" si="30"/>
        <v>2</v>
      </c>
      <c r="L176" s="20">
        <f t="shared" si="31"/>
        <v>1</v>
      </c>
      <c r="M176" s="20">
        <f t="shared" si="32"/>
        <v>2</v>
      </c>
      <c r="N176" s="20">
        <f t="shared" si="33"/>
        <v>0</v>
      </c>
      <c r="O176" s="20">
        <f t="shared" si="34"/>
        <v>5</v>
      </c>
      <c r="P176" s="20">
        <f t="shared" si="35"/>
        <v>4</v>
      </c>
      <c r="Q176" s="20">
        <f t="shared" si="36"/>
        <v>9</v>
      </c>
      <c r="R176" s="33" t="str">
        <f t="shared" si="37"/>
        <v>E</v>
      </c>
      <c r="S176" s="33">
        <f t="shared" si="38"/>
        <v>0</v>
      </c>
      <c r="T176" s="33">
        <f t="shared" si="39"/>
        <v>0</v>
      </c>
      <c r="U176" s="22" t="s">
        <v>41</v>
      </c>
    </row>
    <row r="177" spans="1:21" ht="12.75">
      <c r="A177" s="36" t="str">
        <f t="shared" si="28"/>
        <v>MLM5002</v>
      </c>
      <c r="B177" s="97" t="s">
        <v>128</v>
      </c>
      <c r="C177" s="97"/>
      <c r="D177" s="97"/>
      <c r="E177" s="97"/>
      <c r="F177" s="97"/>
      <c r="G177" s="97"/>
      <c r="H177" s="97"/>
      <c r="I177" s="97"/>
      <c r="J177" s="20">
        <f t="shared" si="29"/>
        <v>5</v>
      </c>
      <c r="K177" s="20">
        <f t="shared" si="30"/>
        <v>2</v>
      </c>
      <c r="L177" s="20">
        <f t="shared" si="31"/>
        <v>0</v>
      </c>
      <c r="M177" s="20">
        <f t="shared" si="32"/>
        <v>2</v>
      </c>
      <c r="N177" s="20">
        <f t="shared" si="33"/>
        <v>0</v>
      </c>
      <c r="O177" s="20">
        <f t="shared" si="34"/>
        <v>4</v>
      </c>
      <c r="P177" s="20">
        <f t="shared" si="35"/>
        <v>5</v>
      </c>
      <c r="Q177" s="20">
        <f t="shared" si="36"/>
        <v>9</v>
      </c>
      <c r="R177" s="33" t="str">
        <f t="shared" si="37"/>
        <v>E</v>
      </c>
      <c r="S177" s="33">
        <f t="shared" si="38"/>
        <v>0</v>
      </c>
      <c r="T177" s="33">
        <f t="shared" si="39"/>
        <v>0</v>
      </c>
      <c r="U177" s="22" t="s">
        <v>41</v>
      </c>
    </row>
    <row r="178" spans="1:21" ht="12.75">
      <c r="A178" s="36" t="str">
        <f t="shared" si="28"/>
        <v>MLM5011</v>
      </c>
      <c r="B178" s="97" t="s">
        <v>139</v>
      </c>
      <c r="C178" s="97"/>
      <c r="D178" s="97"/>
      <c r="E178" s="97"/>
      <c r="F178" s="97"/>
      <c r="G178" s="97"/>
      <c r="H178" s="97"/>
      <c r="I178" s="97"/>
      <c r="J178" s="20">
        <f t="shared" si="29"/>
        <v>5</v>
      </c>
      <c r="K178" s="20">
        <f t="shared" si="30"/>
        <v>2</v>
      </c>
      <c r="L178" s="20">
        <f t="shared" si="31"/>
        <v>1</v>
      </c>
      <c r="M178" s="20">
        <f t="shared" si="32"/>
        <v>1</v>
      </c>
      <c r="N178" s="20">
        <f t="shared" si="33"/>
        <v>1</v>
      </c>
      <c r="O178" s="20">
        <f t="shared" si="34"/>
        <v>5</v>
      </c>
      <c r="P178" s="20">
        <f t="shared" si="35"/>
        <v>4</v>
      </c>
      <c r="Q178" s="20">
        <f t="shared" si="36"/>
        <v>9</v>
      </c>
      <c r="R178" s="33" t="str">
        <f t="shared" si="37"/>
        <v>E</v>
      </c>
      <c r="S178" s="33">
        <f t="shared" si="38"/>
        <v>0</v>
      </c>
      <c r="T178" s="33">
        <f t="shared" si="39"/>
        <v>0</v>
      </c>
      <c r="U178" s="22" t="s">
        <v>41</v>
      </c>
    </row>
    <row r="179" spans="1:21" ht="12.75">
      <c r="A179" s="36" t="str">
        <f t="shared" si="28"/>
        <v>MLM5023</v>
      </c>
      <c r="B179" s="97" t="s">
        <v>140</v>
      </c>
      <c r="C179" s="97"/>
      <c r="D179" s="97"/>
      <c r="E179" s="97"/>
      <c r="F179" s="97"/>
      <c r="G179" s="97"/>
      <c r="H179" s="97"/>
      <c r="I179" s="97"/>
      <c r="J179" s="20">
        <f t="shared" si="29"/>
        <v>6</v>
      </c>
      <c r="K179" s="20">
        <f t="shared" si="30"/>
        <v>2</v>
      </c>
      <c r="L179" s="20">
        <f t="shared" si="31"/>
        <v>2</v>
      </c>
      <c r="M179" s="20">
        <f t="shared" si="32"/>
        <v>2</v>
      </c>
      <c r="N179" s="20">
        <f t="shared" si="33"/>
        <v>0</v>
      </c>
      <c r="O179" s="20">
        <f t="shared" si="34"/>
        <v>6</v>
      </c>
      <c r="P179" s="20">
        <f t="shared" si="35"/>
        <v>5</v>
      </c>
      <c r="Q179" s="20">
        <f t="shared" si="36"/>
        <v>11</v>
      </c>
      <c r="R179" s="33" t="str">
        <f t="shared" si="37"/>
        <v>E</v>
      </c>
      <c r="S179" s="33">
        <f t="shared" si="38"/>
        <v>0</v>
      </c>
      <c r="T179" s="33">
        <f t="shared" si="39"/>
        <v>0</v>
      </c>
      <c r="U179" s="22" t="s">
        <v>41</v>
      </c>
    </row>
    <row r="180" spans="1:21" ht="12.75">
      <c r="A180" s="36" t="str">
        <f t="shared" si="28"/>
        <v>MLM5013</v>
      </c>
      <c r="B180" s="97" t="s">
        <v>141</v>
      </c>
      <c r="C180" s="97"/>
      <c r="D180" s="97"/>
      <c r="E180" s="97"/>
      <c r="F180" s="97"/>
      <c r="G180" s="97"/>
      <c r="H180" s="97"/>
      <c r="I180" s="97"/>
      <c r="J180" s="20">
        <f t="shared" si="29"/>
        <v>5</v>
      </c>
      <c r="K180" s="20">
        <f t="shared" si="30"/>
        <v>2</v>
      </c>
      <c r="L180" s="20">
        <f t="shared" si="31"/>
        <v>0</v>
      </c>
      <c r="M180" s="20">
        <f t="shared" si="32"/>
        <v>2</v>
      </c>
      <c r="N180" s="20">
        <f t="shared" si="33"/>
        <v>1</v>
      </c>
      <c r="O180" s="20">
        <f t="shared" si="34"/>
        <v>5</v>
      </c>
      <c r="P180" s="20">
        <f t="shared" si="35"/>
        <v>4</v>
      </c>
      <c r="Q180" s="20">
        <f t="shared" si="36"/>
        <v>9</v>
      </c>
      <c r="R180" s="33" t="str">
        <f t="shared" si="37"/>
        <v>E</v>
      </c>
      <c r="S180" s="33">
        <f t="shared" si="38"/>
        <v>0</v>
      </c>
      <c r="T180" s="33">
        <f t="shared" si="39"/>
        <v>0</v>
      </c>
      <c r="U180" s="22" t="s">
        <v>41</v>
      </c>
    </row>
    <row r="181" spans="1:21" ht="12.75">
      <c r="A181" s="36" t="str">
        <f t="shared" si="28"/>
        <v>MLM5012</v>
      </c>
      <c r="B181" s="144" t="s">
        <v>142</v>
      </c>
      <c r="C181" s="144"/>
      <c r="D181" s="144"/>
      <c r="E181" s="144"/>
      <c r="F181" s="144"/>
      <c r="G181" s="144"/>
      <c r="H181" s="144"/>
      <c r="I181" s="144"/>
      <c r="J181" s="20">
        <f t="shared" si="29"/>
        <v>2</v>
      </c>
      <c r="K181" s="20">
        <f t="shared" si="30"/>
        <v>0</v>
      </c>
      <c r="L181" s="20">
        <f t="shared" si="31"/>
        <v>0</v>
      </c>
      <c r="M181" s="20">
        <f t="shared" si="32"/>
        <v>2</v>
      </c>
      <c r="N181" s="20">
        <f t="shared" si="33"/>
        <v>0</v>
      </c>
      <c r="O181" s="20">
        <f t="shared" si="34"/>
        <v>2</v>
      </c>
      <c r="P181" s="20">
        <f t="shared" si="35"/>
        <v>2</v>
      </c>
      <c r="Q181" s="20">
        <f t="shared" si="36"/>
        <v>4</v>
      </c>
      <c r="R181" s="33">
        <f t="shared" si="37"/>
        <v>0</v>
      </c>
      <c r="S181" s="33" t="str">
        <f t="shared" si="38"/>
        <v>C</v>
      </c>
      <c r="T181" s="33">
        <f t="shared" si="39"/>
        <v>0</v>
      </c>
      <c r="U181" s="22" t="s">
        <v>41</v>
      </c>
    </row>
    <row r="182" spans="1:21" ht="12.75">
      <c r="A182" s="36" t="str">
        <f t="shared" si="28"/>
        <v>MLM0028</v>
      </c>
      <c r="B182" s="97" t="s">
        <v>143</v>
      </c>
      <c r="C182" s="97"/>
      <c r="D182" s="97"/>
      <c r="E182" s="97"/>
      <c r="F182" s="97"/>
      <c r="G182" s="97"/>
      <c r="H182" s="97"/>
      <c r="I182" s="97"/>
      <c r="J182" s="20">
        <f t="shared" si="29"/>
        <v>4</v>
      </c>
      <c r="K182" s="20">
        <f t="shared" si="30"/>
        <v>2</v>
      </c>
      <c r="L182" s="20">
        <f t="shared" si="31"/>
        <v>0</v>
      </c>
      <c r="M182" s="20">
        <f t="shared" si="32"/>
        <v>2</v>
      </c>
      <c r="N182" s="20">
        <f t="shared" si="33"/>
        <v>0</v>
      </c>
      <c r="O182" s="20">
        <f t="shared" si="34"/>
        <v>4</v>
      </c>
      <c r="P182" s="20">
        <f t="shared" si="35"/>
        <v>3</v>
      </c>
      <c r="Q182" s="20">
        <f t="shared" si="36"/>
        <v>7</v>
      </c>
      <c r="R182" s="33" t="str">
        <f t="shared" si="37"/>
        <v>E</v>
      </c>
      <c r="S182" s="33">
        <f t="shared" si="38"/>
        <v>0</v>
      </c>
      <c r="T182" s="33">
        <f t="shared" si="39"/>
        <v>0</v>
      </c>
      <c r="U182" s="22" t="s">
        <v>41</v>
      </c>
    </row>
    <row r="183" spans="1:21" ht="12.75">
      <c r="A183" s="23" t="s">
        <v>29</v>
      </c>
      <c r="B183" s="133"/>
      <c r="C183" s="134"/>
      <c r="D183" s="134"/>
      <c r="E183" s="134"/>
      <c r="F183" s="134"/>
      <c r="G183" s="134"/>
      <c r="H183" s="134"/>
      <c r="I183" s="135"/>
      <c r="J183" s="25">
        <f>IF(ISNA(SUM(J169:J182)),"",SUM(J169:J182))</f>
        <v>69</v>
      </c>
      <c r="K183" s="25">
        <f aca="true" t="shared" si="40" ref="K183:Q183">SUM(K169:K182)</f>
        <v>26</v>
      </c>
      <c r="L183" s="25">
        <f t="shared" si="40"/>
        <v>10</v>
      </c>
      <c r="M183" s="25">
        <f t="shared" si="40"/>
        <v>21</v>
      </c>
      <c r="N183" s="25">
        <f t="shared" si="40"/>
        <v>2</v>
      </c>
      <c r="O183" s="25">
        <f t="shared" si="40"/>
        <v>59</v>
      </c>
      <c r="P183" s="25">
        <f t="shared" si="40"/>
        <v>66</v>
      </c>
      <c r="Q183" s="25">
        <f t="shared" si="40"/>
        <v>125</v>
      </c>
      <c r="R183" s="23">
        <f>COUNTIF(R169:R182,"E")</f>
        <v>11</v>
      </c>
      <c r="S183" s="23">
        <f>COUNTIF(S169:S182,"C")</f>
        <v>3</v>
      </c>
      <c r="T183" s="23">
        <f>COUNTIF(T169:T182,"VP")</f>
        <v>0</v>
      </c>
      <c r="U183" s="22"/>
    </row>
    <row r="184" spans="1:21" ht="17.25" customHeight="1">
      <c r="A184" s="136" t="s">
        <v>74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8"/>
    </row>
    <row r="185" spans="1:21" ht="12.75">
      <c r="A185" s="36" t="str">
        <f>IF(ISNA(INDEX($A$39:$U$161,MATCH($B185,$B$39:$B$161,0),1)),"",INDEX($A$39:$U$161,MATCH($B185,$B$39:$B$161,0),1))</f>
        <v>MLM5014</v>
      </c>
      <c r="B185" s="97" t="s">
        <v>151</v>
      </c>
      <c r="C185" s="97"/>
      <c r="D185" s="97"/>
      <c r="E185" s="97"/>
      <c r="F185" s="97"/>
      <c r="G185" s="97"/>
      <c r="H185" s="97"/>
      <c r="I185" s="97"/>
      <c r="J185" s="20">
        <f>IF(ISNA(INDEX($A$39:$U$161,MATCH($B185,$B$39:$B$161,0),10)),"",INDEX($A$39:$U$161,MATCH($B185,$B$39:$B$161,0),10))</f>
        <v>6</v>
      </c>
      <c r="K185" s="20">
        <f>IF(ISNA(INDEX($A$39:$U$161,MATCH($B185,$B$39:$B$161,0),11)),"",INDEX($A$39:$U$161,MATCH($B185,$B$39:$B$161,0),11))</f>
        <v>2</v>
      </c>
      <c r="L185" s="20">
        <f>IF(ISNA(INDEX($A$39:$U$161,MATCH($B185,$B$39:$B$161,0),12)),"",INDEX($A$39:$U$161,MATCH($B185,$B$39:$B$161,0),12))</f>
        <v>1</v>
      </c>
      <c r="M185" s="20">
        <f>IF(ISNA(INDEX($A$39:$U$161,MATCH($B185,$B$39:$B$161,0),13)),"",INDEX($A$39:$U$161,MATCH($B185,$B$39:$B$161,0),13))</f>
        <v>1</v>
      </c>
      <c r="N185" s="20">
        <f>IF(ISNA(INDEX($A$39:$U$161,MATCH($B185,$B$39:$B$161,0),14)),"",INDEX($A$39:$U$161,MATCH($B185,$B$39:$B$161,0),14))</f>
        <v>1</v>
      </c>
      <c r="O185" s="20">
        <f>IF(ISNA(INDEX($A$39:$U$161,MATCH($B185,$B$39:$B$161,0),15)),"",INDEX($A$39:$U$161,MATCH($B185,$B$39:$B$161,0),15))</f>
        <v>5</v>
      </c>
      <c r="P185" s="20">
        <f>IF(ISNA(INDEX($A$39:$U$161,MATCH($B185,$B$39:$B$161,0),16)),"",INDEX($A$39:$U$161,MATCH($B185,$B$39:$B$161,0),16))</f>
        <v>8</v>
      </c>
      <c r="Q185" s="20">
        <f>IF(ISNA(INDEX($A$39:$U$161,MATCH($B185,$B$39:$B$161,0),17)),"",INDEX($A$39:$U$161,MATCH($B185,$B$39:$B$161,0),17))</f>
        <v>13</v>
      </c>
      <c r="R185" s="33" t="str">
        <f>IF(ISNA(INDEX($A$39:$U$161,MATCH($B185,$B$39:$B$161,0),18)),"",INDEX($A$39:$U$161,MATCH($B185,$B$39:$B$161,0),18))</f>
        <v>E</v>
      </c>
      <c r="S185" s="33">
        <f>IF(ISNA(INDEX($A$39:$U$161,MATCH($B185,$B$39:$B$161,0),19)),"",INDEX($A$39:$U$161,MATCH($B185,$B$39:$B$161,0),19))</f>
        <v>0</v>
      </c>
      <c r="T185" s="33">
        <f>IF(ISNA(INDEX($A$39:$U$161,MATCH($B185,$B$39:$B$161,0),20)),"",INDEX($A$39:$U$161,MATCH($B185,$B$39:$B$161,0),20))</f>
        <v>0</v>
      </c>
      <c r="U185" s="22" t="s">
        <v>41</v>
      </c>
    </row>
    <row r="186" spans="1:21" ht="12.75">
      <c r="A186" s="23" t="s">
        <v>29</v>
      </c>
      <c r="B186" s="106"/>
      <c r="C186" s="106"/>
      <c r="D186" s="106"/>
      <c r="E186" s="106"/>
      <c r="F186" s="106"/>
      <c r="G186" s="106"/>
      <c r="H186" s="106"/>
      <c r="I186" s="106"/>
      <c r="J186" s="25">
        <f aca="true" t="shared" si="41" ref="J186:Q186">SUM(J185:J185)</f>
        <v>6</v>
      </c>
      <c r="K186" s="25">
        <f t="shared" si="41"/>
        <v>2</v>
      </c>
      <c r="L186" s="25">
        <f t="shared" si="41"/>
        <v>1</v>
      </c>
      <c r="M186" s="25">
        <f t="shared" si="41"/>
        <v>1</v>
      </c>
      <c r="N186" s="25">
        <f t="shared" si="41"/>
        <v>1</v>
      </c>
      <c r="O186" s="25">
        <f t="shared" si="41"/>
        <v>5</v>
      </c>
      <c r="P186" s="25">
        <f t="shared" si="41"/>
        <v>8</v>
      </c>
      <c r="Q186" s="25">
        <f t="shared" si="41"/>
        <v>13</v>
      </c>
      <c r="R186" s="23">
        <f>COUNTIF(R185:R185,"E")</f>
        <v>1</v>
      </c>
      <c r="S186" s="23">
        <f>COUNTIF(S185:S185,"C")</f>
        <v>0</v>
      </c>
      <c r="T186" s="23">
        <f>COUNTIF(T185:T185,"VP")</f>
        <v>0</v>
      </c>
      <c r="U186" s="24"/>
    </row>
    <row r="187" spans="1:21" ht="27" customHeight="1">
      <c r="A187" s="88" t="s">
        <v>56</v>
      </c>
      <c r="B187" s="89"/>
      <c r="C187" s="89"/>
      <c r="D187" s="89"/>
      <c r="E187" s="89"/>
      <c r="F187" s="89"/>
      <c r="G187" s="89"/>
      <c r="H187" s="89"/>
      <c r="I187" s="90"/>
      <c r="J187" s="25">
        <f aca="true" t="shared" si="42" ref="J187:T187">SUM(J183,J186)</f>
        <v>75</v>
      </c>
      <c r="K187" s="25">
        <f t="shared" si="42"/>
        <v>28</v>
      </c>
      <c r="L187" s="25">
        <f t="shared" si="42"/>
        <v>11</v>
      </c>
      <c r="M187" s="25">
        <f t="shared" si="42"/>
        <v>22</v>
      </c>
      <c r="N187" s="25">
        <f t="shared" si="42"/>
        <v>3</v>
      </c>
      <c r="O187" s="25">
        <f t="shared" si="42"/>
        <v>64</v>
      </c>
      <c r="P187" s="25">
        <f t="shared" si="42"/>
        <v>74</v>
      </c>
      <c r="Q187" s="25">
        <f t="shared" si="42"/>
        <v>138</v>
      </c>
      <c r="R187" s="25">
        <f t="shared" si="42"/>
        <v>12</v>
      </c>
      <c r="S187" s="25">
        <f t="shared" si="42"/>
        <v>3</v>
      </c>
      <c r="T187" s="25">
        <f t="shared" si="42"/>
        <v>0</v>
      </c>
      <c r="U187" s="54">
        <f>COUNTIF($A$168:$U$186,$U$169)/(COUNTIF($A$168:$U$186,$U$169)+COUNTIF($A$200:$U$217,$U$201)+COUNTIF($A$226:$U$240,$U$227)+COUNT($J$250:$J$254))</f>
        <v>0.3333333333333333</v>
      </c>
    </row>
    <row r="188" spans="1:21" ht="12.75">
      <c r="A188" s="91" t="s">
        <v>57</v>
      </c>
      <c r="B188" s="92"/>
      <c r="C188" s="92"/>
      <c r="D188" s="92"/>
      <c r="E188" s="92"/>
      <c r="F188" s="92"/>
      <c r="G188" s="92"/>
      <c r="H188" s="92"/>
      <c r="I188" s="92"/>
      <c r="J188" s="93"/>
      <c r="K188" s="25">
        <f aca="true" t="shared" si="43" ref="K188:Q188">K183*14+K186*12</f>
        <v>388</v>
      </c>
      <c r="L188" s="25">
        <f t="shared" si="43"/>
        <v>152</v>
      </c>
      <c r="M188" s="25">
        <f t="shared" si="43"/>
        <v>306</v>
      </c>
      <c r="N188" s="25">
        <f t="shared" si="43"/>
        <v>40</v>
      </c>
      <c r="O188" s="25">
        <f t="shared" si="43"/>
        <v>886</v>
      </c>
      <c r="P188" s="25">
        <f t="shared" si="43"/>
        <v>1020</v>
      </c>
      <c r="Q188" s="25">
        <f t="shared" si="43"/>
        <v>1906</v>
      </c>
      <c r="R188" s="98"/>
      <c r="S188" s="99"/>
      <c r="T188" s="99"/>
      <c r="U188" s="100"/>
    </row>
    <row r="189" spans="1:21" ht="12.75">
      <c r="A189" s="94"/>
      <c r="B189" s="95"/>
      <c r="C189" s="95"/>
      <c r="D189" s="95"/>
      <c r="E189" s="95"/>
      <c r="F189" s="95"/>
      <c r="G189" s="95"/>
      <c r="H189" s="95"/>
      <c r="I189" s="95"/>
      <c r="J189" s="96"/>
      <c r="K189" s="112">
        <f>SUM(K188:N188)</f>
        <v>886</v>
      </c>
      <c r="L189" s="113"/>
      <c r="M189" s="113"/>
      <c r="N189" s="114"/>
      <c r="O189" s="84">
        <f>Q188</f>
        <v>1906</v>
      </c>
      <c r="P189" s="85"/>
      <c r="Q189" s="86"/>
      <c r="R189" s="101"/>
      <c r="S189" s="102"/>
      <c r="T189" s="102"/>
      <c r="U189" s="103"/>
    </row>
    <row r="191" spans="2:20" ht="12.75">
      <c r="B191" s="2"/>
      <c r="C191" s="2"/>
      <c r="D191" s="2"/>
      <c r="E191" s="2"/>
      <c r="F191" s="2"/>
      <c r="G191" s="2"/>
      <c r="M191" s="9"/>
      <c r="N191" s="9"/>
      <c r="O191" s="9"/>
      <c r="P191" s="9"/>
      <c r="Q191" s="9"/>
      <c r="R191" s="9"/>
      <c r="S191" s="9"/>
      <c r="T191" s="9"/>
    </row>
    <row r="192" spans="2:20" ht="12.75">
      <c r="B192" s="9"/>
      <c r="C192" s="9"/>
      <c r="D192" s="9"/>
      <c r="E192" s="9"/>
      <c r="F192" s="9"/>
      <c r="G192" s="9"/>
      <c r="H192" s="18"/>
      <c r="I192" s="18"/>
      <c r="J192" s="18"/>
      <c r="M192" s="9"/>
      <c r="N192" s="9"/>
      <c r="O192" s="9"/>
      <c r="P192" s="9"/>
      <c r="Q192" s="9"/>
      <c r="R192" s="9"/>
      <c r="S192" s="9"/>
      <c r="T192" s="9"/>
    </row>
    <row r="194" spans="2:20" ht="12.75">
      <c r="B194" s="2"/>
      <c r="C194" s="2"/>
      <c r="D194" s="2"/>
      <c r="E194" s="2"/>
      <c r="F194" s="2"/>
      <c r="G194" s="2"/>
      <c r="M194" s="9"/>
      <c r="N194" s="9"/>
      <c r="O194" s="9"/>
      <c r="P194" s="9"/>
      <c r="Q194" s="9"/>
      <c r="R194" s="9"/>
      <c r="S194" s="9"/>
      <c r="T194" s="9"/>
    </row>
    <row r="195" spans="2:20" ht="12.75">
      <c r="B195" s="9"/>
      <c r="C195" s="9"/>
      <c r="D195" s="9"/>
      <c r="E195" s="9"/>
      <c r="F195" s="9"/>
      <c r="G195" s="9"/>
      <c r="H195" s="18"/>
      <c r="I195" s="18"/>
      <c r="J195" s="18"/>
      <c r="M195" s="9"/>
      <c r="N195" s="9"/>
      <c r="O195" s="9"/>
      <c r="P195" s="9"/>
      <c r="Q195" s="9"/>
      <c r="R195" s="9"/>
      <c r="S195" s="9"/>
      <c r="T195" s="9"/>
    </row>
    <row r="196" ht="31.5" customHeight="1"/>
    <row r="197" spans="1:21" ht="23.25" customHeight="1">
      <c r="A197" s="106" t="s">
        <v>240</v>
      </c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1:21" ht="26.25" customHeight="1">
      <c r="A198" s="106" t="s">
        <v>31</v>
      </c>
      <c r="B198" s="106" t="s">
        <v>30</v>
      </c>
      <c r="C198" s="106"/>
      <c r="D198" s="106"/>
      <c r="E198" s="106"/>
      <c r="F198" s="106"/>
      <c r="G198" s="106"/>
      <c r="H198" s="106"/>
      <c r="I198" s="106"/>
      <c r="J198" s="132" t="s">
        <v>45</v>
      </c>
      <c r="K198" s="73" t="s">
        <v>28</v>
      </c>
      <c r="L198" s="74"/>
      <c r="M198" s="74"/>
      <c r="N198" s="75"/>
      <c r="O198" s="132" t="s">
        <v>46</v>
      </c>
      <c r="P198" s="132"/>
      <c r="Q198" s="132"/>
      <c r="R198" s="132" t="s">
        <v>27</v>
      </c>
      <c r="S198" s="132"/>
      <c r="T198" s="132"/>
      <c r="U198" s="132" t="s">
        <v>26</v>
      </c>
    </row>
    <row r="199" spans="1:21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32"/>
      <c r="K199" s="34" t="s">
        <v>32</v>
      </c>
      <c r="L199" s="34" t="s">
        <v>33</v>
      </c>
      <c r="M199" s="34" t="s">
        <v>34</v>
      </c>
      <c r="N199" s="34"/>
      <c r="O199" s="34" t="s">
        <v>38</v>
      </c>
      <c r="P199" s="34" t="s">
        <v>9</v>
      </c>
      <c r="Q199" s="34" t="s">
        <v>35</v>
      </c>
      <c r="R199" s="34" t="s">
        <v>36</v>
      </c>
      <c r="S199" s="34" t="s">
        <v>32</v>
      </c>
      <c r="T199" s="34" t="s">
        <v>37</v>
      </c>
      <c r="U199" s="132"/>
    </row>
    <row r="200" spans="1:21" ht="18.75" customHeight="1">
      <c r="A200" s="136" t="s">
        <v>62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8"/>
    </row>
    <row r="201" spans="1:21" ht="12.75">
      <c r="A201" s="36" t="str">
        <f aca="true" t="shared" si="44" ref="A201:A210">IF(ISNA(INDEX($A$39:$U$161,MATCH($B201,$B$39:$B$161,0),1)),"",INDEX($A$39:$U$161,MATCH($B201,$B$39:$B$161,0),1))</f>
        <v>MLM5005</v>
      </c>
      <c r="B201" s="139" t="s">
        <v>90</v>
      </c>
      <c r="C201" s="139"/>
      <c r="D201" s="139"/>
      <c r="E201" s="139"/>
      <c r="F201" s="139"/>
      <c r="G201" s="139"/>
      <c r="H201" s="139"/>
      <c r="I201" s="140"/>
      <c r="J201" s="20">
        <f aca="true" t="shared" si="45" ref="J201:J210">IF(ISNA(INDEX($A$39:$U$161,MATCH($B201,$B$39:$B$161,0),10)),"",INDEX($A$39:$U$161,MATCH($B201,$B$39:$B$161,0),10))</f>
        <v>6</v>
      </c>
      <c r="K201" s="20">
        <f aca="true" t="shared" si="46" ref="K201:K210">IF(ISNA(INDEX($A$39:$U$161,MATCH($B201,$B$39:$B$161,0),11)),"",INDEX($A$39:$U$161,MATCH($B201,$B$39:$B$161,0),11))</f>
        <v>2</v>
      </c>
      <c r="L201" s="20">
        <f aca="true" t="shared" si="47" ref="L201:L210">IF(ISNA(INDEX($A$39:$U$161,MATCH($B201,$B$39:$B$161,0),12)),"",INDEX($A$39:$U$161,MATCH($B201,$B$39:$B$161,0),12))</f>
        <v>2</v>
      </c>
      <c r="M201" s="20">
        <f aca="true" t="shared" si="48" ref="M201:M210">IF(ISNA(INDEX($A$39:$U$161,MATCH($B201,$B$39:$B$161,0),13)),"",INDEX($A$39:$U$161,MATCH($B201,$B$39:$B$161,0),13))</f>
        <v>2</v>
      </c>
      <c r="N201" s="20">
        <f aca="true" t="shared" si="49" ref="N201:N210">IF(ISNA(INDEX($A$39:$U$161,MATCH($B201,$B$39:$B$161,0),14)),"",INDEX($A$39:$U$161,MATCH($B201,$B$39:$B$161,0),14))</f>
        <v>0</v>
      </c>
      <c r="O201" s="20">
        <f aca="true" t="shared" si="50" ref="O201:O210">IF(ISNA(INDEX($A$39:$U$161,MATCH($B201,$B$39:$B$161,0),15)),"",INDEX($A$39:$U$161,MATCH($B201,$B$39:$B$161,0),15))</f>
        <v>6</v>
      </c>
      <c r="P201" s="20">
        <f aca="true" t="shared" si="51" ref="P201:P210">IF(ISNA(INDEX($A$39:$U$161,MATCH($B201,$B$39:$B$161,0),16)),"",INDEX($A$39:$U$161,MATCH($B201,$B$39:$B$161,0),16))</f>
        <v>5</v>
      </c>
      <c r="Q201" s="20">
        <f aca="true" t="shared" si="52" ref="Q201:Q210">IF(ISNA(INDEX($A$39:$U$161,MATCH($B201,$B$39:$B$161,0),17)),"",INDEX($A$39:$U$161,MATCH($B201,$B$39:$B$161,0),17))</f>
        <v>11</v>
      </c>
      <c r="R201" s="33" t="str">
        <f aca="true" t="shared" si="53" ref="R201:R210">IF(ISNA(INDEX($A$39:$U$161,MATCH($B201,$B$39:$B$161,0),18)),"",INDEX($A$39:$U$161,MATCH($B201,$B$39:$B$161,0),18))</f>
        <v>E</v>
      </c>
      <c r="S201" s="33">
        <f aca="true" t="shared" si="54" ref="S201:S210">IF(ISNA(INDEX($A$39:$U$161,MATCH($B201,$B$39:$B$161,0),19)),"",INDEX($A$39:$U$161,MATCH($B201,$B$39:$B$161,0),19))</f>
        <v>0</v>
      </c>
      <c r="T201" s="33">
        <f aca="true" t="shared" si="55" ref="T201:T210">IF(ISNA(INDEX($A$39:$U$161,MATCH($B201,$B$39:$B$161,0),20)),"",INDEX($A$39:$U$161,MATCH($B201,$B$39:$B$161,0),20))</f>
        <v>0</v>
      </c>
      <c r="U201" s="19" t="s">
        <v>43</v>
      </c>
    </row>
    <row r="202" spans="1:21" ht="12.75">
      <c r="A202" s="36" t="str">
        <f t="shared" si="44"/>
        <v>MLM5006</v>
      </c>
      <c r="B202" s="97" t="s">
        <v>96</v>
      </c>
      <c r="C202" s="97"/>
      <c r="D202" s="97"/>
      <c r="E202" s="97"/>
      <c r="F202" s="97"/>
      <c r="G202" s="97"/>
      <c r="H202" s="97"/>
      <c r="I202" s="97"/>
      <c r="J202" s="20">
        <f t="shared" si="45"/>
        <v>7</v>
      </c>
      <c r="K202" s="20">
        <f t="shared" si="46"/>
        <v>2</v>
      </c>
      <c r="L202" s="20">
        <f t="shared" si="47"/>
        <v>1</v>
      </c>
      <c r="M202" s="20">
        <f t="shared" si="48"/>
        <v>2</v>
      </c>
      <c r="N202" s="20">
        <f t="shared" si="49"/>
        <v>0</v>
      </c>
      <c r="O202" s="20">
        <f t="shared" si="50"/>
        <v>5</v>
      </c>
      <c r="P202" s="20">
        <f t="shared" si="51"/>
        <v>8</v>
      </c>
      <c r="Q202" s="20">
        <f t="shared" si="52"/>
        <v>13</v>
      </c>
      <c r="R202" s="33" t="str">
        <f t="shared" si="53"/>
        <v>E</v>
      </c>
      <c r="S202" s="33">
        <f t="shared" si="54"/>
        <v>0</v>
      </c>
      <c r="T202" s="33">
        <f t="shared" si="55"/>
        <v>0</v>
      </c>
      <c r="U202" s="19" t="s">
        <v>43</v>
      </c>
    </row>
    <row r="203" spans="1:21" ht="12.75">
      <c r="A203" s="36" t="str">
        <f t="shared" si="44"/>
        <v>MLM5008</v>
      </c>
      <c r="B203" s="97" t="s">
        <v>104</v>
      </c>
      <c r="C203" s="97"/>
      <c r="D203" s="97"/>
      <c r="E203" s="97"/>
      <c r="F203" s="97"/>
      <c r="G203" s="97"/>
      <c r="H203" s="97"/>
      <c r="I203" s="97"/>
      <c r="J203" s="20">
        <f t="shared" si="45"/>
        <v>6</v>
      </c>
      <c r="K203" s="20">
        <f t="shared" si="46"/>
        <v>2</v>
      </c>
      <c r="L203" s="20">
        <f t="shared" si="47"/>
        <v>1</v>
      </c>
      <c r="M203" s="20">
        <f t="shared" si="48"/>
        <v>2</v>
      </c>
      <c r="N203" s="20">
        <f t="shared" si="49"/>
        <v>0</v>
      </c>
      <c r="O203" s="20">
        <f t="shared" si="50"/>
        <v>5</v>
      </c>
      <c r="P203" s="20">
        <f t="shared" si="51"/>
        <v>6</v>
      </c>
      <c r="Q203" s="20">
        <f t="shared" si="52"/>
        <v>11</v>
      </c>
      <c r="R203" s="33" t="str">
        <f t="shared" si="53"/>
        <v>E</v>
      </c>
      <c r="S203" s="33">
        <f t="shared" si="54"/>
        <v>0</v>
      </c>
      <c r="T203" s="33">
        <f t="shared" si="55"/>
        <v>0</v>
      </c>
      <c r="U203" s="19" t="s">
        <v>43</v>
      </c>
    </row>
    <row r="204" spans="1:21" ht="12.75">
      <c r="A204" s="36" t="str">
        <f t="shared" si="44"/>
        <v>MLM5009</v>
      </c>
      <c r="B204" s="97" t="s">
        <v>110</v>
      </c>
      <c r="C204" s="97"/>
      <c r="D204" s="97"/>
      <c r="E204" s="97"/>
      <c r="F204" s="97"/>
      <c r="G204" s="97"/>
      <c r="H204" s="97"/>
      <c r="I204" s="97"/>
      <c r="J204" s="20">
        <f t="shared" si="45"/>
        <v>5</v>
      </c>
      <c r="K204" s="20">
        <f t="shared" si="46"/>
        <v>2</v>
      </c>
      <c r="L204" s="20">
        <f t="shared" si="47"/>
        <v>1</v>
      </c>
      <c r="M204" s="20">
        <f t="shared" si="48"/>
        <v>1</v>
      </c>
      <c r="N204" s="20">
        <f t="shared" si="49"/>
        <v>0</v>
      </c>
      <c r="O204" s="20">
        <f t="shared" si="50"/>
        <v>4</v>
      </c>
      <c r="P204" s="20">
        <f t="shared" si="51"/>
        <v>5</v>
      </c>
      <c r="Q204" s="20">
        <f t="shared" si="52"/>
        <v>9</v>
      </c>
      <c r="R204" s="33">
        <f t="shared" si="53"/>
        <v>0</v>
      </c>
      <c r="S204" s="33" t="str">
        <f t="shared" si="54"/>
        <v>C</v>
      </c>
      <c r="T204" s="33">
        <f t="shared" si="55"/>
        <v>0</v>
      </c>
      <c r="U204" s="19" t="s">
        <v>43</v>
      </c>
    </row>
    <row r="205" spans="1:21" ht="12.75">
      <c r="A205" s="36" t="str">
        <f t="shared" si="44"/>
        <v>MLM5015</v>
      </c>
      <c r="B205" s="97" t="s">
        <v>125</v>
      </c>
      <c r="C205" s="97"/>
      <c r="D205" s="97"/>
      <c r="E205" s="97"/>
      <c r="F205" s="97"/>
      <c r="G205" s="97"/>
      <c r="H205" s="97"/>
      <c r="I205" s="97"/>
      <c r="J205" s="20">
        <f t="shared" si="45"/>
        <v>5</v>
      </c>
      <c r="K205" s="20">
        <f t="shared" si="46"/>
        <v>2</v>
      </c>
      <c r="L205" s="20">
        <f t="shared" si="47"/>
        <v>0</v>
      </c>
      <c r="M205" s="20">
        <f t="shared" si="48"/>
        <v>2</v>
      </c>
      <c r="N205" s="20">
        <f t="shared" si="49"/>
        <v>1</v>
      </c>
      <c r="O205" s="20">
        <f t="shared" si="50"/>
        <v>5</v>
      </c>
      <c r="P205" s="20">
        <f t="shared" si="51"/>
        <v>4</v>
      </c>
      <c r="Q205" s="20">
        <f t="shared" si="52"/>
        <v>9</v>
      </c>
      <c r="R205" s="33" t="str">
        <f t="shared" si="53"/>
        <v>E</v>
      </c>
      <c r="S205" s="33">
        <f t="shared" si="54"/>
        <v>0</v>
      </c>
      <c r="T205" s="33">
        <f t="shared" si="55"/>
        <v>0</v>
      </c>
      <c r="U205" s="19" t="s">
        <v>43</v>
      </c>
    </row>
    <row r="206" spans="1:21" ht="12.75">
      <c r="A206" s="36" t="str">
        <f t="shared" si="44"/>
        <v>MLM5028</v>
      </c>
      <c r="B206" s="97" t="s">
        <v>126</v>
      </c>
      <c r="C206" s="97"/>
      <c r="D206" s="97"/>
      <c r="E206" s="97"/>
      <c r="F206" s="97"/>
      <c r="G206" s="97"/>
      <c r="H206" s="97"/>
      <c r="I206" s="97"/>
      <c r="J206" s="20">
        <f t="shared" si="45"/>
        <v>5</v>
      </c>
      <c r="K206" s="20">
        <f t="shared" si="46"/>
        <v>2</v>
      </c>
      <c r="L206" s="20">
        <f t="shared" si="47"/>
        <v>1</v>
      </c>
      <c r="M206" s="20">
        <f t="shared" si="48"/>
        <v>1</v>
      </c>
      <c r="N206" s="20">
        <f t="shared" si="49"/>
        <v>0</v>
      </c>
      <c r="O206" s="20">
        <f t="shared" si="50"/>
        <v>4</v>
      </c>
      <c r="P206" s="20">
        <f t="shared" si="51"/>
        <v>5</v>
      </c>
      <c r="Q206" s="20">
        <f t="shared" si="52"/>
        <v>9</v>
      </c>
      <c r="R206" s="33" t="str">
        <f t="shared" si="53"/>
        <v>E</v>
      </c>
      <c r="S206" s="33">
        <f t="shared" si="54"/>
        <v>0</v>
      </c>
      <c r="T206" s="33">
        <f t="shared" si="55"/>
        <v>0</v>
      </c>
      <c r="U206" s="19" t="s">
        <v>43</v>
      </c>
    </row>
    <row r="207" spans="1:21" ht="12.75">
      <c r="A207" s="36" t="str">
        <f t="shared" si="44"/>
        <v>MLM5029</v>
      </c>
      <c r="B207" s="97" t="s">
        <v>127</v>
      </c>
      <c r="C207" s="97"/>
      <c r="D207" s="97"/>
      <c r="E207" s="97"/>
      <c r="F207" s="97"/>
      <c r="G207" s="97"/>
      <c r="H207" s="97"/>
      <c r="I207" s="97"/>
      <c r="J207" s="20">
        <f t="shared" si="45"/>
        <v>5</v>
      </c>
      <c r="K207" s="20">
        <f t="shared" si="46"/>
        <v>2</v>
      </c>
      <c r="L207" s="20">
        <f t="shared" si="47"/>
        <v>1</v>
      </c>
      <c r="M207" s="20">
        <f t="shared" si="48"/>
        <v>1</v>
      </c>
      <c r="N207" s="20">
        <f t="shared" si="49"/>
        <v>0</v>
      </c>
      <c r="O207" s="20">
        <f t="shared" si="50"/>
        <v>4</v>
      </c>
      <c r="P207" s="20">
        <f t="shared" si="51"/>
        <v>5</v>
      </c>
      <c r="Q207" s="20">
        <f t="shared" si="52"/>
        <v>9</v>
      </c>
      <c r="R207" s="33" t="str">
        <f t="shared" si="53"/>
        <v>E</v>
      </c>
      <c r="S207" s="33">
        <f t="shared" si="54"/>
        <v>0</v>
      </c>
      <c r="T207" s="33">
        <f t="shared" si="55"/>
        <v>0</v>
      </c>
      <c r="U207" s="19" t="s">
        <v>43</v>
      </c>
    </row>
    <row r="208" spans="1:21" ht="12.75">
      <c r="A208" s="36" t="str">
        <f t="shared" si="44"/>
        <v>MLM5060</v>
      </c>
      <c r="B208" s="97" t="s">
        <v>130</v>
      </c>
      <c r="C208" s="97"/>
      <c r="D208" s="97"/>
      <c r="E208" s="97"/>
      <c r="F208" s="97"/>
      <c r="G208" s="97"/>
      <c r="H208" s="97"/>
      <c r="I208" s="97"/>
      <c r="J208" s="20">
        <f t="shared" si="45"/>
        <v>5</v>
      </c>
      <c r="K208" s="20">
        <f t="shared" si="46"/>
        <v>2</v>
      </c>
      <c r="L208" s="20">
        <f t="shared" si="47"/>
        <v>1</v>
      </c>
      <c r="M208" s="20">
        <f t="shared" si="48"/>
        <v>1</v>
      </c>
      <c r="N208" s="20">
        <f t="shared" si="49"/>
        <v>0</v>
      </c>
      <c r="O208" s="20">
        <f t="shared" si="50"/>
        <v>4</v>
      </c>
      <c r="P208" s="20">
        <f t="shared" si="51"/>
        <v>5</v>
      </c>
      <c r="Q208" s="20">
        <f t="shared" si="52"/>
        <v>9</v>
      </c>
      <c r="R208" s="33">
        <f t="shared" si="53"/>
        <v>0</v>
      </c>
      <c r="S208" s="33" t="str">
        <f t="shared" si="54"/>
        <v>C</v>
      </c>
      <c r="T208" s="33">
        <f t="shared" si="55"/>
        <v>0</v>
      </c>
      <c r="U208" s="19" t="s">
        <v>43</v>
      </c>
    </row>
    <row r="209" spans="1:21" ht="12.75">
      <c r="A209" s="36" t="str">
        <f t="shared" si="44"/>
        <v>MLM7001</v>
      </c>
      <c r="B209" s="97" t="s">
        <v>131</v>
      </c>
      <c r="C209" s="97"/>
      <c r="D209" s="97"/>
      <c r="E209" s="97"/>
      <c r="F209" s="97"/>
      <c r="G209" s="97"/>
      <c r="H209" s="97"/>
      <c r="I209" s="97"/>
      <c r="J209" s="20">
        <f t="shared" si="45"/>
        <v>4</v>
      </c>
      <c r="K209" s="20">
        <f t="shared" si="46"/>
        <v>0</v>
      </c>
      <c r="L209" s="20">
        <f t="shared" si="47"/>
        <v>0</v>
      </c>
      <c r="M209" s="20">
        <f t="shared" si="48"/>
        <v>1</v>
      </c>
      <c r="N209" s="20">
        <f t="shared" si="49"/>
        <v>0</v>
      </c>
      <c r="O209" s="20">
        <f t="shared" si="50"/>
        <v>1</v>
      </c>
      <c r="P209" s="20">
        <f t="shared" si="51"/>
        <v>6</v>
      </c>
      <c r="Q209" s="20">
        <f t="shared" si="52"/>
        <v>7</v>
      </c>
      <c r="R209" s="33" t="str">
        <f t="shared" si="53"/>
        <v>E</v>
      </c>
      <c r="S209" s="33">
        <f t="shared" si="54"/>
        <v>0</v>
      </c>
      <c r="T209" s="33">
        <f t="shared" si="55"/>
        <v>0</v>
      </c>
      <c r="U209" s="19" t="s">
        <v>43</v>
      </c>
    </row>
    <row r="210" spans="1:21" ht="12.75">
      <c r="A210" s="36" t="str">
        <f t="shared" si="44"/>
        <v>MLX7102</v>
      </c>
      <c r="B210" s="97" t="s">
        <v>144</v>
      </c>
      <c r="C210" s="97"/>
      <c r="D210" s="97"/>
      <c r="E210" s="97"/>
      <c r="F210" s="97"/>
      <c r="G210" s="97"/>
      <c r="H210" s="97"/>
      <c r="I210" s="97"/>
      <c r="J210" s="20">
        <f t="shared" si="45"/>
        <v>4</v>
      </c>
      <c r="K210" s="20">
        <f t="shared" si="46"/>
        <v>2</v>
      </c>
      <c r="L210" s="20">
        <f t="shared" si="47"/>
        <v>0</v>
      </c>
      <c r="M210" s="20">
        <f t="shared" si="48"/>
        <v>1</v>
      </c>
      <c r="N210" s="20">
        <f t="shared" si="49"/>
        <v>0</v>
      </c>
      <c r="O210" s="20">
        <f t="shared" si="50"/>
        <v>3</v>
      </c>
      <c r="P210" s="20">
        <f t="shared" si="51"/>
        <v>4</v>
      </c>
      <c r="Q210" s="20">
        <f t="shared" si="52"/>
        <v>7</v>
      </c>
      <c r="R210" s="33">
        <f t="shared" si="53"/>
        <v>0</v>
      </c>
      <c r="S210" s="33" t="str">
        <f t="shared" si="54"/>
        <v>C</v>
      </c>
      <c r="T210" s="33">
        <f t="shared" si="55"/>
        <v>0</v>
      </c>
      <c r="U210" s="19" t="s">
        <v>43</v>
      </c>
    </row>
    <row r="211" spans="1:21" ht="12.75">
      <c r="A211" s="23" t="s">
        <v>29</v>
      </c>
      <c r="B211" s="133"/>
      <c r="C211" s="134"/>
      <c r="D211" s="134"/>
      <c r="E211" s="134"/>
      <c r="F211" s="134"/>
      <c r="G211" s="134"/>
      <c r="H211" s="134"/>
      <c r="I211" s="135"/>
      <c r="J211" s="25">
        <f aca="true" t="shared" si="56" ref="J211:Q211">SUM(J201:J210)</f>
        <v>52</v>
      </c>
      <c r="K211" s="25">
        <f t="shared" si="56"/>
        <v>18</v>
      </c>
      <c r="L211" s="25">
        <f t="shared" si="56"/>
        <v>8</v>
      </c>
      <c r="M211" s="25">
        <f t="shared" si="56"/>
        <v>14</v>
      </c>
      <c r="N211" s="25">
        <f t="shared" si="56"/>
        <v>1</v>
      </c>
      <c r="O211" s="25">
        <f t="shared" si="56"/>
        <v>41</v>
      </c>
      <c r="P211" s="25">
        <f t="shared" si="56"/>
        <v>53</v>
      </c>
      <c r="Q211" s="25">
        <f t="shared" si="56"/>
        <v>94</v>
      </c>
      <c r="R211" s="23">
        <f>COUNTIF(R201:R210,"E")</f>
        <v>7</v>
      </c>
      <c r="S211" s="23">
        <f>COUNTIF(S201:S210,"C")</f>
        <v>3</v>
      </c>
      <c r="T211" s="23">
        <f>COUNTIF(T201:T210,"VP")</f>
        <v>0</v>
      </c>
      <c r="U211" s="19"/>
    </row>
    <row r="212" spans="1:21" ht="18" customHeight="1">
      <c r="A212" s="136" t="s">
        <v>75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8"/>
    </row>
    <row r="213" spans="1:21" ht="12.75">
      <c r="A213" s="36" t="str">
        <f>IF(ISNA(INDEX($A$39:$U$161,MATCH($B213,$B$39:$B$161,0),1)),"",INDEX($A$39:$U$161,MATCH($B213,$B$39:$B$161,0),1))</f>
        <v>MLM2001</v>
      </c>
      <c r="B213" s="97" t="s">
        <v>152</v>
      </c>
      <c r="C213" s="97"/>
      <c r="D213" s="97"/>
      <c r="E213" s="97"/>
      <c r="F213" s="97"/>
      <c r="G213" s="97"/>
      <c r="H213" s="97"/>
      <c r="I213" s="97"/>
      <c r="J213" s="20">
        <f>IF(ISNA(INDEX($A$39:$U$161,MATCH($B213,$B$39:$B$161,0),10)),"",INDEX($A$39:$U$161,MATCH($B213,$B$39:$B$161,0),10))</f>
        <v>3</v>
      </c>
      <c r="K213" s="20">
        <f>IF(ISNA(INDEX($A$39:$U$161,MATCH($B213,$B$39:$B$161,0),11)),"",INDEX($A$39:$U$161,MATCH($B213,$B$39:$B$161,0),11))</f>
        <v>0</v>
      </c>
      <c r="L213" s="20">
        <f>IF(ISNA(INDEX($A$39:$U$161,MATCH($B213,$B$39:$B$161,0),12)),"",INDEX($A$39:$U$161,MATCH($B213,$B$39:$B$161,0),12))</f>
        <v>0</v>
      </c>
      <c r="M213" s="20">
        <f>IF(ISNA(INDEX($A$39:$U$161,MATCH($B213,$B$39:$B$161,0),13)),"",INDEX($A$39:$U$161,MATCH($B213,$B$39:$B$161,0),13))</f>
        <v>0</v>
      </c>
      <c r="N213" s="20">
        <f>IF(ISNA(INDEX($A$39:$U$161,MATCH($B213,$B$39:$B$161,0),14)),"",INDEX($A$39:$U$161,MATCH($B213,$B$39:$B$161,0),14))</f>
        <v>2</v>
      </c>
      <c r="O213" s="20">
        <f>IF(ISNA(INDEX($A$39:$U$161,MATCH($B213,$B$39:$B$161,0),15)),"",INDEX($A$39:$U$161,MATCH($B213,$B$39:$B$161,0),15))</f>
        <v>2</v>
      </c>
      <c r="P213" s="20">
        <f>IF(ISNA(INDEX($A$39:$U$161,MATCH($B213,$B$39:$B$161,0),16)),"",INDEX($A$39:$U$161,MATCH($B213,$B$39:$B$161,0),16))</f>
        <v>4</v>
      </c>
      <c r="Q213" s="20">
        <f>IF(ISNA(INDEX($A$39:$U$161,MATCH($B213,$B$39:$B$161,0),17)),"",INDEX($A$39:$U$161,MATCH($B213,$B$39:$B$161,0),17))</f>
        <v>6</v>
      </c>
      <c r="R213" s="33">
        <f>IF(ISNA(INDEX($A$39:$U$161,MATCH($B213,$B$39:$B$161,0),18)),"",INDEX($A$39:$U$161,MATCH($B213,$B$39:$B$161,0),18))</f>
        <v>0</v>
      </c>
      <c r="S213" s="33" t="str">
        <f>IF(ISNA(INDEX($A$39:$U$161,MATCH($B213,$B$39:$B$161,0),19)),"",INDEX($A$39:$U$161,MATCH($B213,$B$39:$B$161,0),19))</f>
        <v>C</v>
      </c>
      <c r="T213" s="33">
        <f>IF(ISNA(INDEX($A$39:$U$161,MATCH($B213,$B$39:$B$161,0),20)),"",INDEX($A$39:$U$161,MATCH($B213,$B$39:$B$161,0),20))</f>
        <v>0</v>
      </c>
      <c r="U213" s="19" t="s">
        <v>43</v>
      </c>
    </row>
    <row r="214" spans="1:21" ht="12.75">
      <c r="A214" s="36" t="str">
        <f>IF(ISNA(INDEX($A$39:$U$161,MATCH($B214,$B$39:$B$161,0),1)),"",INDEX($A$39:$U$161,MATCH($B214,$B$39:$B$161,0),1))</f>
        <v>MLX7103</v>
      </c>
      <c r="B214" s="97" t="s">
        <v>153</v>
      </c>
      <c r="C214" s="97"/>
      <c r="D214" s="97"/>
      <c r="E214" s="97"/>
      <c r="F214" s="97"/>
      <c r="G214" s="97"/>
      <c r="H214" s="97"/>
      <c r="I214" s="97"/>
      <c r="J214" s="20">
        <f>IF(ISNA(INDEX($A$39:$U$161,MATCH($B214,$B$39:$B$161,0),10)),"",INDEX($A$39:$U$161,MATCH($B214,$B$39:$B$161,0),10))</f>
        <v>6</v>
      </c>
      <c r="K214" s="20">
        <f>IF(ISNA(INDEX($A$39:$U$161,MATCH($B214,$B$39:$B$161,0),11)),"",INDEX($A$39:$U$161,MATCH($B214,$B$39:$B$161,0),11))</f>
        <v>2</v>
      </c>
      <c r="L214" s="20">
        <f>IF(ISNA(INDEX($A$39:$U$161,MATCH($B214,$B$39:$B$161,0),12)),"",INDEX($A$39:$U$161,MATCH($B214,$B$39:$B$161,0),12))</f>
        <v>0</v>
      </c>
      <c r="M214" s="20">
        <f>IF(ISNA(INDEX($A$39:$U$161,MATCH($B214,$B$39:$B$161,0),13)),"",INDEX($A$39:$U$161,MATCH($B214,$B$39:$B$161,0),13))</f>
        <v>1</v>
      </c>
      <c r="N214" s="20">
        <f>IF(ISNA(INDEX($A$39:$U$161,MATCH($B214,$B$39:$B$161,0),14)),"",INDEX($A$39:$U$161,MATCH($B214,$B$39:$B$161,0),14))</f>
        <v>1</v>
      </c>
      <c r="O214" s="20">
        <f>IF(ISNA(INDEX($A$39:$U$161,MATCH($B214,$B$39:$B$161,0),15)),"",INDEX($A$39:$U$161,MATCH($B214,$B$39:$B$161,0),15))</f>
        <v>4</v>
      </c>
      <c r="P214" s="20">
        <f>IF(ISNA(INDEX($A$39:$U$161,MATCH($B214,$B$39:$B$161,0),16)),"",INDEX($A$39:$U$161,MATCH($B214,$B$39:$B$161,0),16))</f>
        <v>9</v>
      </c>
      <c r="Q214" s="20">
        <f>IF(ISNA(INDEX($A$39:$U$161,MATCH($B214,$B$39:$B$161,0),17)),"",INDEX($A$39:$U$161,MATCH($B214,$B$39:$B$161,0),17))</f>
        <v>13</v>
      </c>
      <c r="R214" s="33" t="str">
        <f>IF(ISNA(INDEX($A$39:$U$161,MATCH($B214,$B$39:$B$161,0),18)),"",INDEX($A$39:$U$161,MATCH($B214,$B$39:$B$161,0),18))</f>
        <v>E</v>
      </c>
      <c r="S214" s="33">
        <f>IF(ISNA(INDEX($A$39:$U$161,MATCH($B214,$B$39:$B$161,0),19)),"",INDEX($A$39:$U$161,MATCH($B214,$B$39:$B$161,0),19))</f>
        <v>0</v>
      </c>
      <c r="T214" s="33">
        <f>IF(ISNA(INDEX($A$39:$U$161,MATCH($B214,$B$39:$B$161,0),20)),"",INDEX($A$39:$U$161,MATCH($B214,$B$39:$B$161,0),20))</f>
        <v>0</v>
      </c>
      <c r="U214" s="19" t="s">
        <v>43</v>
      </c>
    </row>
    <row r="215" spans="1:21" ht="12.75">
      <c r="A215" s="36" t="str">
        <f>IF(ISNA(INDEX($A$39:$U$161,MATCH($B215,$B$39:$B$161,0),1)),"",INDEX($A$39:$U$161,MATCH($B215,$B$39:$B$161,0),1))</f>
        <v>MLX7104</v>
      </c>
      <c r="B215" s="97" t="s">
        <v>154</v>
      </c>
      <c r="C215" s="97"/>
      <c r="D215" s="97"/>
      <c r="E215" s="97"/>
      <c r="F215" s="97"/>
      <c r="G215" s="97"/>
      <c r="H215" s="97"/>
      <c r="I215" s="97"/>
      <c r="J215" s="20">
        <f>IF(ISNA(INDEX($A$39:$U$161,MATCH($B215,$B$39:$B$161,0),10)),"",INDEX($A$39:$U$161,MATCH($B215,$B$39:$B$161,0),10))</f>
        <v>6</v>
      </c>
      <c r="K215" s="20">
        <f>IF(ISNA(INDEX($A$39:$U$161,MATCH($B215,$B$39:$B$161,0),11)),"",INDEX($A$39:$U$161,MATCH($B215,$B$39:$B$161,0),11))</f>
        <v>2</v>
      </c>
      <c r="L215" s="20">
        <f>IF(ISNA(INDEX($A$39:$U$161,MATCH($B215,$B$39:$B$161,0),12)),"",INDEX($A$39:$U$161,MATCH($B215,$B$39:$B$161,0),12))</f>
        <v>0</v>
      </c>
      <c r="M215" s="20">
        <f>IF(ISNA(INDEX($A$39:$U$161,MATCH($B215,$B$39:$B$161,0),13)),"",INDEX($A$39:$U$161,MATCH($B215,$B$39:$B$161,0),13))</f>
        <v>1</v>
      </c>
      <c r="N215" s="20">
        <f>IF(ISNA(INDEX($A$39:$U$161,MATCH($B215,$B$39:$B$161,0),14)),"",INDEX($A$39:$U$161,MATCH($B215,$B$39:$B$161,0),14))</f>
        <v>0</v>
      </c>
      <c r="O215" s="20">
        <f>IF(ISNA(INDEX($A$39:$U$161,MATCH($B215,$B$39:$B$161,0),15)),"",INDEX($A$39:$U$161,MATCH($B215,$B$39:$B$161,0),15))</f>
        <v>3</v>
      </c>
      <c r="P215" s="20">
        <f>IF(ISNA(INDEX($A$39:$U$161,MATCH($B215,$B$39:$B$161,0),16)),"",INDEX($A$39:$U$161,MATCH($B215,$B$39:$B$161,0),16))</f>
        <v>10</v>
      </c>
      <c r="Q215" s="20">
        <f>IF(ISNA(INDEX($A$39:$U$161,MATCH($B215,$B$39:$B$161,0),17)),"",INDEX($A$39:$U$161,MATCH($B215,$B$39:$B$161,0),17))</f>
        <v>13</v>
      </c>
      <c r="R215" s="33">
        <f>IF(ISNA(INDEX($A$39:$U$161,MATCH($B215,$B$39:$B$161,0),18)),"",INDEX($A$39:$U$161,MATCH($B215,$B$39:$B$161,0),18))</f>
        <v>0</v>
      </c>
      <c r="S215" s="33" t="str">
        <f>IF(ISNA(INDEX($A$39:$U$161,MATCH($B215,$B$39:$B$161,0),19)),"",INDEX($A$39:$U$161,MATCH($B215,$B$39:$B$161,0),19))</f>
        <v>C</v>
      </c>
      <c r="T215" s="33">
        <f>IF(ISNA(INDEX($A$39:$U$161,MATCH($B215,$B$39:$B$161,0),20)),"",INDEX($A$39:$U$161,MATCH($B215,$B$39:$B$161,0),20))</f>
        <v>0</v>
      </c>
      <c r="U215" s="19" t="s">
        <v>43</v>
      </c>
    </row>
    <row r="216" spans="1:21" ht="12.75">
      <c r="A216" s="36" t="str">
        <f>IF(ISNA(INDEX($A$39:$U$161,MATCH($B216,$B$39:$B$161,0),1)),"",INDEX($A$39:$U$161,MATCH($B216,$B$39:$B$161,0),1))</f>
        <v>MLX7105</v>
      </c>
      <c r="B216" s="97" t="s">
        <v>155</v>
      </c>
      <c r="C216" s="97"/>
      <c r="D216" s="97"/>
      <c r="E216" s="97"/>
      <c r="F216" s="97"/>
      <c r="G216" s="97"/>
      <c r="H216" s="97"/>
      <c r="I216" s="97"/>
      <c r="J216" s="20">
        <f>IF(ISNA(INDEX($A$39:$U$161,MATCH($B216,$B$39:$B$161,0),10)),"",INDEX($A$39:$U$161,MATCH($B216,$B$39:$B$161,0),10))</f>
        <v>6</v>
      </c>
      <c r="K216" s="20">
        <f>IF(ISNA(INDEX($A$39:$U$161,MATCH($B216,$B$39:$B$161,0),11)),"",INDEX($A$39:$U$161,MATCH($B216,$B$39:$B$161,0),11))</f>
        <v>2</v>
      </c>
      <c r="L216" s="20">
        <f>IF(ISNA(INDEX($A$39:$U$161,MATCH($B216,$B$39:$B$161,0),12)),"",INDEX($A$39:$U$161,MATCH($B216,$B$39:$B$161,0),12))</f>
        <v>0</v>
      </c>
      <c r="M216" s="20">
        <f>IF(ISNA(INDEX($A$39:$U$161,MATCH($B216,$B$39:$B$161,0),13)),"",INDEX($A$39:$U$161,MATCH($B216,$B$39:$B$161,0),13))</f>
        <v>1</v>
      </c>
      <c r="N216" s="20">
        <f>IF(ISNA(INDEX($A$39:$U$161,MATCH($B216,$B$39:$B$161,0),14)),"",INDEX($A$39:$U$161,MATCH($B216,$B$39:$B$161,0),14))</f>
        <v>0</v>
      </c>
      <c r="O216" s="20">
        <f>IF(ISNA(INDEX($A$39:$U$161,MATCH($B216,$B$39:$B$161,0),15)),"",INDEX($A$39:$U$161,MATCH($B216,$B$39:$B$161,0),15))</f>
        <v>3</v>
      </c>
      <c r="P216" s="20">
        <f>IF(ISNA(INDEX($A$39:$U$161,MATCH($B216,$B$39:$B$161,0),16)),"",INDEX($A$39:$U$161,MATCH($B216,$B$39:$B$161,0),16))</f>
        <v>10</v>
      </c>
      <c r="Q216" s="20">
        <f>IF(ISNA(INDEX($A$39:$U$161,MATCH($B216,$B$39:$B$161,0),17)),"",INDEX($A$39:$U$161,MATCH($B216,$B$39:$B$161,0),17))</f>
        <v>13</v>
      </c>
      <c r="R216" s="33" t="str">
        <f>IF(ISNA(INDEX($A$39:$U$161,MATCH($B216,$B$39:$B$161,0),18)),"",INDEX($A$39:$U$161,MATCH($B216,$B$39:$B$161,0),18))</f>
        <v>E</v>
      </c>
      <c r="S216" s="33">
        <f>IF(ISNA(INDEX($A$39:$U$161,MATCH($B216,$B$39:$B$161,0),19)),"",INDEX($A$39:$U$161,MATCH($B216,$B$39:$B$161,0),19))</f>
        <v>0</v>
      </c>
      <c r="T216" s="33">
        <f>IF(ISNA(INDEX($A$39:$U$161,MATCH($B216,$B$39:$B$161,0),20)),"",INDEX($A$39:$U$161,MATCH($B216,$B$39:$B$161,0),20))</f>
        <v>0</v>
      </c>
      <c r="U216" s="19" t="s">
        <v>43</v>
      </c>
    </row>
    <row r="217" spans="1:21" ht="12.75">
      <c r="A217" s="23" t="s">
        <v>29</v>
      </c>
      <c r="B217" s="106"/>
      <c r="C217" s="106"/>
      <c r="D217" s="106"/>
      <c r="E217" s="106"/>
      <c r="F217" s="106"/>
      <c r="G217" s="106"/>
      <c r="H217" s="106"/>
      <c r="I217" s="106"/>
      <c r="J217" s="25">
        <f aca="true" t="shared" si="57" ref="J217:Q217">SUM(J213:J216)</f>
        <v>21</v>
      </c>
      <c r="K217" s="25">
        <f t="shared" si="57"/>
        <v>6</v>
      </c>
      <c r="L217" s="25">
        <f t="shared" si="57"/>
        <v>0</v>
      </c>
      <c r="M217" s="25">
        <f t="shared" si="57"/>
        <v>3</v>
      </c>
      <c r="N217" s="25">
        <f t="shared" si="57"/>
        <v>3</v>
      </c>
      <c r="O217" s="25">
        <f t="shared" si="57"/>
        <v>12</v>
      </c>
      <c r="P217" s="25">
        <f t="shared" si="57"/>
        <v>33</v>
      </c>
      <c r="Q217" s="25">
        <f t="shared" si="57"/>
        <v>45</v>
      </c>
      <c r="R217" s="23">
        <f>COUNTIF(R213:R216,"E")</f>
        <v>2</v>
      </c>
      <c r="S217" s="23">
        <f>COUNTIF(S213:S216,"C")</f>
        <v>2</v>
      </c>
      <c r="T217" s="23">
        <f>COUNTIF(T213:T216,"VP")</f>
        <v>0</v>
      </c>
      <c r="U217" s="24"/>
    </row>
    <row r="218" spans="1:21" ht="25.5" customHeight="1">
      <c r="A218" s="88" t="s">
        <v>56</v>
      </c>
      <c r="B218" s="89"/>
      <c r="C218" s="89"/>
      <c r="D218" s="89"/>
      <c r="E218" s="89"/>
      <c r="F218" s="89"/>
      <c r="G218" s="89"/>
      <c r="H218" s="89"/>
      <c r="I218" s="90"/>
      <c r="J218" s="25">
        <f aca="true" t="shared" si="58" ref="J218:T218">SUM(J211,J217)</f>
        <v>73</v>
      </c>
      <c r="K218" s="25">
        <f t="shared" si="58"/>
        <v>24</v>
      </c>
      <c r="L218" s="25">
        <f t="shared" si="58"/>
        <v>8</v>
      </c>
      <c r="M218" s="25">
        <f t="shared" si="58"/>
        <v>17</v>
      </c>
      <c r="N218" s="25">
        <f t="shared" si="58"/>
        <v>4</v>
      </c>
      <c r="O218" s="25">
        <f t="shared" si="58"/>
        <v>53</v>
      </c>
      <c r="P218" s="25">
        <f t="shared" si="58"/>
        <v>86</v>
      </c>
      <c r="Q218" s="25">
        <f t="shared" si="58"/>
        <v>139</v>
      </c>
      <c r="R218" s="25">
        <f t="shared" si="58"/>
        <v>9</v>
      </c>
      <c r="S218" s="25">
        <f t="shared" si="58"/>
        <v>5</v>
      </c>
      <c r="T218" s="25">
        <f t="shared" si="58"/>
        <v>0</v>
      </c>
      <c r="U218" s="54">
        <f>COUNTIF($A$200:$U$217,$U$201)/(COUNTIF($A$168:$U$186,$U$169)+COUNTIF($A$200:$U$217,$U$201)+COUNTIF($A$226:$U$240,$U$227)+COUNT($J$250:$J$254))</f>
        <v>0.3111111111111111</v>
      </c>
    </row>
    <row r="219" spans="1:21" ht="13.5" customHeight="1">
      <c r="A219" s="91" t="s">
        <v>57</v>
      </c>
      <c r="B219" s="92"/>
      <c r="C219" s="92"/>
      <c r="D219" s="92"/>
      <c r="E219" s="92"/>
      <c r="F219" s="92"/>
      <c r="G219" s="92"/>
      <c r="H219" s="92"/>
      <c r="I219" s="92"/>
      <c r="J219" s="93"/>
      <c r="K219" s="25">
        <f aca="true" t="shared" si="59" ref="K219:Q219">K211*14+K217*12</f>
        <v>324</v>
      </c>
      <c r="L219" s="25">
        <f t="shared" si="59"/>
        <v>112</v>
      </c>
      <c r="M219" s="25">
        <f t="shared" si="59"/>
        <v>232</v>
      </c>
      <c r="N219" s="25">
        <f t="shared" si="59"/>
        <v>50</v>
      </c>
      <c r="O219" s="25">
        <f t="shared" si="59"/>
        <v>718</v>
      </c>
      <c r="P219" s="25">
        <f t="shared" si="59"/>
        <v>1138</v>
      </c>
      <c r="Q219" s="25">
        <f t="shared" si="59"/>
        <v>1856</v>
      </c>
      <c r="R219" s="98"/>
      <c r="S219" s="99"/>
      <c r="T219" s="99"/>
      <c r="U219" s="100"/>
    </row>
    <row r="220" spans="1:21" ht="16.5" customHeight="1">
      <c r="A220" s="94"/>
      <c r="B220" s="95"/>
      <c r="C220" s="95"/>
      <c r="D220" s="95"/>
      <c r="E220" s="95"/>
      <c r="F220" s="95"/>
      <c r="G220" s="95"/>
      <c r="H220" s="95"/>
      <c r="I220" s="95"/>
      <c r="J220" s="96"/>
      <c r="K220" s="112">
        <f>SUM(K219:N219)</f>
        <v>718</v>
      </c>
      <c r="L220" s="113"/>
      <c r="M220" s="113"/>
      <c r="N220" s="114"/>
      <c r="O220" s="84">
        <f>Q219</f>
        <v>1856</v>
      </c>
      <c r="P220" s="85"/>
      <c r="Q220" s="86"/>
      <c r="R220" s="101"/>
      <c r="S220" s="102"/>
      <c r="T220" s="102"/>
      <c r="U220" s="103"/>
    </row>
    <row r="221" ht="16.5" customHeight="1"/>
    <row r="222" spans="2:20" ht="26.25" customHeight="1">
      <c r="B222" s="2"/>
      <c r="C222" s="2"/>
      <c r="D222" s="2"/>
      <c r="E222" s="2"/>
      <c r="F222" s="2"/>
      <c r="G222" s="2"/>
      <c r="M222" s="9"/>
      <c r="N222" s="9"/>
      <c r="O222" s="9"/>
      <c r="P222" s="9"/>
      <c r="Q222" s="9"/>
      <c r="R222" s="9"/>
      <c r="S222" s="9"/>
      <c r="T222" s="9"/>
    </row>
    <row r="223" spans="1:21" ht="19.5" customHeight="1">
      <c r="A223" s="106" t="s">
        <v>241</v>
      </c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1:21" ht="25.5" customHeight="1">
      <c r="A224" s="106" t="s">
        <v>31</v>
      </c>
      <c r="B224" s="106" t="s">
        <v>30</v>
      </c>
      <c r="C224" s="106"/>
      <c r="D224" s="106"/>
      <c r="E224" s="106"/>
      <c r="F224" s="106"/>
      <c r="G224" s="106"/>
      <c r="H224" s="106"/>
      <c r="I224" s="106"/>
      <c r="J224" s="132" t="s">
        <v>45</v>
      </c>
      <c r="K224" s="73" t="s">
        <v>28</v>
      </c>
      <c r="L224" s="74"/>
      <c r="M224" s="74"/>
      <c r="N224" s="75"/>
      <c r="O224" s="132" t="s">
        <v>46</v>
      </c>
      <c r="P224" s="132"/>
      <c r="Q224" s="132"/>
      <c r="R224" s="132" t="s">
        <v>27</v>
      </c>
      <c r="S224" s="132"/>
      <c r="T224" s="132"/>
      <c r="U224" s="132" t="s">
        <v>26</v>
      </c>
    </row>
    <row r="225" spans="1:21" ht="18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32"/>
      <c r="K225" s="34" t="s">
        <v>32</v>
      </c>
      <c r="L225" s="34" t="s">
        <v>33</v>
      </c>
      <c r="M225" s="34" t="s">
        <v>34</v>
      </c>
      <c r="N225" s="34" t="s">
        <v>224</v>
      </c>
      <c r="O225" s="34" t="s">
        <v>38</v>
      </c>
      <c r="P225" s="34" t="s">
        <v>9</v>
      </c>
      <c r="Q225" s="34" t="s">
        <v>35</v>
      </c>
      <c r="R225" s="34" t="s">
        <v>36</v>
      </c>
      <c r="S225" s="34" t="s">
        <v>32</v>
      </c>
      <c r="T225" s="34" t="s">
        <v>37</v>
      </c>
      <c r="U225" s="132"/>
    </row>
    <row r="226" spans="1:21" ht="13.5" customHeight="1">
      <c r="A226" s="136" t="s">
        <v>62</v>
      </c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8"/>
    </row>
    <row r="227" spans="1:21" ht="12.75">
      <c r="A227" s="36" t="str">
        <f aca="true" t="shared" si="60" ref="A227:A236">IF(ISNA(INDEX($A$39:$U$161,MATCH($B227,$B$39:$B$161,0),1)),"",INDEX($A$39:$U$161,MATCH($B227,$B$39:$B$161,0),1))</f>
        <v>MLM0020</v>
      </c>
      <c r="B227" s="139" t="s">
        <v>82</v>
      </c>
      <c r="C227" s="139"/>
      <c r="D227" s="139"/>
      <c r="E227" s="139"/>
      <c r="F227" s="139"/>
      <c r="G227" s="139"/>
      <c r="H227" s="139"/>
      <c r="I227" s="140"/>
      <c r="J227" s="20">
        <f aca="true" t="shared" si="61" ref="J227:J236">IF(ISNA(INDEX($A$39:$U$161,MATCH($B227,$B$39:$B$161,0),10)),"",INDEX($A$39:$U$161,MATCH($B227,$B$39:$B$161,0),10))</f>
        <v>5</v>
      </c>
      <c r="K227" s="20">
        <f aca="true" t="shared" si="62" ref="K227:K236">IF(ISNA(INDEX($A$39:$U$161,MATCH($B227,$B$39:$B$161,0),11)),"",INDEX($A$39:$U$161,MATCH($B227,$B$39:$B$161,0),11))</f>
        <v>2</v>
      </c>
      <c r="L227" s="20">
        <f aca="true" t="shared" si="63" ref="L227:L236">IF(ISNA(INDEX($A$39:$U$161,MATCH($B227,$B$39:$B$161,0),12)),"",INDEX($A$39:$U$161,MATCH($B227,$B$39:$B$161,0),12))</f>
        <v>2</v>
      </c>
      <c r="M227" s="20">
        <f aca="true" t="shared" si="64" ref="M227:M236">IF(ISNA(INDEX($A$39:$U$161,MATCH($B227,$B$39:$B$161,0),13)),"",INDEX($A$39:$U$161,MATCH($B227,$B$39:$B$161,0),13))</f>
        <v>0</v>
      </c>
      <c r="N227" s="20">
        <f aca="true" t="shared" si="65" ref="N227:N236">IF(ISNA(INDEX($A$39:$U$161,MATCH($B227,$B$39:$B$161,0),14)),"",INDEX($A$39:$U$161,MATCH($B227,$B$39:$B$161,0),14))</f>
        <v>0</v>
      </c>
      <c r="O227" s="20">
        <f aca="true" t="shared" si="66" ref="O227:O236">IF(ISNA(INDEX($A$39:$U$161,MATCH($B227,$B$39:$B$161,0),15)),"",INDEX($A$39:$U$161,MATCH($B227,$B$39:$B$161,0),15))</f>
        <v>4</v>
      </c>
      <c r="P227" s="20">
        <f aca="true" t="shared" si="67" ref="P227:P236">IF(ISNA(INDEX($A$39:$U$161,MATCH($B227,$B$39:$B$161,0),16)),"",INDEX($A$39:$U$161,MATCH($B227,$B$39:$B$161,0),16))</f>
        <v>5</v>
      </c>
      <c r="Q227" s="20">
        <f aca="true" t="shared" si="68" ref="Q227:Q236">IF(ISNA(INDEX($A$39:$U$161,MATCH($B227,$B$39:$B$161,0),17)),"",INDEX($A$39:$U$161,MATCH($B227,$B$39:$B$161,0),17))</f>
        <v>9</v>
      </c>
      <c r="R227" s="33">
        <f aca="true" t="shared" si="69" ref="R227:R236">IF(ISNA(INDEX($A$39:$U$161,MATCH($B227,$B$39:$B$161,0),18)),"",INDEX($A$39:$U$161,MATCH($B227,$B$39:$B$161,0),18))</f>
        <v>0</v>
      </c>
      <c r="S227" s="33">
        <f aca="true" t="shared" si="70" ref="S227:S236">IF(ISNA(INDEX($A$39:$U$161,MATCH($B227,$B$39:$B$161,0),19)),"",INDEX($A$39:$U$161,MATCH($B227,$B$39:$B$161,0),19))</f>
        <v>0</v>
      </c>
      <c r="T227" s="33" t="str">
        <f aca="true" t="shared" si="71" ref="T227:T236">IF(ISNA(INDEX($A$39:$U$161,MATCH($B227,$B$39:$B$161,0),20)),"",INDEX($A$39:$U$161,MATCH($B227,$B$39:$B$161,0),20))</f>
        <v>VP</v>
      </c>
      <c r="U227" s="19" t="s">
        <v>44</v>
      </c>
    </row>
    <row r="228" spans="1:21" ht="12.75">
      <c r="A228" s="36" t="str">
        <f t="shared" si="60"/>
        <v>MLM0002</v>
      </c>
      <c r="B228" s="139" t="s">
        <v>84</v>
      </c>
      <c r="C228" s="139"/>
      <c r="D228" s="139"/>
      <c r="E228" s="139"/>
      <c r="F228" s="139"/>
      <c r="G228" s="139"/>
      <c r="H228" s="139"/>
      <c r="I228" s="140"/>
      <c r="J228" s="20">
        <f t="shared" si="61"/>
        <v>5</v>
      </c>
      <c r="K228" s="20">
        <f t="shared" si="62"/>
        <v>2</v>
      </c>
      <c r="L228" s="20">
        <f t="shared" si="63"/>
        <v>2</v>
      </c>
      <c r="M228" s="20">
        <f t="shared" si="64"/>
        <v>0</v>
      </c>
      <c r="N228" s="20">
        <f t="shared" si="65"/>
        <v>0</v>
      </c>
      <c r="O228" s="20">
        <f t="shared" si="66"/>
        <v>4</v>
      </c>
      <c r="P228" s="20">
        <f t="shared" si="67"/>
        <v>5</v>
      </c>
      <c r="Q228" s="20">
        <f t="shared" si="68"/>
        <v>9</v>
      </c>
      <c r="R228" s="33" t="str">
        <f t="shared" si="69"/>
        <v>E</v>
      </c>
      <c r="S228" s="33">
        <f t="shared" si="70"/>
        <v>0</v>
      </c>
      <c r="T228" s="33">
        <f t="shared" si="71"/>
        <v>0</v>
      </c>
      <c r="U228" s="19" t="s">
        <v>44</v>
      </c>
    </row>
    <row r="229" spans="1:21" ht="12.75">
      <c r="A229" s="36" t="str">
        <f t="shared" si="60"/>
        <v>YLU0011</v>
      </c>
      <c r="B229" s="141" t="s">
        <v>77</v>
      </c>
      <c r="C229" s="142"/>
      <c r="D229" s="142"/>
      <c r="E229" s="142"/>
      <c r="F229" s="142"/>
      <c r="G229" s="142"/>
      <c r="H229" s="142"/>
      <c r="I229" s="143"/>
      <c r="J229" s="20">
        <f t="shared" si="61"/>
        <v>0</v>
      </c>
      <c r="K229" s="20">
        <f t="shared" si="62"/>
        <v>0</v>
      </c>
      <c r="L229" s="20">
        <f t="shared" si="63"/>
        <v>2</v>
      </c>
      <c r="M229" s="20">
        <f t="shared" si="64"/>
        <v>0</v>
      </c>
      <c r="N229" s="20">
        <f t="shared" si="65"/>
        <v>0</v>
      </c>
      <c r="O229" s="20">
        <f t="shared" si="66"/>
        <v>2</v>
      </c>
      <c r="P229" s="20">
        <f t="shared" si="67"/>
        <v>0</v>
      </c>
      <c r="Q229" s="20">
        <f t="shared" si="68"/>
        <v>2</v>
      </c>
      <c r="R229" s="33">
        <f t="shared" si="69"/>
        <v>0</v>
      </c>
      <c r="S229" s="33" t="str">
        <f t="shared" si="70"/>
        <v>C</v>
      </c>
      <c r="T229" s="33">
        <f t="shared" si="71"/>
        <v>0</v>
      </c>
      <c r="U229" s="19" t="s">
        <v>44</v>
      </c>
    </row>
    <row r="230" spans="1:21" ht="12.75">
      <c r="A230" s="36" t="str">
        <f t="shared" si="60"/>
        <v>MLM0014</v>
      </c>
      <c r="B230" s="97" t="s">
        <v>100</v>
      </c>
      <c r="C230" s="97"/>
      <c r="D230" s="97"/>
      <c r="E230" s="97"/>
      <c r="F230" s="97"/>
      <c r="G230" s="97"/>
      <c r="H230" s="97"/>
      <c r="I230" s="97"/>
      <c r="J230" s="20">
        <f t="shared" si="61"/>
        <v>5</v>
      </c>
      <c r="K230" s="20">
        <f t="shared" si="62"/>
        <v>2</v>
      </c>
      <c r="L230" s="20">
        <f t="shared" si="63"/>
        <v>2</v>
      </c>
      <c r="M230" s="20">
        <f t="shared" si="64"/>
        <v>0</v>
      </c>
      <c r="N230" s="20">
        <f t="shared" si="65"/>
        <v>0</v>
      </c>
      <c r="O230" s="20">
        <f t="shared" si="66"/>
        <v>4</v>
      </c>
      <c r="P230" s="20">
        <f t="shared" si="67"/>
        <v>5</v>
      </c>
      <c r="Q230" s="20">
        <f t="shared" si="68"/>
        <v>9</v>
      </c>
      <c r="R230" s="33">
        <f t="shared" si="69"/>
        <v>0</v>
      </c>
      <c r="S230" s="33">
        <f t="shared" si="70"/>
        <v>0</v>
      </c>
      <c r="T230" s="33" t="str">
        <f t="shared" si="71"/>
        <v>VP</v>
      </c>
      <c r="U230" s="19" t="s">
        <v>44</v>
      </c>
    </row>
    <row r="231" spans="1:21" ht="12.75">
      <c r="A231" s="36" t="str">
        <f t="shared" si="60"/>
        <v>YLU0012</v>
      </c>
      <c r="B231" s="133" t="s">
        <v>78</v>
      </c>
      <c r="C231" s="134"/>
      <c r="D231" s="134"/>
      <c r="E231" s="134"/>
      <c r="F231" s="134"/>
      <c r="G231" s="134"/>
      <c r="H231" s="134"/>
      <c r="I231" s="135"/>
      <c r="J231" s="20">
        <f t="shared" si="61"/>
        <v>0</v>
      </c>
      <c r="K231" s="20">
        <f t="shared" si="62"/>
        <v>0</v>
      </c>
      <c r="L231" s="20">
        <f t="shared" si="63"/>
        <v>2</v>
      </c>
      <c r="M231" s="20">
        <f t="shared" si="64"/>
        <v>0</v>
      </c>
      <c r="N231" s="20">
        <f t="shared" si="65"/>
        <v>0</v>
      </c>
      <c r="O231" s="20">
        <f t="shared" si="66"/>
        <v>2</v>
      </c>
      <c r="P231" s="20">
        <f t="shared" si="67"/>
        <v>0</v>
      </c>
      <c r="Q231" s="20">
        <f t="shared" si="68"/>
        <v>2</v>
      </c>
      <c r="R231" s="33">
        <f t="shared" si="69"/>
        <v>0</v>
      </c>
      <c r="S231" s="33" t="str">
        <f t="shared" si="70"/>
        <v>C</v>
      </c>
      <c r="T231" s="33">
        <f t="shared" si="71"/>
        <v>0</v>
      </c>
      <c r="U231" s="19" t="s">
        <v>44</v>
      </c>
    </row>
    <row r="232" spans="1:21" ht="12.75">
      <c r="A232" s="36" t="str">
        <f t="shared" si="60"/>
        <v>MLM0031</v>
      </c>
      <c r="B232" s="97" t="s">
        <v>112</v>
      </c>
      <c r="C232" s="97"/>
      <c r="D232" s="97"/>
      <c r="E232" s="97"/>
      <c r="F232" s="97"/>
      <c r="G232" s="97"/>
      <c r="H232" s="97"/>
      <c r="I232" s="97"/>
      <c r="J232" s="20">
        <f t="shared" si="61"/>
        <v>5</v>
      </c>
      <c r="K232" s="20">
        <f t="shared" si="62"/>
        <v>2</v>
      </c>
      <c r="L232" s="20">
        <f t="shared" si="63"/>
        <v>1</v>
      </c>
      <c r="M232" s="20">
        <f t="shared" si="64"/>
        <v>2</v>
      </c>
      <c r="N232" s="20">
        <f t="shared" si="65"/>
        <v>0</v>
      </c>
      <c r="O232" s="20">
        <f t="shared" si="66"/>
        <v>5</v>
      </c>
      <c r="P232" s="20">
        <f t="shared" si="67"/>
        <v>4</v>
      </c>
      <c r="Q232" s="20">
        <f t="shared" si="68"/>
        <v>9</v>
      </c>
      <c r="R232" s="33" t="str">
        <f t="shared" si="69"/>
        <v>E</v>
      </c>
      <c r="S232" s="33">
        <f t="shared" si="70"/>
        <v>0</v>
      </c>
      <c r="T232" s="33">
        <f t="shared" si="71"/>
        <v>0</v>
      </c>
      <c r="U232" s="19" t="s">
        <v>44</v>
      </c>
    </row>
    <row r="233" spans="1:21" ht="12.75">
      <c r="A233" s="36" t="str">
        <f t="shared" si="60"/>
        <v>MLX7101</v>
      </c>
      <c r="B233" s="97" t="s">
        <v>114</v>
      </c>
      <c r="C233" s="97"/>
      <c r="D233" s="97"/>
      <c r="E233" s="97"/>
      <c r="F233" s="97"/>
      <c r="G233" s="97"/>
      <c r="H233" s="97"/>
      <c r="I233" s="97"/>
      <c r="J233" s="20">
        <f t="shared" si="61"/>
        <v>4</v>
      </c>
      <c r="K233" s="20">
        <f t="shared" si="62"/>
        <v>2</v>
      </c>
      <c r="L233" s="20">
        <f t="shared" si="63"/>
        <v>0</v>
      </c>
      <c r="M233" s="20">
        <f t="shared" si="64"/>
        <v>1</v>
      </c>
      <c r="N233" s="20">
        <f t="shared" si="65"/>
        <v>0</v>
      </c>
      <c r="O233" s="20">
        <f t="shared" si="66"/>
        <v>3</v>
      </c>
      <c r="P233" s="20">
        <f t="shared" si="67"/>
        <v>4</v>
      </c>
      <c r="Q233" s="20">
        <f t="shared" si="68"/>
        <v>7</v>
      </c>
      <c r="R233" s="33">
        <f t="shared" si="69"/>
        <v>0</v>
      </c>
      <c r="S233" s="33" t="str">
        <f t="shared" si="70"/>
        <v>C</v>
      </c>
      <c r="T233" s="33">
        <f t="shared" si="71"/>
        <v>0</v>
      </c>
      <c r="U233" s="19" t="s">
        <v>44</v>
      </c>
    </row>
    <row r="234" spans="1:21" ht="12.75">
      <c r="A234" s="36">
        <f t="shared" si="60"/>
      </c>
      <c r="B234" s="97" t="s">
        <v>116</v>
      </c>
      <c r="C234" s="97"/>
      <c r="D234" s="97"/>
      <c r="E234" s="97"/>
      <c r="F234" s="97"/>
      <c r="G234" s="97"/>
      <c r="H234" s="97"/>
      <c r="I234" s="97"/>
      <c r="J234" s="20">
        <f t="shared" si="61"/>
      </c>
      <c r="K234" s="20">
        <f t="shared" si="62"/>
      </c>
      <c r="L234" s="20">
        <f t="shared" si="63"/>
      </c>
      <c r="M234" s="20">
        <f t="shared" si="64"/>
      </c>
      <c r="N234" s="20">
        <f t="shared" si="65"/>
      </c>
      <c r="O234" s="20">
        <f t="shared" si="66"/>
      </c>
      <c r="P234" s="20">
        <f t="shared" si="67"/>
      </c>
      <c r="Q234" s="20">
        <f t="shared" si="68"/>
      </c>
      <c r="R234" s="33">
        <f t="shared" si="69"/>
      </c>
      <c r="S234" s="33">
        <f t="shared" si="70"/>
      </c>
      <c r="T234" s="33">
        <f t="shared" si="71"/>
      </c>
      <c r="U234" s="19" t="s">
        <v>44</v>
      </c>
    </row>
    <row r="235" spans="1:21" ht="12.75">
      <c r="A235" s="36" t="str">
        <f t="shared" si="60"/>
        <v>MLM0010</v>
      </c>
      <c r="B235" s="97" t="s">
        <v>129</v>
      </c>
      <c r="C235" s="97"/>
      <c r="D235" s="97"/>
      <c r="E235" s="97"/>
      <c r="F235" s="97"/>
      <c r="G235" s="97"/>
      <c r="H235" s="97"/>
      <c r="I235" s="97"/>
      <c r="J235" s="20">
        <f t="shared" si="61"/>
        <v>5</v>
      </c>
      <c r="K235" s="20">
        <f t="shared" si="62"/>
        <v>2</v>
      </c>
      <c r="L235" s="20">
        <f t="shared" si="63"/>
        <v>1</v>
      </c>
      <c r="M235" s="20">
        <f t="shared" si="64"/>
        <v>1</v>
      </c>
      <c r="N235" s="20">
        <f t="shared" si="65"/>
        <v>0</v>
      </c>
      <c r="O235" s="20">
        <f t="shared" si="66"/>
        <v>4</v>
      </c>
      <c r="P235" s="20">
        <f t="shared" si="67"/>
        <v>5</v>
      </c>
      <c r="Q235" s="20">
        <f t="shared" si="68"/>
        <v>9</v>
      </c>
      <c r="R235" s="33" t="str">
        <f t="shared" si="69"/>
        <v>E</v>
      </c>
      <c r="S235" s="33">
        <f t="shared" si="70"/>
        <v>0</v>
      </c>
      <c r="T235" s="33">
        <f t="shared" si="71"/>
        <v>0</v>
      </c>
      <c r="U235" s="19" t="s">
        <v>44</v>
      </c>
    </row>
    <row r="236" spans="1:21" ht="12.75">
      <c r="A236" s="36">
        <f t="shared" si="60"/>
      </c>
      <c r="B236" s="97" t="s">
        <v>132</v>
      </c>
      <c r="C236" s="97"/>
      <c r="D236" s="97"/>
      <c r="E236" s="97"/>
      <c r="F236" s="97"/>
      <c r="G236" s="97"/>
      <c r="H236" s="97"/>
      <c r="I236" s="97"/>
      <c r="J236" s="20">
        <f t="shared" si="61"/>
      </c>
      <c r="K236" s="20">
        <f t="shared" si="62"/>
      </c>
      <c r="L236" s="20">
        <f t="shared" si="63"/>
      </c>
      <c r="M236" s="20">
        <f t="shared" si="64"/>
      </c>
      <c r="N236" s="20">
        <f t="shared" si="65"/>
      </c>
      <c r="O236" s="20">
        <f t="shared" si="66"/>
      </c>
      <c r="P236" s="20">
        <f t="shared" si="67"/>
      </c>
      <c r="Q236" s="20">
        <f t="shared" si="68"/>
      </c>
      <c r="R236" s="33">
        <f t="shared" si="69"/>
      </c>
      <c r="S236" s="33">
        <f t="shared" si="70"/>
      </c>
      <c r="T236" s="33">
        <f t="shared" si="71"/>
      </c>
      <c r="U236" s="19" t="s">
        <v>44</v>
      </c>
    </row>
    <row r="237" spans="1:21" ht="12.75">
      <c r="A237" s="23" t="s">
        <v>29</v>
      </c>
      <c r="B237" s="133"/>
      <c r="C237" s="134"/>
      <c r="D237" s="134"/>
      <c r="E237" s="134"/>
      <c r="F237" s="134"/>
      <c r="G237" s="134"/>
      <c r="H237" s="134"/>
      <c r="I237" s="135"/>
      <c r="J237" s="25">
        <f aca="true" t="shared" si="72" ref="J237:Q237">SUM(J227:J236)</f>
        <v>29</v>
      </c>
      <c r="K237" s="25">
        <f t="shared" si="72"/>
        <v>12</v>
      </c>
      <c r="L237" s="25">
        <f t="shared" si="72"/>
        <v>12</v>
      </c>
      <c r="M237" s="25">
        <f t="shared" si="72"/>
        <v>4</v>
      </c>
      <c r="N237" s="25">
        <f t="shared" si="72"/>
        <v>0</v>
      </c>
      <c r="O237" s="25">
        <f t="shared" si="72"/>
        <v>28</v>
      </c>
      <c r="P237" s="25">
        <f t="shared" si="72"/>
        <v>28</v>
      </c>
      <c r="Q237" s="25">
        <f t="shared" si="72"/>
        <v>56</v>
      </c>
      <c r="R237" s="23">
        <f>COUNTIF(R227:R236,"E")</f>
        <v>3</v>
      </c>
      <c r="S237" s="23">
        <f>COUNTIF(S227:S236,"C")</f>
        <v>3</v>
      </c>
      <c r="T237" s="23">
        <f>COUNTIF(T227:T236,"VP")</f>
        <v>2</v>
      </c>
      <c r="U237" s="19"/>
    </row>
    <row r="238" spans="1:21" ht="13.5" customHeight="1">
      <c r="A238" s="136" t="s">
        <v>75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8"/>
    </row>
    <row r="239" spans="1:21" ht="12.75">
      <c r="A239" s="36" t="str">
        <f>IF(ISNA(INDEX($A$39:$U$161,MATCH($B239,$B$39:$B$161,0),1)),"",INDEX($A$39:$U$161,MATCH($B239,$B$39:$B$161,0),1))</f>
        <v>MLX7106</v>
      </c>
      <c r="B239" s="97" t="s">
        <v>156</v>
      </c>
      <c r="C239" s="97"/>
      <c r="D239" s="97"/>
      <c r="E239" s="97"/>
      <c r="F239" s="97"/>
      <c r="G239" s="97"/>
      <c r="H239" s="97"/>
      <c r="I239" s="97"/>
      <c r="J239" s="20">
        <f>IF(ISNA(INDEX($A$39:$U$161,MATCH($B239,$B$39:$B$161,0),10)),"",INDEX($A$39:$U$161,MATCH($B239,$B$39:$B$161,0),10))</f>
        <v>3</v>
      </c>
      <c r="K239" s="20">
        <f>IF(ISNA(INDEX($A$39:$U$161,MATCH($B239,$B$39:$B$161,0),11)),"",INDEX($A$39:$U$161,MATCH($B239,$B$39:$B$161,0),11))</f>
        <v>2</v>
      </c>
      <c r="L239" s="20">
        <f>IF(ISNA(INDEX($A$39:$U$161,MATCH($B239,$B$39:$B$161,0),12)),"",INDEX($A$39:$U$161,MATCH($B239,$B$39:$B$161,0),12))</f>
        <v>0</v>
      </c>
      <c r="M239" s="20">
        <f>IF(ISNA(INDEX($A$39:$U$161,MATCH($B239,$B$39:$B$161,0),13)),"",INDEX($A$39:$U$161,MATCH($B239,$B$39:$B$161,0),13))</f>
        <v>0</v>
      </c>
      <c r="N239" s="20">
        <f>IF(ISNA(INDEX($A$39:$U$161,MATCH($B239,$B$39:$B$161,0),14)),"",INDEX($A$39:$U$161,MATCH($B239,$B$39:$B$161,0),14))</f>
        <v>1</v>
      </c>
      <c r="O239" s="20">
        <f>IF(ISNA(INDEX($A$39:$U$161,MATCH($B239,$B$39:$B$161,0),15)),"",INDEX($A$39:$U$161,MATCH($B239,$B$39:$B$161,0),15))</f>
        <v>3</v>
      </c>
      <c r="P239" s="20">
        <f>IF(ISNA(INDEX($A$39:$U$161,MATCH($B239,$B$39:$B$161,0),16)),"",INDEX($A$39:$U$161,MATCH($B239,$B$39:$B$161,0),16))</f>
        <v>3</v>
      </c>
      <c r="Q239" s="20">
        <f>IF(ISNA(INDEX($A$39:$U$161,MATCH($B239,$B$39:$B$161,0),17)),"",INDEX($A$39:$U$161,MATCH($B239,$B$39:$B$161,0),17))</f>
        <v>6</v>
      </c>
      <c r="R239" s="33">
        <f>IF(ISNA(INDEX($A$39:$U$161,MATCH($B239,$B$39:$B$161,0),18)),"",INDEX($A$39:$U$161,MATCH($B239,$B$39:$B$161,0),18))</f>
        <v>0</v>
      </c>
      <c r="S239" s="33" t="str">
        <f>IF(ISNA(INDEX($A$39:$U$161,MATCH($B239,$B$39:$B$161,0),19)),"",INDEX($A$39:$U$161,MATCH($B239,$B$39:$B$161,0),19))</f>
        <v>C</v>
      </c>
      <c r="T239" s="33">
        <f>IF(ISNA(INDEX($A$39:$U$161,MATCH($B239,$B$39:$B$161,0),20)),"",INDEX($A$39:$U$161,MATCH($B239,$B$39:$B$161,0),20))</f>
        <v>0</v>
      </c>
      <c r="U239" s="19" t="s">
        <v>44</v>
      </c>
    </row>
    <row r="240" spans="1:21" ht="12.75">
      <c r="A240" s="23" t="s">
        <v>29</v>
      </c>
      <c r="B240" s="106"/>
      <c r="C240" s="106"/>
      <c r="D240" s="106"/>
      <c r="E240" s="106"/>
      <c r="F240" s="106"/>
      <c r="G240" s="106"/>
      <c r="H240" s="106"/>
      <c r="I240" s="106"/>
      <c r="J240" s="25">
        <f aca="true" t="shared" si="73" ref="J240:Q240">SUM(J239:J239)</f>
        <v>3</v>
      </c>
      <c r="K240" s="25">
        <f t="shared" si="73"/>
        <v>2</v>
      </c>
      <c r="L240" s="25">
        <f t="shared" si="73"/>
        <v>0</v>
      </c>
      <c r="M240" s="25">
        <f t="shared" si="73"/>
        <v>0</v>
      </c>
      <c r="N240" s="25">
        <f t="shared" si="73"/>
        <v>1</v>
      </c>
      <c r="O240" s="25">
        <f t="shared" si="73"/>
        <v>3</v>
      </c>
      <c r="P240" s="25">
        <f t="shared" si="73"/>
        <v>3</v>
      </c>
      <c r="Q240" s="25">
        <f t="shared" si="73"/>
        <v>6</v>
      </c>
      <c r="R240" s="23">
        <f>COUNTIF(R239:R239,"E")</f>
        <v>0</v>
      </c>
      <c r="S240" s="23">
        <f>COUNTIF(S239:S239,"C")</f>
        <v>1</v>
      </c>
      <c r="T240" s="23">
        <f>COUNTIF(T239:T239,"VP")</f>
        <v>0</v>
      </c>
      <c r="U240" s="24"/>
    </row>
    <row r="241" spans="1:21" ht="27.75" customHeight="1">
      <c r="A241" s="88" t="s">
        <v>56</v>
      </c>
      <c r="B241" s="89"/>
      <c r="C241" s="89"/>
      <c r="D241" s="89"/>
      <c r="E241" s="89"/>
      <c r="F241" s="89"/>
      <c r="G241" s="89"/>
      <c r="H241" s="89"/>
      <c r="I241" s="90"/>
      <c r="J241" s="25">
        <f aca="true" t="shared" si="74" ref="J241:T241">SUM(J237,J240)</f>
        <v>32</v>
      </c>
      <c r="K241" s="25">
        <f t="shared" si="74"/>
        <v>14</v>
      </c>
      <c r="L241" s="25">
        <f t="shared" si="74"/>
        <v>12</v>
      </c>
      <c r="M241" s="25">
        <f t="shared" si="74"/>
        <v>4</v>
      </c>
      <c r="N241" s="25">
        <f t="shared" si="74"/>
        <v>1</v>
      </c>
      <c r="O241" s="25">
        <f t="shared" si="74"/>
        <v>31</v>
      </c>
      <c r="P241" s="25">
        <f t="shared" si="74"/>
        <v>31</v>
      </c>
      <c r="Q241" s="25">
        <f t="shared" si="74"/>
        <v>62</v>
      </c>
      <c r="R241" s="25">
        <f t="shared" si="74"/>
        <v>3</v>
      </c>
      <c r="S241" s="25">
        <f t="shared" si="74"/>
        <v>4</v>
      </c>
      <c r="T241" s="25">
        <f t="shared" si="74"/>
        <v>2</v>
      </c>
      <c r="U241" s="54">
        <f>COUNTIF($A$226:$U$240,$U$227)/(COUNTIF($A$168:$U$186,$U$169)+COUNTIF($A$200:$U$217,$U$201)+COUNTIF($A$226:$U$240,$U$227)+COUNT($J$250:$J$254))</f>
        <v>0.24444444444444444</v>
      </c>
    </row>
    <row r="242" spans="1:21" ht="14.25" customHeight="1">
      <c r="A242" s="91" t="s">
        <v>57</v>
      </c>
      <c r="B242" s="92"/>
      <c r="C242" s="92"/>
      <c r="D242" s="92"/>
      <c r="E242" s="92"/>
      <c r="F242" s="92"/>
      <c r="G242" s="92"/>
      <c r="H242" s="92"/>
      <c r="I242" s="92"/>
      <c r="J242" s="93"/>
      <c r="K242" s="25">
        <f aca="true" t="shared" si="75" ref="K242:Q242">K237*14+K240*12</f>
        <v>192</v>
      </c>
      <c r="L242" s="25">
        <f t="shared" si="75"/>
        <v>168</v>
      </c>
      <c r="M242" s="25">
        <f t="shared" si="75"/>
        <v>56</v>
      </c>
      <c r="N242" s="25">
        <f t="shared" si="75"/>
        <v>12</v>
      </c>
      <c r="O242" s="25">
        <f t="shared" si="75"/>
        <v>428</v>
      </c>
      <c r="P242" s="25">
        <f t="shared" si="75"/>
        <v>428</v>
      </c>
      <c r="Q242" s="25">
        <f t="shared" si="75"/>
        <v>856</v>
      </c>
      <c r="R242" s="98"/>
      <c r="S242" s="99"/>
      <c r="T242" s="99"/>
      <c r="U242" s="100"/>
    </row>
    <row r="243" spans="1:21" ht="12.75">
      <c r="A243" s="94"/>
      <c r="B243" s="95"/>
      <c r="C243" s="95"/>
      <c r="D243" s="95"/>
      <c r="E243" s="95"/>
      <c r="F243" s="95"/>
      <c r="G243" s="95"/>
      <c r="H243" s="95"/>
      <c r="I243" s="95"/>
      <c r="J243" s="96"/>
      <c r="K243" s="112">
        <f>SUM(K242:N242)</f>
        <v>428</v>
      </c>
      <c r="L243" s="113"/>
      <c r="M243" s="113"/>
      <c r="N243" s="114"/>
      <c r="O243" s="84">
        <f>Q242</f>
        <v>856</v>
      </c>
      <c r="P243" s="85"/>
      <c r="Q243" s="86"/>
      <c r="R243" s="101"/>
      <c r="S243" s="102"/>
      <c r="T243" s="102"/>
      <c r="U243" s="103"/>
    </row>
    <row r="244" ht="12.75" customHeight="1"/>
    <row r="245" ht="33" customHeight="1"/>
    <row r="246" spans="1:21" ht="21.75" customHeight="1">
      <c r="A246" s="79" t="s">
        <v>58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1"/>
    </row>
    <row r="247" spans="1:21" ht="27.75" customHeight="1">
      <c r="A247" s="130" t="s">
        <v>31</v>
      </c>
      <c r="B247" s="115" t="s">
        <v>30</v>
      </c>
      <c r="C247" s="116"/>
      <c r="D247" s="116"/>
      <c r="E247" s="116"/>
      <c r="F247" s="116"/>
      <c r="G247" s="116"/>
      <c r="H247" s="116"/>
      <c r="I247" s="117"/>
      <c r="J247" s="110" t="s">
        <v>45</v>
      </c>
      <c r="K247" s="127" t="s">
        <v>28</v>
      </c>
      <c r="L247" s="128"/>
      <c r="M247" s="128"/>
      <c r="N247" s="129"/>
      <c r="O247" s="83" t="s">
        <v>46</v>
      </c>
      <c r="P247" s="87"/>
      <c r="Q247" s="87"/>
      <c r="R247" s="83" t="s">
        <v>27</v>
      </c>
      <c r="S247" s="83"/>
      <c r="T247" s="83"/>
      <c r="U247" s="83" t="s">
        <v>26</v>
      </c>
    </row>
    <row r="248" spans="1:21" ht="12.75">
      <c r="A248" s="131"/>
      <c r="B248" s="118"/>
      <c r="C248" s="119"/>
      <c r="D248" s="119"/>
      <c r="E248" s="119"/>
      <c r="F248" s="119"/>
      <c r="G248" s="119"/>
      <c r="H248" s="119"/>
      <c r="I248" s="120"/>
      <c r="J248" s="111"/>
      <c r="K248" s="4" t="s">
        <v>32</v>
      </c>
      <c r="L248" s="4" t="s">
        <v>33</v>
      </c>
      <c r="M248" s="4" t="s">
        <v>34</v>
      </c>
      <c r="N248" s="4" t="s">
        <v>224</v>
      </c>
      <c r="O248" s="4" t="s">
        <v>38</v>
      </c>
      <c r="P248" s="4" t="s">
        <v>9</v>
      </c>
      <c r="Q248" s="4" t="s">
        <v>35</v>
      </c>
      <c r="R248" s="4" t="s">
        <v>36</v>
      </c>
      <c r="S248" s="4" t="s">
        <v>32</v>
      </c>
      <c r="T248" s="4" t="s">
        <v>37</v>
      </c>
      <c r="U248" s="83"/>
    </row>
    <row r="249" spans="1:21" ht="12.75">
      <c r="A249" s="121" t="s">
        <v>62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3"/>
    </row>
    <row r="250" spans="1:21" ht="12.75">
      <c r="A250" s="41" t="s">
        <v>226</v>
      </c>
      <c r="B250" s="108" t="s">
        <v>227</v>
      </c>
      <c r="C250" s="108"/>
      <c r="D250" s="108"/>
      <c r="E250" s="108"/>
      <c r="F250" s="108"/>
      <c r="G250" s="108"/>
      <c r="H250" s="108"/>
      <c r="I250" s="108"/>
      <c r="J250" s="42">
        <v>3</v>
      </c>
      <c r="K250" s="42">
        <v>2</v>
      </c>
      <c r="L250" s="42">
        <v>1</v>
      </c>
      <c r="M250" s="42">
        <v>0</v>
      </c>
      <c r="N250" s="42">
        <v>0</v>
      </c>
      <c r="O250" s="20">
        <f>K250+L250+M250+N250</f>
        <v>3</v>
      </c>
      <c r="P250" s="20">
        <f>Q250-O250</f>
        <v>2</v>
      </c>
      <c r="Q250" s="20">
        <f>ROUND(PRODUCT(J250,25)/14,0)</f>
        <v>5</v>
      </c>
      <c r="R250" s="26"/>
      <c r="S250" s="12" t="s">
        <v>32</v>
      </c>
      <c r="T250" s="27"/>
      <c r="U250" s="12" t="s">
        <v>44</v>
      </c>
    </row>
    <row r="251" spans="1:21" ht="12.75">
      <c r="A251" s="41" t="s">
        <v>196</v>
      </c>
      <c r="B251" s="108" t="s">
        <v>197</v>
      </c>
      <c r="C251" s="108"/>
      <c r="D251" s="108"/>
      <c r="E251" s="108"/>
      <c r="F251" s="108"/>
      <c r="G251" s="108"/>
      <c r="H251" s="108"/>
      <c r="I251" s="108"/>
      <c r="J251" s="42">
        <v>3</v>
      </c>
      <c r="K251" s="42">
        <v>0</v>
      </c>
      <c r="L251" s="42">
        <v>2</v>
      </c>
      <c r="M251" s="42">
        <v>0</v>
      </c>
      <c r="N251" s="42">
        <v>1</v>
      </c>
      <c r="O251" s="20">
        <f>K251+L251+M251+N251</f>
        <v>3</v>
      </c>
      <c r="P251" s="20">
        <f>Q251-O251</f>
        <v>2</v>
      </c>
      <c r="Q251" s="20">
        <f>ROUND(PRODUCT(J251,25)/14,0)</f>
        <v>5</v>
      </c>
      <c r="R251" s="26"/>
      <c r="S251" s="12" t="s">
        <v>32</v>
      </c>
      <c r="T251" s="27"/>
      <c r="U251" s="12" t="s">
        <v>44</v>
      </c>
    </row>
    <row r="252" spans="1:21" ht="12.75">
      <c r="A252" s="41" t="s">
        <v>198</v>
      </c>
      <c r="B252" s="108" t="s">
        <v>200</v>
      </c>
      <c r="C252" s="108"/>
      <c r="D252" s="108"/>
      <c r="E252" s="108"/>
      <c r="F252" s="108"/>
      <c r="G252" s="108"/>
      <c r="H252" s="108"/>
      <c r="I252" s="108"/>
      <c r="J252" s="42">
        <v>3</v>
      </c>
      <c r="K252" s="42">
        <v>0</v>
      </c>
      <c r="L252" s="42">
        <v>0</v>
      </c>
      <c r="M252" s="42">
        <v>2</v>
      </c>
      <c r="N252" s="42">
        <v>0</v>
      </c>
      <c r="O252" s="20">
        <f>K252+L252+M252+N252</f>
        <v>2</v>
      </c>
      <c r="P252" s="20">
        <f>Q252-O252</f>
        <v>3</v>
      </c>
      <c r="Q252" s="20">
        <f>ROUND(PRODUCT(J252,25)/14,0)</f>
        <v>5</v>
      </c>
      <c r="R252" s="26"/>
      <c r="S252" s="12" t="s">
        <v>32</v>
      </c>
      <c r="T252" s="27"/>
      <c r="U252" s="12" t="s">
        <v>41</v>
      </c>
    </row>
    <row r="253" spans="1:21" ht="12.75">
      <c r="A253" s="41" t="s">
        <v>199</v>
      </c>
      <c r="B253" s="108" t="s">
        <v>201</v>
      </c>
      <c r="C253" s="108"/>
      <c r="D253" s="108"/>
      <c r="E253" s="108"/>
      <c r="F253" s="108"/>
      <c r="G253" s="108"/>
      <c r="H253" s="108"/>
      <c r="I253" s="108"/>
      <c r="J253" s="42">
        <v>3</v>
      </c>
      <c r="K253" s="42">
        <v>0</v>
      </c>
      <c r="L253" s="42">
        <v>2</v>
      </c>
      <c r="M253" s="42">
        <v>0</v>
      </c>
      <c r="N253" s="42">
        <v>1</v>
      </c>
      <c r="O253" s="20">
        <f>K253+L253+M253+N253</f>
        <v>3</v>
      </c>
      <c r="P253" s="20">
        <f>Q253-O253</f>
        <v>2</v>
      </c>
      <c r="Q253" s="20">
        <f>ROUND(PRODUCT(J253,25)/14,0)</f>
        <v>5</v>
      </c>
      <c r="R253" s="26"/>
      <c r="S253" s="12" t="s">
        <v>32</v>
      </c>
      <c r="T253" s="27"/>
      <c r="U253" s="12" t="s">
        <v>44</v>
      </c>
    </row>
    <row r="254" spans="1:21" ht="12.75">
      <c r="A254" s="41" t="s">
        <v>203</v>
      </c>
      <c r="B254" s="108" t="s">
        <v>202</v>
      </c>
      <c r="C254" s="108"/>
      <c r="D254" s="108"/>
      <c r="E254" s="108"/>
      <c r="F254" s="108"/>
      <c r="G254" s="108"/>
      <c r="H254" s="108"/>
      <c r="I254" s="108"/>
      <c r="J254" s="42">
        <v>3</v>
      </c>
      <c r="K254" s="42">
        <v>1</v>
      </c>
      <c r="L254" s="42">
        <v>0</v>
      </c>
      <c r="M254" s="42">
        <v>1</v>
      </c>
      <c r="N254" s="42">
        <v>0</v>
      </c>
      <c r="O254" s="20">
        <f>K254+L254+M254+N254</f>
        <v>2</v>
      </c>
      <c r="P254" s="20">
        <f>Q254-O254</f>
        <v>3</v>
      </c>
      <c r="Q254" s="20">
        <f>ROUND(PRODUCT(J254,25)/14,0)</f>
        <v>5</v>
      </c>
      <c r="R254" s="26"/>
      <c r="S254" s="12" t="s">
        <v>32</v>
      </c>
      <c r="T254" s="27"/>
      <c r="U254" s="12" t="s">
        <v>44</v>
      </c>
    </row>
    <row r="255" spans="1:21" ht="12.75">
      <c r="A255" s="21" t="s">
        <v>29</v>
      </c>
      <c r="B255" s="124"/>
      <c r="C255" s="125"/>
      <c r="D255" s="125"/>
      <c r="E255" s="125"/>
      <c r="F255" s="125"/>
      <c r="G255" s="125"/>
      <c r="H255" s="125"/>
      <c r="I255" s="126"/>
      <c r="J255" s="35">
        <f aca="true" t="shared" si="76" ref="J255:Q255">SUM(J250:J254)</f>
        <v>15</v>
      </c>
      <c r="K255" s="35">
        <f t="shared" si="76"/>
        <v>3</v>
      </c>
      <c r="L255" s="35">
        <f t="shared" si="76"/>
        <v>5</v>
      </c>
      <c r="M255" s="35">
        <f t="shared" si="76"/>
        <v>3</v>
      </c>
      <c r="N255" s="35">
        <f t="shared" si="76"/>
        <v>2</v>
      </c>
      <c r="O255" s="35">
        <f t="shared" si="76"/>
        <v>13</v>
      </c>
      <c r="P255" s="35">
        <f t="shared" si="76"/>
        <v>12</v>
      </c>
      <c r="Q255" s="35">
        <f t="shared" si="76"/>
        <v>25</v>
      </c>
      <c r="R255" s="23">
        <f>COUNTIF(R250:R254,"E")</f>
        <v>0</v>
      </c>
      <c r="S255" s="23">
        <f>COUNTIF(S250:S254,"C")</f>
        <v>5</v>
      </c>
      <c r="T255" s="23">
        <f>COUNTIF(T250:T251,"VP")</f>
        <v>0</v>
      </c>
      <c r="U255" s="19"/>
    </row>
    <row r="256" spans="1:21" ht="30.75" customHeight="1">
      <c r="A256" s="88" t="s">
        <v>56</v>
      </c>
      <c r="B256" s="89"/>
      <c r="C256" s="89"/>
      <c r="D256" s="89"/>
      <c r="E256" s="89"/>
      <c r="F256" s="89"/>
      <c r="G256" s="89"/>
      <c r="H256" s="89"/>
      <c r="I256" s="90"/>
      <c r="J256" s="25">
        <f aca="true" t="shared" si="77" ref="J256:T256">J255</f>
        <v>15</v>
      </c>
      <c r="K256" s="25">
        <f t="shared" si="77"/>
        <v>3</v>
      </c>
      <c r="L256" s="25">
        <f t="shared" si="77"/>
        <v>5</v>
      </c>
      <c r="M256" s="25">
        <f t="shared" si="77"/>
        <v>3</v>
      </c>
      <c r="N256" s="25">
        <f t="shared" si="77"/>
        <v>2</v>
      </c>
      <c r="O256" s="25">
        <f t="shared" si="77"/>
        <v>13</v>
      </c>
      <c r="P256" s="25">
        <f t="shared" si="77"/>
        <v>12</v>
      </c>
      <c r="Q256" s="25">
        <f t="shared" si="77"/>
        <v>25</v>
      </c>
      <c r="R256" s="25">
        <f t="shared" si="77"/>
        <v>0</v>
      </c>
      <c r="S256" s="25">
        <f t="shared" si="77"/>
        <v>5</v>
      </c>
      <c r="T256" s="25">
        <f t="shared" si="77"/>
        <v>0</v>
      </c>
      <c r="U256" s="54">
        <f>COUNT($J$250:$J$254)/(COUNTIF($A$168:$U$186,$U$169)+COUNTIF($A$200:$U$217,$U$201)+COUNTIF($A$226:$U$240,$U$227)+COUNT($J$250:$J$254))</f>
        <v>0.1111111111111111</v>
      </c>
    </row>
    <row r="257" spans="1:21" ht="12.75">
      <c r="A257" s="91" t="s">
        <v>57</v>
      </c>
      <c r="B257" s="92"/>
      <c r="C257" s="92"/>
      <c r="D257" s="92"/>
      <c r="E257" s="92"/>
      <c r="F257" s="92"/>
      <c r="G257" s="92"/>
      <c r="H257" s="92"/>
      <c r="I257" s="92"/>
      <c r="J257" s="93"/>
      <c r="K257" s="25">
        <f aca="true" t="shared" si="78" ref="K257:Q257">K255*14</f>
        <v>42</v>
      </c>
      <c r="L257" s="25">
        <f t="shared" si="78"/>
        <v>70</v>
      </c>
      <c r="M257" s="25">
        <f t="shared" si="78"/>
        <v>42</v>
      </c>
      <c r="N257" s="25">
        <f t="shared" si="78"/>
        <v>28</v>
      </c>
      <c r="O257" s="25">
        <f t="shared" si="78"/>
        <v>182</v>
      </c>
      <c r="P257" s="25">
        <f t="shared" si="78"/>
        <v>168</v>
      </c>
      <c r="Q257" s="25">
        <f t="shared" si="78"/>
        <v>350</v>
      </c>
      <c r="R257" s="98"/>
      <c r="S257" s="99"/>
      <c r="T257" s="99"/>
      <c r="U257" s="100"/>
    </row>
    <row r="258" spans="1:21" ht="12.75">
      <c r="A258" s="94"/>
      <c r="B258" s="95"/>
      <c r="C258" s="95"/>
      <c r="D258" s="95"/>
      <c r="E258" s="95"/>
      <c r="F258" s="95"/>
      <c r="G258" s="95"/>
      <c r="H258" s="95"/>
      <c r="I258" s="95"/>
      <c r="J258" s="96"/>
      <c r="K258" s="112">
        <f>SUM(K257:N257)</f>
        <v>182</v>
      </c>
      <c r="L258" s="113"/>
      <c r="M258" s="113"/>
      <c r="N258" s="114"/>
      <c r="O258" s="84">
        <f>Q257</f>
        <v>350</v>
      </c>
      <c r="P258" s="85"/>
      <c r="Q258" s="86"/>
      <c r="R258" s="101"/>
      <c r="S258" s="102"/>
      <c r="T258" s="102"/>
      <c r="U258" s="103"/>
    </row>
    <row r="259" spans="1:2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4"/>
      <c r="M259" s="14"/>
      <c r="N259" s="14"/>
      <c r="O259" s="15"/>
      <c r="P259" s="15"/>
      <c r="Q259" s="15"/>
      <c r="R259" s="16"/>
      <c r="S259" s="16"/>
      <c r="T259" s="16"/>
      <c r="U259" s="16"/>
    </row>
    <row r="260" ht="21" customHeight="1"/>
    <row r="261" spans="1:2" ht="12.75">
      <c r="A261" s="82" t="s">
        <v>76</v>
      </c>
      <c r="B261" s="82"/>
    </row>
    <row r="262" spans="1:21" ht="12.75">
      <c r="A262" s="132" t="s">
        <v>31</v>
      </c>
      <c r="B262" s="196" t="s">
        <v>65</v>
      </c>
      <c r="C262" s="208"/>
      <c r="D262" s="208"/>
      <c r="E262" s="208"/>
      <c r="F262" s="208"/>
      <c r="G262" s="197"/>
      <c r="H262" s="196" t="s">
        <v>68</v>
      </c>
      <c r="I262" s="197"/>
      <c r="J262" s="73" t="s">
        <v>69</v>
      </c>
      <c r="K262" s="74"/>
      <c r="L262" s="74"/>
      <c r="M262" s="74"/>
      <c r="N262" s="74"/>
      <c r="O262" s="74"/>
      <c r="P262" s="75"/>
      <c r="Q262" s="196" t="s">
        <v>55</v>
      </c>
      <c r="R262" s="197"/>
      <c r="S262" s="73" t="s">
        <v>70</v>
      </c>
      <c r="T262" s="74"/>
      <c r="U262" s="75"/>
    </row>
    <row r="263" spans="1:21" ht="15" customHeight="1">
      <c r="A263" s="132"/>
      <c r="B263" s="198"/>
      <c r="C263" s="209"/>
      <c r="D263" s="209"/>
      <c r="E263" s="209"/>
      <c r="F263" s="209"/>
      <c r="G263" s="199"/>
      <c r="H263" s="198"/>
      <c r="I263" s="199"/>
      <c r="J263" s="73" t="s">
        <v>38</v>
      </c>
      <c r="K263" s="75"/>
      <c r="L263" s="73" t="s">
        <v>9</v>
      </c>
      <c r="M263" s="75"/>
      <c r="N263" s="73" t="s">
        <v>35</v>
      </c>
      <c r="O263" s="74"/>
      <c r="P263" s="75"/>
      <c r="Q263" s="198"/>
      <c r="R263" s="199"/>
      <c r="S263" s="34" t="s">
        <v>71</v>
      </c>
      <c r="T263" s="34" t="s">
        <v>72</v>
      </c>
      <c r="U263" s="34" t="s">
        <v>73</v>
      </c>
    </row>
    <row r="264" spans="1:21" ht="15" customHeight="1">
      <c r="A264" s="34">
        <v>1</v>
      </c>
      <c r="B264" s="73" t="s">
        <v>66</v>
      </c>
      <c r="C264" s="74"/>
      <c r="D264" s="74"/>
      <c r="E264" s="74"/>
      <c r="F264" s="74"/>
      <c r="G264" s="75"/>
      <c r="H264" s="195">
        <f>J264</f>
        <v>129</v>
      </c>
      <c r="I264" s="195"/>
      <c r="J264" s="202">
        <f>O49+O60+O71+O83+O95+O106-J265</f>
        <v>129</v>
      </c>
      <c r="K264" s="203"/>
      <c r="L264" s="202">
        <f>P49+P60+P71+P83+P95+P106-L265</f>
        <v>151</v>
      </c>
      <c r="M264" s="203"/>
      <c r="N264" s="76">
        <f>SUM(J264:M264)</f>
        <v>280</v>
      </c>
      <c r="O264" s="77"/>
      <c r="P264" s="78"/>
      <c r="Q264" s="204">
        <f>H264/H266</f>
        <v>0.8716216216216216</v>
      </c>
      <c r="R264" s="205"/>
      <c r="S264" s="19">
        <f>J49+J60-S265</f>
        <v>60</v>
      </c>
      <c r="T264" s="19">
        <f>J71+J83-T265</f>
        <v>56</v>
      </c>
      <c r="U264" s="19">
        <f>J95+J106-U265</f>
        <v>35</v>
      </c>
    </row>
    <row r="265" spans="1:21" ht="15" customHeight="1">
      <c r="A265" s="34">
        <v>2</v>
      </c>
      <c r="B265" s="73" t="s">
        <v>67</v>
      </c>
      <c r="C265" s="74"/>
      <c r="D265" s="74"/>
      <c r="E265" s="74"/>
      <c r="F265" s="74"/>
      <c r="G265" s="75"/>
      <c r="H265" s="195">
        <f>J265</f>
        <v>19</v>
      </c>
      <c r="I265" s="195"/>
      <c r="J265" s="206">
        <f>O144</f>
        <v>19</v>
      </c>
      <c r="K265" s="207"/>
      <c r="L265" s="206">
        <f>P144</f>
        <v>40</v>
      </c>
      <c r="M265" s="207"/>
      <c r="N265" s="76">
        <f>SUM(J265:M265)</f>
        <v>59</v>
      </c>
      <c r="O265" s="77"/>
      <c r="P265" s="78"/>
      <c r="Q265" s="204">
        <f>H265/H266</f>
        <v>0.12837837837837837</v>
      </c>
      <c r="R265" s="205"/>
      <c r="S265" s="12">
        <v>0</v>
      </c>
      <c r="T265" s="12">
        <v>4</v>
      </c>
      <c r="U265" s="12">
        <v>25</v>
      </c>
    </row>
    <row r="266" spans="1:21" ht="15" customHeight="1">
      <c r="A266" s="73" t="s">
        <v>29</v>
      </c>
      <c r="B266" s="74"/>
      <c r="C266" s="74"/>
      <c r="D266" s="74"/>
      <c r="E266" s="74"/>
      <c r="F266" s="74"/>
      <c r="G266" s="75"/>
      <c r="H266" s="132">
        <f>SUM(H264:I265)</f>
        <v>148</v>
      </c>
      <c r="I266" s="132"/>
      <c r="J266" s="132">
        <f>SUM(J264:K265)</f>
        <v>148</v>
      </c>
      <c r="K266" s="132"/>
      <c r="L266" s="136">
        <f>SUM(L264:M265)</f>
        <v>191</v>
      </c>
      <c r="M266" s="138"/>
      <c r="N266" s="136">
        <f>SUM(N264:P265)</f>
        <v>339</v>
      </c>
      <c r="O266" s="137"/>
      <c r="P266" s="138"/>
      <c r="Q266" s="200">
        <f>SUM(Q264:R265)</f>
        <v>1</v>
      </c>
      <c r="R266" s="201"/>
      <c r="S266" s="23">
        <f>SUM(S264:S265)</f>
        <v>60</v>
      </c>
      <c r="T266" s="23">
        <f>SUM(T264:T265)</f>
        <v>60</v>
      </c>
      <c r="U266" s="23">
        <f>SUM(U264:U265)</f>
        <v>60</v>
      </c>
    </row>
    <row r="276" spans="2:20" ht="12.75">
      <c r="B276" s="2"/>
      <c r="C276" s="2"/>
      <c r="D276" s="2"/>
      <c r="E276" s="2"/>
      <c r="F276" s="2"/>
      <c r="G276" s="2"/>
      <c r="M276" s="9"/>
      <c r="N276" s="9"/>
      <c r="O276" s="9"/>
      <c r="P276" s="9"/>
      <c r="Q276" s="9"/>
      <c r="R276" s="9"/>
      <c r="S276" s="9"/>
      <c r="T276" s="9"/>
    </row>
    <row r="277" spans="2:20" ht="12.75">
      <c r="B277" s="9"/>
      <c r="C277" s="9"/>
      <c r="D277" s="9"/>
      <c r="E277" s="9"/>
      <c r="F277" s="9"/>
      <c r="G277" s="9"/>
      <c r="H277" s="18"/>
      <c r="I277" s="18"/>
      <c r="J277" s="18"/>
      <c r="M277" s="9"/>
      <c r="N277" s="9"/>
      <c r="O277" s="9"/>
      <c r="P277" s="9"/>
      <c r="Q277" s="9"/>
      <c r="R277" s="9"/>
      <c r="S277" s="9"/>
      <c r="T277" s="9"/>
    </row>
  </sheetData>
  <sheetProtection formatCells="0" formatRows="0" insertRows="0"/>
  <mergeCells count="352">
    <mergeCell ref="R111:T111"/>
    <mergeCell ref="B112:H112"/>
    <mergeCell ref="A113:H113"/>
    <mergeCell ref="B114:H114"/>
    <mergeCell ref="A115:H115"/>
    <mergeCell ref="A23:K27"/>
    <mergeCell ref="M29:U33"/>
    <mergeCell ref="B77:I77"/>
    <mergeCell ref="B78:I78"/>
    <mergeCell ref="B80:I80"/>
    <mergeCell ref="B152:I152"/>
    <mergeCell ref="B65:I65"/>
    <mergeCell ref="A62:U62"/>
    <mergeCell ref="J63:J64"/>
    <mergeCell ref="A63:A64"/>
    <mergeCell ref="B63:I64"/>
    <mergeCell ref="B92:I92"/>
    <mergeCell ref="B111:H111"/>
    <mergeCell ref="B66:I66"/>
    <mergeCell ref="K111:N111"/>
    <mergeCell ref="L266:M266"/>
    <mergeCell ref="A266:G266"/>
    <mergeCell ref="H262:I263"/>
    <mergeCell ref="A262:A263"/>
    <mergeCell ref="H264:I264"/>
    <mergeCell ref="B262:G263"/>
    <mergeCell ref="B264:G264"/>
    <mergeCell ref="B265:G265"/>
    <mergeCell ref="J262:P262"/>
    <mergeCell ref="Q266:R266"/>
    <mergeCell ref="J264:K264"/>
    <mergeCell ref="L264:M264"/>
    <mergeCell ref="Q264:R264"/>
    <mergeCell ref="J265:K265"/>
    <mergeCell ref="L265:M265"/>
    <mergeCell ref="N266:P266"/>
    <mergeCell ref="Q265:R265"/>
    <mergeCell ref="J266:K266"/>
    <mergeCell ref="R166:T166"/>
    <mergeCell ref="A187:I187"/>
    <mergeCell ref="A184:U184"/>
    <mergeCell ref="H265:I265"/>
    <mergeCell ref="A198:A199"/>
    <mergeCell ref="A197:U197"/>
    <mergeCell ref="J198:J199"/>
    <mergeCell ref="O198:Q198"/>
    <mergeCell ref="J263:K263"/>
    <mergeCell ref="Q262:R263"/>
    <mergeCell ref="H266:I266"/>
    <mergeCell ref="B185:I185"/>
    <mergeCell ref="B175:I175"/>
    <mergeCell ref="B176:I176"/>
    <mergeCell ref="B177:I177"/>
    <mergeCell ref="B178:I178"/>
    <mergeCell ref="B179:I179"/>
    <mergeCell ref="B174:I174"/>
    <mergeCell ref="S262:U262"/>
    <mergeCell ref="A188:J189"/>
    <mergeCell ref="R188:U189"/>
    <mergeCell ref="O189:Q189"/>
    <mergeCell ref="B203:I203"/>
    <mergeCell ref="B198:I199"/>
    <mergeCell ref="R198:T198"/>
    <mergeCell ref="B205:I205"/>
    <mergeCell ref="B208:I208"/>
    <mergeCell ref="B169:I169"/>
    <mergeCell ref="B170:I170"/>
    <mergeCell ref="B171:I171"/>
    <mergeCell ref="A168:U168"/>
    <mergeCell ref="U166:U167"/>
    <mergeCell ref="B173:I173"/>
    <mergeCell ref="A166:A167"/>
    <mergeCell ref="B166:I167"/>
    <mergeCell ref="B172:I172"/>
    <mergeCell ref="K166:N166"/>
    <mergeCell ref="B81:I81"/>
    <mergeCell ref="L263:M263"/>
    <mergeCell ref="B68:I68"/>
    <mergeCell ref="A164:U164"/>
    <mergeCell ref="J166:J167"/>
    <mergeCell ref="A165:U165"/>
    <mergeCell ref="O166:Q166"/>
    <mergeCell ref="B82:I82"/>
    <mergeCell ref="B79:I79"/>
    <mergeCell ref="B69:I69"/>
    <mergeCell ref="B42:I42"/>
    <mergeCell ref="B43:I43"/>
    <mergeCell ref="B49:I49"/>
    <mergeCell ref="B59:I59"/>
    <mergeCell ref="B47:I47"/>
    <mergeCell ref="B48:I48"/>
    <mergeCell ref="B44:I44"/>
    <mergeCell ref="B56:I56"/>
    <mergeCell ref="M17:U17"/>
    <mergeCell ref="O18:U18"/>
    <mergeCell ref="O20:U20"/>
    <mergeCell ref="O63:Q63"/>
    <mergeCell ref="R63:T63"/>
    <mergeCell ref="U63:U64"/>
    <mergeCell ref="M26:U28"/>
    <mergeCell ref="O22:U22"/>
    <mergeCell ref="M19:U19"/>
    <mergeCell ref="M21:U21"/>
    <mergeCell ref="S7:U7"/>
    <mergeCell ref="M9:U12"/>
    <mergeCell ref="A16:K16"/>
    <mergeCell ref="A14:K14"/>
    <mergeCell ref="A15:K15"/>
    <mergeCell ref="M14:U14"/>
    <mergeCell ref="A12:K12"/>
    <mergeCell ref="A13:K13"/>
    <mergeCell ref="A11:K11"/>
    <mergeCell ref="M16:U16"/>
    <mergeCell ref="A17:K17"/>
    <mergeCell ref="B40:I41"/>
    <mergeCell ref="J40:J41"/>
    <mergeCell ref="A39:U39"/>
    <mergeCell ref="O24:U24"/>
    <mergeCell ref="M23:U23"/>
    <mergeCell ref="A28:G28"/>
    <mergeCell ref="U40:U41"/>
    <mergeCell ref="O40:Q40"/>
    <mergeCell ref="R40:T40"/>
    <mergeCell ref="B57:I57"/>
    <mergeCell ref="B54:I54"/>
    <mergeCell ref="B55:I55"/>
    <mergeCell ref="B45:I45"/>
    <mergeCell ref="B46:I46"/>
    <mergeCell ref="A51:U51"/>
    <mergeCell ref="R52:T52"/>
    <mergeCell ref="U52:U53"/>
    <mergeCell ref="A3:K3"/>
    <mergeCell ref="A7:K7"/>
    <mergeCell ref="P6:R6"/>
    <mergeCell ref="P7:R7"/>
    <mergeCell ref="P4:R4"/>
    <mergeCell ref="P5:R5"/>
    <mergeCell ref="M5:O5"/>
    <mergeCell ref="M7:O7"/>
    <mergeCell ref="M4:O4"/>
    <mergeCell ref="M6:O6"/>
    <mergeCell ref="B70:I70"/>
    <mergeCell ref="M15:U15"/>
    <mergeCell ref="J52:J53"/>
    <mergeCell ref="A37:U37"/>
    <mergeCell ref="A20:K20"/>
    <mergeCell ref="A18:K18"/>
    <mergeCell ref="D29:F29"/>
    <mergeCell ref="B58:I58"/>
    <mergeCell ref="G29:G30"/>
    <mergeCell ref="O52:Q52"/>
    <mergeCell ref="S5:U5"/>
    <mergeCell ref="S6:U6"/>
    <mergeCell ref="B67:I67"/>
    <mergeCell ref="A5:K6"/>
    <mergeCell ref="A8:K8"/>
    <mergeCell ref="A9:K9"/>
    <mergeCell ref="A10:K10"/>
    <mergeCell ref="A52:A53"/>
    <mergeCell ref="A40:A41"/>
    <mergeCell ref="B60:I60"/>
    <mergeCell ref="S4:U4"/>
    <mergeCell ref="H29:H30"/>
    <mergeCell ref="B71:I71"/>
    <mergeCell ref="B75:I76"/>
    <mergeCell ref="A74:U74"/>
    <mergeCell ref="J75:J76"/>
    <mergeCell ref="O75:Q75"/>
    <mergeCell ref="R75:T75"/>
    <mergeCell ref="A75:A76"/>
    <mergeCell ref="U75:U76"/>
    <mergeCell ref="A2:K2"/>
    <mergeCell ref="A4:K4"/>
    <mergeCell ref="M2:U2"/>
    <mergeCell ref="B52:I53"/>
    <mergeCell ref="A21:K21"/>
    <mergeCell ref="A22:K22"/>
    <mergeCell ref="I29:K29"/>
    <mergeCell ref="B29:C29"/>
    <mergeCell ref="K52:N52"/>
    <mergeCell ref="K40:N40"/>
    <mergeCell ref="K86:N86"/>
    <mergeCell ref="K75:N75"/>
    <mergeCell ref="K63:N63"/>
    <mergeCell ref="B83:I83"/>
    <mergeCell ref="B88:I88"/>
    <mergeCell ref="A85:U85"/>
    <mergeCell ref="J86:J87"/>
    <mergeCell ref="O86:Q86"/>
    <mergeCell ref="R86:T86"/>
    <mergeCell ref="A86:A87"/>
    <mergeCell ref="U86:U87"/>
    <mergeCell ref="B86:I87"/>
    <mergeCell ref="B119:I120"/>
    <mergeCell ref="B106:I106"/>
    <mergeCell ref="A118:U118"/>
    <mergeCell ref="J119:J120"/>
    <mergeCell ref="K119:N119"/>
    <mergeCell ref="J98:J99"/>
    <mergeCell ref="U98:U99"/>
    <mergeCell ref="B101:I101"/>
    <mergeCell ref="B116:H116"/>
    <mergeCell ref="O111:Q111"/>
    <mergeCell ref="O98:Q98"/>
    <mergeCell ref="B93:I93"/>
    <mergeCell ref="A97:U97"/>
    <mergeCell ref="B102:I102"/>
    <mergeCell ref="B98:I99"/>
    <mergeCell ref="A98:A99"/>
    <mergeCell ref="K98:N98"/>
    <mergeCell ref="R98:T98"/>
    <mergeCell ref="B89:I89"/>
    <mergeCell ref="B90:I90"/>
    <mergeCell ref="B94:I94"/>
    <mergeCell ref="B105:I105"/>
    <mergeCell ref="B91:I91"/>
    <mergeCell ref="B100:I100"/>
    <mergeCell ref="B95:I95"/>
    <mergeCell ref="B130:I130"/>
    <mergeCell ref="A140:U140"/>
    <mergeCell ref="B103:I103"/>
    <mergeCell ref="B104:I104"/>
    <mergeCell ref="R119:T119"/>
    <mergeCell ref="A127:U127"/>
    <mergeCell ref="B125:I125"/>
    <mergeCell ref="B122:I122"/>
    <mergeCell ref="B123:I123"/>
    <mergeCell ref="A131:U131"/>
    <mergeCell ref="O146:Q146"/>
    <mergeCell ref="R145:U146"/>
    <mergeCell ref="O119:Q119"/>
    <mergeCell ref="A119:A120"/>
    <mergeCell ref="U119:U120"/>
    <mergeCell ref="B129:I129"/>
    <mergeCell ref="A121:U121"/>
    <mergeCell ref="A124:U124"/>
    <mergeCell ref="B133:I133"/>
    <mergeCell ref="B128:I128"/>
    <mergeCell ref="K149:N149"/>
    <mergeCell ref="A145:J146"/>
    <mergeCell ref="B132:I132"/>
    <mergeCell ref="B136:I136"/>
    <mergeCell ref="B138:I138"/>
    <mergeCell ref="B143:I143"/>
    <mergeCell ref="B141:I141"/>
    <mergeCell ref="B139:I139"/>
    <mergeCell ref="B137:I137"/>
    <mergeCell ref="B142:I142"/>
    <mergeCell ref="A154:U154"/>
    <mergeCell ref="B153:I153"/>
    <mergeCell ref="A148:U148"/>
    <mergeCell ref="J149:J150"/>
    <mergeCell ref="A151:U151"/>
    <mergeCell ref="A149:A150"/>
    <mergeCell ref="B149:I150"/>
    <mergeCell ref="O149:Q149"/>
    <mergeCell ref="R149:T149"/>
    <mergeCell ref="U149:U150"/>
    <mergeCell ref="B155:I155"/>
    <mergeCell ref="B156:I156"/>
    <mergeCell ref="A157:U157"/>
    <mergeCell ref="B158:I158"/>
    <mergeCell ref="A159:I159"/>
    <mergeCell ref="A160:J161"/>
    <mergeCell ref="R160:U161"/>
    <mergeCell ref="O161:Q161"/>
    <mergeCell ref="K161:N161"/>
    <mergeCell ref="B201:I201"/>
    <mergeCell ref="B202:I202"/>
    <mergeCell ref="U198:U199"/>
    <mergeCell ref="B204:I204"/>
    <mergeCell ref="B180:I180"/>
    <mergeCell ref="B183:I183"/>
    <mergeCell ref="B181:I181"/>
    <mergeCell ref="B182:I182"/>
    <mergeCell ref="B186:I186"/>
    <mergeCell ref="A200:U200"/>
    <mergeCell ref="B206:I206"/>
    <mergeCell ref="B227:I227"/>
    <mergeCell ref="B228:I228"/>
    <mergeCell ref="B229:I229"/>
    <mergeCell ref="B209:I209"/>
    <mergeCell ref="B215:I215"/>
    <mergeCell ref="B216:I216"/>
    <mergeCell ref="B217:I217"/>
    <mergeCell ref="B213:I213"/>
    <mergeCell ref="B210:I210"/>
    <mergeCell ref="B207:I207"/>
    <mergeCell ref="B211:I211"/>
    <mergeCell ref="A218:I218"/>
    <mergeCell ref="O220:Q220"/>
    <mergeCell ref="B214:I214"/>
    <mergeCell ref="A219:J220"/>
    <mergeCell ref="B236:I236"/>
    <mergeCell ref="R224:T224"/>
    <mergeCell ref="A224:A225"/>
    <mergeCell ref="B224:I225"/>
    <mergeCell ref="J224:J225"/>
    <mergeCell ref="A212:U212"/>
    <mergeCell ref="A226:U226"/>
    <mergeCell ref="R219:U220"/>
    <mergeCell ref="O224:Q224"/>
    <mergeCell ref="K247:N247"/>
    <mergeCell ref="B253:I253"/>
    <mergeCell ref="A247:A248"/>
    <mergeCell ref="U224:U225"/>
    <mergeCell ref="B237:I237"/>
    <mergeCell ref="A238:U238"/>
    <mergeCell ref="B240:I240"/>
    <mergeCell ref="B230:I230"/>
    <mergeCell ref="B231:I231"/>
    <mergeCell ref="B232:I232"/>
    <mergeCell ref="A257:J258"/>
    <mergeCell ref="B251:I251"/>
    <mergeCell ref="B252:I252"/>
    <mergeCell ref="B235:I235"/>
    <mergeCell ref="A249:U249"/>
    <mergeCell ref="R257:U258"/>
    <mergeCell ref="K258:N258"/>
    <mergeCell ref="B255:I255"/>
    <mergeCell ref="O243:Q243"/>
    <mergeCell ref="K243:N243"/>
    <mergeCell ref="B126:I126"/>
    <mergeCell ref="B134:I134"/>
    <mergeCell ref="B250:I250"/>
    <mergeCell ref="J247:J248"/>
    <mergeCell ref="B254:I254"/>
    <mergeCell ref="K146:N146"/>
    <mergeCell ref="B247:I248"/>
    <mergeCell ref="K189:N189"/>
    <mergeCell ref="K220:N220"/>
    <mergeCell ref="A241:I241"/>
    <mergeCell ref="A242:J243"/>
    <mergeCell ref="B239:I239"/>
    <mergeCell ref="R242:U243"/>
    <mergeCell ref="A135:U135"/>
    <mergeCell ref="A144:I144"/>
    <mergeCell ref="K224:N224"/>
    <mergeCell ref="K198:N198"/>
    <mergeCell ref="A223:U223"/>
    <mergeCell ref="B233:I233"/>
    <mergeCell ref="B234:I234"/>
    <mergeCell ref="N263:P263"/>
    <mergeCell ref="N264:P264"/>
    <mergeCell ref="N265:P265"/>
    <mergeCell ref="A246:U246"/>
    <mergeCell ref="A261:B261"/>
    <mergeCell ref="U247:U248"/>
    <mergeCell ref="O258:Q258"/>
    <mergeCell ref="O247:Q247"/>
    <mergeCell ref="R247:T247"/>
    <mergeCell ref="A256:I256"/>
  </mergeCells>
  <dataValidations count="5">
    <dataValidation type="list" allowBlank="1" showInputMessage="1" showErrorMessage="1" sqref="S251:S254 S153 S158 S155:S156 S125:S126 S122:S123 S133:S134 S128:S130 S136:S139 S141:S143 S100:S105 S88:S94 S77:S82 S42:S48 S54:S59 S65:S70">
      <formula1>$S$41</formula1>
    </dataValidation>
    <dataValidation type="list" allowBlank="1" showInputMessage="1" showErrorMessage="1" sqref="R251:R254 R153 R158 R155:R156 R125:R126 R122:R123 R133:R134 R128:R130 R136:R139 R141:R143 R100:R105 R88:R94 R77:R82 R42:R48 R54:R59 R65:R70">
      <formula1>$R$41</formula1>
    </dataValidation>
    <dataValidation type="list" allowBlank="1" showInputMessage="1" showErrorMessage="1" sqref="T251:T254 T153 T158 T155:T156 T125:T126 T122:T123 T128:T130 T132:T134 T141:T143 T136:T139 T100:T105 T88:T94 T77:T82 T42:T48 T54:T59 T65:T70">
      <formula1>$T$41</formula1>
    </dataValidation>
    <dataValidation type="list" allowBlank="1" showInputMessage="1" showErrorMessage="1" sqref="U251:U254 U155:U156 U153 U201:U210 U169:U182 U185 U227:U236 U158 U213:U216 U239 U125:U126 U122:U123 U128:U130 U132:U134 U136:U139 U141:U143 U100:U105 U88:U94 U77:U82 U42:U48 U54:U59 U65:U70">
      <formula1>$P$38:$T$38</formula1>
    </dataValidation>
    <dataValidation type="list" allowBlank="1" showInputMessage="1" showErrorMessage="1" sqref="U255 U183 U211 U237">
      <formula1>$Q$38:$T$38</formula1>
    </dataValidation>
  </dataValidations>
  <printOptions/>
  <pageMargins left="0.56" right="0.48" top="0.2708333333333333" bottom="0.7480314960629921" header="0.35" footer="0.31496062992125984"/>
  <pageSetup blackAndWhite="1" horizontalDpi="600" verticalDpi="600" orientation="landscape" paperSize="9" scale="98" r:id="rId1"/>
  <headerFooter>
    <oddFooter>&amp;LRECTOR,
Acad.Prof.univ.dr. Ioan Aurel POP&amp;CPag. &amp;P/&amp;N&amp;RDECAN,
Prof.univ.dr. Adrian Olimpiu  PETRUŞEL</oddFooter>
  </headerFooter>
  <rowBreaks count="6" manualBreakCount="6">
    <brk id="107" max="20" man="1"/>
    <brk id="146" max="255" man="1"/>
    <brk id="162" max="255" man="1"/>
    <brk id="195" max="255" man="1"/>
    <brk id="221" max="255" man="1"/>
    <brk id="244" max="255" man="1"/>
  </rowBreaks>
  <ignoredErrors>
    <ignoredError sqref="R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2014-03-19T14:21:42Z</cp:lastPrinted>
  <dcterms:created xsi:type="dcterms:W3CDTF">2013-06-27T08:19:59Z</dcterms:created>
  <dcterms:modified xsi:type="dcterms:W3CDTF">2014-07-03T10:42:50Z</dcterms:modified>
  <cp:category/>
  <cp:version/>
  <cp:contentType/>
  <cp:contentStatus/>
</cp:coreProperties>
</file>