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18" i="1"/>
  <c r="J218" l="1"/>
  <c r="L86"/>
  <c r="M86"/>
  <c r="N86"/>
  <c r="O86"/>
  <c r="Q86"/>
  <c r="K86"/>
  <c r="T85"/>
  <c r="S85"/>
  <c r="R85"/>
  <c r="K85"/>
  <c r="L85"/>
  <c r="M85"/>
  <c r="N85"/>
  <c r="O85"/>
  <c r="Q85"/>
  <c r="J85"/>
  <c r="Q83"/>
  <c r="Q84"/>
  <c r="Q82"/>
  <c r="U203"/>
  <c r="U187"/>
  <c r="T183"/>
  <c r="S183"/>
  <c r="R183"/>
  <c r="N183"/>
  <c r="M183"/>
  <c r="L183"/>
  <c r="K183"/>
  <c r="J183"/>
  <c r="A183"/>
  <c r="U156"/>
  <c r="U85"/>
  <c r="O78"/>
  <c r="Q78"/>
  <c r="O79"/>
  <c r="Q79"/>
  <c r="O80"/>
  <c r="Q80"/>
  <c r="O82"/>
  <c r="O83"/>
  <c r="O84"/>
  <c r="S201"/>
  <c r="R201"/>
  <c r="Q201"/>
  <c r="P201"/>
  <c r="O201"/>
  <c r="N201"/>
  <c r="M201"/>
  <c r="T196"/>
  <c r="T197"/>
  <c r="T198"/>
  <c r="S196"/>
  <c r="S197"/>
  <c r="S198"/>
  <c r="R196"/>
  <c r="R197"/>
  <c r="R198"/>
  <c r="N196"/>
  <c r="N197"/>
  <c r="N198"/>
  <c r="M196"/>
  <c r="M197"/>
  <c r="M198"/>
  <c r="T195"/>
  <c r="S195"/>
  <c r="R195"/>
  <c r="N195"/>
  <c r="M195"/>
  <c r="T182"/>
  <c r="T184"/>
  <c r="T185"/>
  <c r="S182"/>
  <c r="S184"/>
  <c r="S185"/>
  <c r="R182"/>
  <c r="R184"/>
  <c r="R185"/>
  <c r="N182"/>
  <c r="N184"/>
  <c r="N185"/>
  <c r="M182"/>
  <c r="M184"/>
  <c r="M185"/>
  <c r="T181"/>
  <c r="S181"/>
  <c r="R181"/>
  <c r="N181"/>
  <c r="M181"/>
  <c r="T178"/>
  <c r="S178"/>
  <c r="R178"/>
  <c r="N178"/>
  <c r="M178"/>
  <c r="T154"/>
  <c r="S154"/>
  <c r="R154"/>
  <c r="Q154"/>
  <c r="P154"/>
  <c r="O154"/>
  <c r="N154"/>
  <c r="M154"/>
  <c r="T146"/>
  <c r="T147"/>
  <c r="T148"/>
  <c r="T149"/>
  <c r="T150"/>
  <c r="T151"/>
  <c r="S146"/>
  <c r="S147"/>
  <c r="S148"/>
  <c r="S149"/>
  <c r="S150"/>
  <c r="S151"/>
  <c r="R146"/>
  <c r="R147"/>
  <c r="R148"/>
  <c r="R149"/>
  <c r="R150"/>
  <c r="R151"/>
  <c r="N146"/>
  <c r="N147"/>
  <c r="N148"/>
  <c r="N149"/>
  <c r="N150"/>
  <c r="N151"/>
  <c r="M146"/>
  <c r="M147"/>
  <c r="M148"/>
  <c r="M149"/>
  <c r="M150"/>
  <c r="M151"/>
  <c r="T145"/>
  <c r="S145"/>
  <c r="R145"/>
  <c r="N145"/>
  <c r="M145"/>
  <c r="M120"/>
  <c r="M119"/>
  <c r="L119"/>
  <c r="O114"/>
  <c r="O115"/>
  <c r="O116"/>
  <c r="O117"/>
  <c r="O118"/>
  <c r="O113"/>
  <c r="O107"/>
  <c r="O108"/>
  <c r="O109"/>
  <c r="O110"/>
  <c r="O111"/>
  <c r="O106"/>
  <c r="O101"/>
  <c r="O102"/>
  <c r="O103"/>
  <c r="O104"/>
  <c r="O100"/>
  <c r="O95"/>
  <c r="O96"/>
  <c r="O97"/>
  <c r="O98"/>
  <c r="O94"/>
  <c r="O68"/>
  <c r="O182" s="1"/>
  <c r="O69"/>
  <c r="O183" s="1"/>
  <c r="O70"/>
  <c r="O184" s="1"/>
  <c r="O71"/>
  <c r="O185" s="1"/>
  <c r="O67"/>
  <c r="O181" s="1"/>
  <c r="M72"/>
  <c r="O59"/>
  <c r="O151" s="1"/>
  <c r="O60"/>
  <c r="O198" s="1"/>
  <c r="O61"/>
  <c r="O58"/>
  <c r="M62"/>
  <c r="O50"/>
  <c r="O196" s="1"/>
  <c r="O51"/>
  <c r="O197" s="1"/>
  <c r="O52"/>
  <c r="O149" s="1"/>
  <c r="O49"/>
  <c r="M53"/>
  <c r="O41"/>
  <c r="O146" s="1"/>
  <c r="O42"/>
  <c r="O147" s="1"/>
  <c r="O43"/>
  <c r="O148" s="1"/>
  <c r="O40"/>
  <c r="O145" s="1"/>
  <c r="M44"/>
  <c r="O195" l="1"/>
  <c r="O178"/>
  <c r="P80"/>
  <c r="P78"/>
  <c r="O150"/>
  <c r="P82"/>
  <c r="P84"/>
  <c r="P79"/>
  <c r="P83"/>
  <c r="M155"/>
  <c r="M179"/>
  <c r="M186"/>
  <c r="M199"/>
  <c r="M202"/>
  <c r="M152"/>
  <c r="P85" l="1"/>
  <c r="P86"/>
  <c r="M156"/>
  <c r="M188"/>
  <c r="M203"/>
  <c r="M187"/>
  <c r="M204"/>
  <c r="M157"/>
  <c r="Q101"/>
  <c r="P101" s="1"/>
  <c r="Q96"/>
  <c r="P96" s="1"/>
  <c r="N120"/>
  <c r="L120"/>
  <c r="K120"/>
  <c r="T119"/>
  <c r="S119"/>
  <c r="R119"/>
  <c r="N119"/>
  <c r="K119"/>
  <c r="J119"/>
  <c r="Q118"/>
  <c r="Q117"/>
  <c r="Q116"/>
  <c r="Q115"/>
  <c r="Q114"/>
  <c r="Q113"/>
  <c r="Q111"/>
  <c r="Q110"/>
  <c r="P110" s="1"/>
  <c r="Q109"/>
  <c r="P109" s="1"/>
  <c r="Q108"/>
  <c r="P108" s="1"/>
  <c r="Q107"/>
  <c r="P107" s="1"/>
  <c r="Q106"/>
  <c r="Q104"/>
  <c r="P104" s="1"/>
  <c r="Q103"/>
  <c r="P103" s="1"/>
  <c r="Q102"/>
  <c r="P102" s="1"/>
  <c r="Q100"/>
  <c r="P100" s="1"/>
  <c r="Q98"/>
  <c r="Q97"/>
  <c r="P97" s="1"/>
  <c r="Q95"/>
  <c r="Q94"/>
  <c r="O119"/>
  <c r="Q71"/>
  <c r="Q185" s="1"/>
  <c r="Q70"/>
  <c r="Q184" s="1"/>
  <c r="Q69"/>
  <c r="Q183" s="1"/>
  <c r="Q68"/>
  <c r="Q182" s="1"/>
  <c r="Q67"/>
  <c r="Q181" s="1"/>
  <c r="K121" l="1"/>
  <c r="Q119"/>
  <c r="P115"/>
  <c r="P116"/>
  <c r="P118"/>
  <c r="P111"/>
  <c r="P117"/>
  <c r="P113"/>
  <c r="P95"/>
  <c r="P98"/>
  <c r="P106"/>
  <c r="P114"/>
  <c r="P94"/>
  <c r="O120"/>
  <c r="Q120"/>
  <c r="T201"/>
  <c r="L201"/>
  <c r="K201"/>
  <c r="J201"/>
  <c r="A201"/>
  <c r="L198"/>
  <c r="K198"/>
  <c r="J198"/>
  <c r="A198"/>
  <c r="L197"/>
  <c r="K197"/>
  <c r="J197"/>
  <c r="A197"/>
  <c r="L196"/>
  <c r="K196"/>
  <c r="J196"/>
  <c r="A196"/>
  <c r="L195"/>
  <c r="K195"/>
  <c r="J195"/>
  <c r="A195"/>
  <c r="L185"/>
  <c r="K185"/>
  <c r="J185"/>
  <c r="A185"/>
  <c r="L184"/>
  <c r="K184"/>
  <c r="J184"/>
  <c r="A184"/>
  <c r="L182"/>
  <c r="K182"/>
  <c r="J182"/>
  <c r="A182"/>
  <c r="L181"/>
  <c r="K181"/>
  <c r="J181"/>
  <c r="A181"/>
  <c r="L178"/>
  <c r="K178"/>
  <c r="J178"/>
  <c r="A178"/>
  <c r="L154"/>
  <c r="K154"/>
  <c r="J154"/>
  <c r="A154"/>
  <c r="P120" l="1"/>
  <c r="O121" s="1"/>
  <c r="P119"/>
  <c r="L151" l="1"/>
  <c r="K151"/>
  <c r="J151"/>
  <c r="A151"/>
  <c r="L150"/>
  <c r="K150"/>
  <c r="J150"/>
  <c r="A150"/>
  <c r="L149"/>
  <c r="K149"/>
  <c r="J149"/>
  <c r="A149"/>
  <c r="L148"/>
  <c r="K148"/>
  <c r="J148"/>
  <c r="A148"/>
  <c r="A147" l="1"/>
  <c r="A146"/>
  <c r="L147"/>
  <c r="K147"/>
  <c r="J147"/>
  <c r="L146"/>
  <c r="K146"/>
  <c r="J146"/>
  <c r="L145"/>
  <c r="K145"/>
  <c r="J145"/>
  <c r="A145"/>
  <c r="Q43" l="1"/>
  <c r="Q148" s="1"/>
  <c r="T202"/>
  <c r="S202"/>
  <c r="R202"/>
  <c r="N202"/>
  <c r="L202"/>
  <c r="K202"/>
  <c r="J202"/>
  <c r="T199"/>
  <c r="S199"/>
  <c r="N199"/>
  <c r="L199"/>
  <c r="K199"/>
  <c r="J199"/>
  <c r="T186"/>
  <c r="S186"/>
  <c r="R186"/>
  <c r="N186"/>
  <c r="L186"/>
  <c r="K186"/>
  <c r="J186"/>
  <c r="T179"/>
  <c r="S179"/>
  <c r="N179"/>
  <c r="L179"/>
  <c r="K179"/>
  <c r="J179"/>
  <c r="T155"/>
  <c r="S155"/>
  <c r="R155"/>
  <c r="N155"/>
  <c r="L155"/>
  <c r="K155"/>
  <c r="J155"/>
  <c r="T72"/>
  <c r="S72"/>
  <c r="R72"/>
  <c r="N72"/>
  <c r="L72"/>
  <c r="K72"/>
  <c r="J72"/>
  <c r="T62"/>
  <c r="S62"/>
  <c r="R62"/>
  <c r="N62"/>
  <c r="L62"/>
  <c r="K62"/>
  <c r="J62"/>
  <c r="Q61"/>
  <c r="Q60"/>
  <c r="Q198" s="1"/>
  <c r="Q59"/>
  <c r="Q151" s="1"/>
  <c r="Q58"/>
  <c r="Q150" s="1"/>
  <c r="O62"/>
  <c r="T53"/>
  <c r="S53"/>
  <c r="R53"/>
  <c r="N53"/>
  <c r="L53"/>
  <c r="K53"/>
  <c r="J53"/>
  <c r="Q52"/>
  <c r="Q149" s="1"/>
  <c r="Q51"/>
  <c r="Q197" s="1"/>
  <c r="Q50"/>
  <c r="Q196" s="1"/>
  <c r="Q49"/>
  <c r="K44"/>
  <c r="Q42"/>
  <c r="Q147" s="1"/>
  <c r="Q41"/>
  <c r="Q146" s="1"/>
  <c r="T44"/>
  <c r="S44"/>
  <c r="R44"/>
  <c r="Q40"/>
  <c r="Q145" s="1"/>
  <c r="N44"/>
  <c r="L44"/>
  <c r="J44"/>
  <c r="R179" l="1"/>
  <c r="R187" s="1"/>
  <c r="Q178"/>
  <c r="R199"/>
  <c r="R203" s="1"/>
  <c r="Q195"/>
  <c r="T218"/>
  <c r="T220" s="1"/>
  <c r="S218"/>
  <c r="S220" s="1"/>
  <c r="J219"/>
  <c r="J203"/>
  <c r="Q62"/>
  <c r="P50"/>
  <c r="P196" s="1"/>
  <c r="P51"/>
  <c r="P197" s="1"/>
  <c r="P52"/>
  <c r="P149" s="1"/>
  <c r="P60"/>
  <c r="P198" s="1"/>
  <c r="P61"/>
  <c r="N203"/>
  <c r="K203"/>
  <c r="S203"/>
  <c r="L187"/>
  <c r="K204"/>
  <c r="N188"/>
  <c r="S187"/>
  <c r="N204"/>
  <c r="O186"/>
  <c r="O179"/>
  <c r="O202"/>
  <c r="O199"/>
  <c r="O155"/>
  <c r="Q53"/>
  <c r="P68"/>
  <c r="P182" s="1"/>
  <c r="P70"/>
  <c r="P184" s="1"/>
  <c r="Q186"/>
  <c r="Q202"/>
  <c r="Q155"/>
  <c r="P43"/>
  <c r="P148" s="1"/>
  <c r="O44"/>
  <c r="P40"/>
  <c r="P145" s="1"/>
  <c r="J187"/>
  <c r="L188"/>
  <c r="T187"/>
  <c r="N152"/>
  <c r="N156" s="1"/>
  <c r="K152"/>
  <c r="K156" s="1"/>
  <c r="S152"/>
  <c r="S156" s="1"/>
  <c r="L152"/>
  <c r="L156" s="1"/>
  <c r="R152"/>
  <c r="R156" s="1"/>
  <c r="T152"/>
  <c r="T156" s="1"/>
  <c r="P58"/>
  <c r="J152"/>
  <c r="J156" s="1"/>
  <c r="P42"/>
  <c r="P147" s="1"/>
  <c r="T203"/>
  <c r="O72"/>
  <c r="Q44"/>
  <c r="P49"/>
  <c r="P178" s="1"/>
  <c r="P41"/>
  <c r="P146" s="1"/>
  <c r="O53"/>
  <c r="P59"/>
  <c r="P151" s="1"/>
  <c r="P67"/>
  <c r="P181" s="1"/>
  <c r="P69"/>
  <c r="P183" s="1"/>
  <c r="P71"/>
  <c r="P185" s="1"/>
  <c r="K87"/>
  <c r="Q72"/>
  <c r="N187"/>
  <c r="K188"/>
  <c r="K187"/>
  <c r="L203"/>
  <c r="L204"/>
  <c r="P195" l="1"/>
  <c r="P199" s="1"/>
  <c r="P150"/>
  <c r="H219"/>
  <c r="Q199"/>
  <c r="Q203" s="1"/>
  <c r="Q179"/>
  <c r="Q187" s="1"/>
  <c r="L219"/>
  <c r="O219" s="1"/>
  <c r="O87"/>
  <c r="K205"/>
  <c r="K189"/>
  <c r="O204"/>
  <c r="Q152"/>
  <c r="Q157" s="1"/>
  <c r="K157"/>
  <c r="O203"/>
  <c r="P202"/>
  <c r="P186"/>
  <c r="P179"/>
  <c r="P155"/>
  <c r="O187"/>
  <c r="O188"/>
  <c r="O152"/>
  <c r="O156" s="1"/>
  <c r="N157"/>
  <c r="L157"/>
  <c r="P53"/>
  <c r="P44"/>
  <c r="P72"/>
  <c r="P62"/>
  <c r="Q204" l="1"/>
  <c r="Q188"/>
  <c r="Q156"/>
  <c r="H218"/>
  <c r="J220"/>
  <c r="K158"/>
  <c r="P152"/>
  <c r="P157" s="1"/>
  <c r="P188"/>
  <c r="O189" s="1"/>
  <c r="P204"/>
  <c r="O205" s="1"/>
  <c r="P187"/>
  <c r="P203"/>
  <c r="O157"/>
  <c r="O158" l="1"/>
  <c r="H220"/>
  <c r="Q219" s="1"/>
  <c r="P156"/>
  <c r="Q218" l="1"/>
  <c r="Q220" s="1"/>
  <c r="O220"/>
  <c r="O218"/>
  <c r="L220"/>
</calcChain>
</file>

<file path=xl/sharedStrings.xml><?xml version="1.0" encoding="utf-8"?>
<sst xmlns="http://schemas.openxmlformats.org/spreadsheetml/2006/main" count="391" uniqueCount="143">
  <si>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</si>
  <si>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</si>
  <si>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</si>
  <si>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</si>
  <si>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</si>
  <si>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</si>
  <si>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</si>
  <si>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</si>
  <si>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</si>
  <si>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</si>
  <si>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</si>
  <si>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</si>
  <si>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</si>
  <si>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</si>
  <si>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</si>
  <si>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</si>
  <si>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</si>
  <si>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</si>
  <si>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</si>
  <si>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</si>
  <si>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</si>
  <si>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</si>
  <si>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</si>
  <si>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</si>
  <si>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</si>
  <si>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</si>
  <si>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</si>
  <si>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</si>
  <si>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</si>
  <si>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</si>
  <si>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</si>
  <si>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</si>
  <si>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</si>
  <si>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</si>
  <si>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</si>
  <si>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</si>
  <si>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</si>
  <si>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</si>
  <si>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</si>
  <si>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</si>
  <si>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</si>
  <si>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</si>
  <si>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</si>
  <si>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</si>
  <si>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</si>
  <si>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</si>
  <si>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</si>
  <si>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</si>
  <si>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</si>
  <si>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</si>
  <si>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</si>
  <si>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</si>
  <si>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</si>
  <si>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</si>
  <si>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</si>
  <si>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</si>
  <si>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</si>
  <si>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</si>
  <si>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</si>
  <si>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</si>
  <si>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</si>
  <si>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</si>
  <si>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</si>
  <si>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</si>
  <si>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</si>
  <si>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CURS FACULTATIV 1 (An I, Semestrul 1)</t>
  </si>
  <si>
    <t>CURS FACULTATIV  2 (An I, Semestrul 2)</t>
  </si>
  <si>
    <t>CURS FACULTATIV  3 (An II, Semestrul 3)</t>
  </si>
  <si>
    <t>CURS FACULTATIV  4 (An II, Semestrul 4)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</si>
  <si>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</si>
  <si>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</si>
  <si>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</si>
  <si>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</si>
  <si>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</si>
  <si>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L</t>
  </si>
  <si>
    <t>P</t>
  </si>
  <si>
    <t>DISCIPLINE DE SPECIALITATE (DS)</t>
  </si>
  <si>
    <t>DISCIPLINE COMPLEMENTARE (DC)</t>
  </si>
  <si>
    <t>FACULTATEA DE MATEMATICĂ ȘI INFORMATICĂ</t>
  </si>
  <si>
    <t>Domeniul: Informatică</t>
  </si>
  <si>
    <t>Limba de predare: engleză</t>
  </si>
  <si>
    <t>Titlul absolventului: Master's Degree</t>
  </si>
  <si>
    <t>MME3030, MME8061, MME8013</t>
  </si>
  <si>
    <t>MME8064, MME8016, MME8059</t>
  </si>
  <si>
    <t>MME8048</t>
  </si>
  <si>
    <t>MME8042</t>
  </si>
  <si>
    <t>MME8088</t>
  </si>
  <si>
    <t>MME8089</t>
  </si>
  <si>
    <t>Metode avansate de analiza datelor</t>
  </si>
  <si>
    <t>Instruire automată</t>
  </si>
  <si>
    <t>Metode statistice computaţionale</t>
  </si>
  <si>
    <t>Meta-euristici şi hiper-euristici computaţionale</t>
  </si>
  <si>
    <t>MME8046</t>
  </si>
  <si>
    <t>MME8044</t>
  </si>
  <si>
    <t>MME3052</t>
  </si>
  <si>
    <t>MME8090</t>
  </si>
  <si>
    <t>Calcul neconventional în rezolvarea problemelor din lumea reală</t>
  </si>
  <si>
    <t>Sisteme bazate pe cunoştinţe şi tehnologia limbajului</t>
  </si>
  <si>
    <t>Descoperirea cunoştinţelor în reţele de mare întindere</t>
  </si>
  <si>
    <t>Inginerie soft bazată pe agenţi</t>
  </si>
  <si>
    <t>MME9001</t>
  </si>
  <si>
    <t>MME8060</t>
  </si>
  <si>
    <t>MME8020</t>
  </si>
  <si>
    <t>Metodologia cercetării ştiinţifice de informatică</t>
  </si>
  <si>
    <t>Programare declarativă în învăţarea automată</t>
  </si>
  <si>
    <t>Metode de simulare</t>
  </si>
  <si>
    <t>Curs opţional 1</t>
  </si>
  <si>
    <t>MME9101</t>
  </si>
  <si>
    <t>MME8062</t>
  </si>
  <si>
    <t>MME8063</t>
  </si>
  <si>
    <t>MME3401</t>
  </si>
  <si>
    <t>MMX9202</t>
  </si>
  <si>
    <t>Proiect de cercetare în inteligenţa computaţională</t>
  </si>
  <si>
    <t>Aplicaţii ale lingvisticii computaţionale</t>
  </si>
  <si>
    <t>Aplicaţii ale inteligenţei computaţionale în ingineria soft</t>
  </si>
  <si>
    <t>Finalizarea lucrării de disertaţie</t>
  </si>
  <si>
    <t>Curs opţional 2</t>
  </si>
  <si>
    <t>MME3030</t>
  </si>
  <si>
    <t>MME8013</t>
  </si>
  <si>
    <t>Modelare matematică</t>
  </si>
  <si>
    <t>Sisteme pentru fundamentarea deciziilor</t>
  </si>
  <si>
    <t>Gestiunea sistemelor soft</t>
  </si>
  <si>
    <t>MME8064</t>
  </si>
  <si>
    <t>MME8059</t>
  </si>
  <si>
    <t>Programarea procesoarelor grafice</t>
  </si>
  <si>
    <t>Vizualizarea ştiinţifică a datelor</t>
  </si>
  <si>
    <t>CURS OPȚIONAL 1 (An II, Semestrul 3)</t>
  </si>
  <si>
    <t>CURS OPȚIONAL 2 (An II, Semestrul 4)</t>
  </si>
  <si>
    <t>0</t>
  </si>
  <si>
    <t>MME8009</t>
  </si>
  <si>
    <t>Algoritmi, modele si concepte in sisteme distribuite</t>
  </si>
  <si>
    <t>MME8110</t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</si>
  <si>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</si>
  <si>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</si>
  <si>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t>În contul a cel mult o disciplină opţională, studentul are dreptul să aleagă o disciplină de la alte specializări ale facultăţilor din Universitatea „Babeş-Bolyai”.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</si>
  <si>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 Aalto Helsinki, Univ. Tehnica Viena, Illinois Institute of Technology
Planul reflectă recomandările Association of Computing Machinery şi IEEE Computer Society</t>
    </r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</si>
  <si>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</t>
    </r>
  </si>
  <si>
    <t>NOTA. Disciplina Finalizarea lucrarii de disertatie se desfasoara pe parcursul semestrului si 2 saptamani comasate in finalul semestrului  (6 ore/zi, 5 zile/saptamana)</t>
  </si>
  <si>
    <t>PLAN DE ÎNVĂŢĂMÂNT  valabil începând din anul universitar 2015-2017</t>
  </si>
  <si>
    <r>
      <t xml:space="preserve">Specializarea/Programul de studiu: </t>
    </r>
    <r>
      <rPr>
        <b/>
        <sz val="10"/>
        <color indexed="8"/>
        <rFont val="Times New Roman"/>
        <family val="1"/>
        <charset val="238"/>
      </rPr>
      <t>Inteligență Computațională Aplicată</t>
    </r>
  </si>
  <si>
    <r>
      <t xml:space="preserve">Sem. 4: Se alege  o disciplină din pachetul Curs opţional 2 </t>
    </r>
    <r>
      <rPr>
        <b/>
        <sz val="10"/>
        <color indexed="8"/>
        <rFont val="Times New Roman"/>
        <family val="1"/>
        <charset val="238"/>
      </rPr>
      <t>MMX9202</t>
    </r>
    <r>
      <rPr>
        <sz val="10"/>
        <color indexed="8"/>
        <rFont val="Times New Roman"/>
        <family val="1"/>
      </rPr>
      <t xml:space="preserve">: </t>
    </r>
  </si>
  <si>
    <r>
      <t xml:space="preserve">Sem. 3: Se alege o disciplină din pachetul Curs opţional 1 </t>
    </r>
    <r>
      <rPr>
        <b/>
        <sz val="10"/>
        <color indexed="8"/>
        <rFont val="Times New Roman"/>
        <family val="1"/>
        <charset val="238"/>
      </rPr>
      <t>MMX9201</t>
    </r>
    <r>
      <rPr>
        <sz val="10"/>
        <color indexed="8"/>
        <rFont val="Times New Roman"/>
        <family val="1"/>
      </rPr>
      <t xml:space="preserve">: </t>
    </r>
  </si>
  <si>
    <t>MMX9201</t>
  </si>
</sst>
</file>

<file path=xl/styles.xml><?xml version="1.0" encoding="utf-8"?>
<styleSheet xmlns="http://schemas.openxmlformats.org/spreadsheetml/2006/main">
  <numFmts count="1">
    <numFmt numFmtId="164" formatCode="0;\-0;;@"/>
  </numFmts>
  <fonts count="1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4"/>
  <sheetViews>
    <sheetView tabSelected="1" view="pageLayout" zoomScaleNormal="100" workbookViewId="0">
      <selection activeCell="Q80" sqref="Q80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50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5" ht="15.75" customHeight="1">
      <c r="A1" s="140" t="s">
        <v>138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N1" s="151" t="s">
        <v>19</v>
      </c>
      <c r="O1" s="151"/>
      <c r="P1" s="151"/>
      <c r="Q1" s="151"/>
      <c r="R1" s="151"/>
      <c r="S1" s="151"/>
      <c r="T1" s="151"/>
      <c r="U1" s="151"/>
    </row>
    <row r="2" spans="1:25" ht="6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V2" s="63"/>
      <c r="W2" s="63"/>
      <c r="X2" s="63"/>
      <c r="Y2" s="63"/>
    </row>
    <row r="3" spans="1:25" ht="18" customHeight="1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N3" s="153"/>
      <c r="O3" s="154"/>
      <c r="P3" s="134" t="s">
        <v>34</v>
      </c>
      <c r="Q3" s="135"/>
      <c r="R3" s="136"/>
      <c r="S3" s="134" t="s">
        <v>35</v>
      </c>
      <c r="T3" s="135"/>
      <c r="U3" s="136"/>
      <c r="V3" s="63"/>
      <c r="W3" s="63"/>
      <c r="X3" s="63"/>
      <c r="Y3" s="63"/>
    </row>
    <row r="4" spans="1:25" ht="17.25" customHeight="1">
      <c r="A4" s="150" t="s">
        <v>78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N4" s="145" t="s">
        <v>14</v>
      </c>
      <c r="O4" s="146"/>
      <c r="P4" s="142">
        <v>16</v>
      </c>
      <c r="Q4" s="143"/>
      <c r="R4" s="144"/>
      <c r="S4" s="142">
        <v>16</v>
      </c>
      <c r="T4" s="143"/>
      <c r="U4" s="144"/>
      <c r="V4" s="63"/>
      <c r="W4" s="63"/>
      <c r="X4" s="63"/>
      <c r="Y4" s="63"/>
    </row>
    <row r="5" spans="1:25" ht="16.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N5" s="145" t="s">
        <v>15</v>
      </c>
      <c r="O5" s="146"/>
      <c r="P5" s="142">
        <v>15</v>
      </c>
      <c r="Q5" s="143"/>
      <c r="R5" s="144"/>
      <c r="S5" s="142">
        <v>17</v>
      </c>
      <c r="T5" s="143"/>
      <c r="U5" s="144"/>
      <c r="V5" s="63"/>
      <c r="W5" s="63"/>
      <c r="X5" s="63"/>
      <c r="Y5" s="63"/>
    </row>
    <row r="6" spans="1:25" ht="15" customHeight="1">
      <c r="A6" s="141" t="s">
        <v>79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N6" s="147"/>
      <c r="O6" s="147"/>
      <c r="P6" s="130"/>
      <c r="Q6" s="130"/>
      <c r="R6" s="130"/>
      <c r="S6" s="130"/>
      <c r="T6" s="130"/>
      <c r="U6" s="130"/>
      <c r="V6" s="63"/>
      <c r="W6" s="63"/>
      <c r="X6" s="63"/>
      <c r="Y6" s="63"/>
    </row>
    <row r="7" spans="1:25" ht="18" customHeight="1">
      <c r="A7" s="131" t="s">
        <v>139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V7" s="63"/>
      <c r="W7" s="63"/>
      <c r="X7" s="63"/>
      <c r="Y7" s="63"/>
    </row>
    <row r="8" spans="1:25" ht="18.75" customHeight="1">
      <c r="A8" s="70" t="s">
        <v>80</v>
      </c>
      <c r="B8" s="70"/>
      <c r="C8" s="70"/>
      <c r="D8" s="70"/>
      <c r="E8" s="70"/>
      <c r="F8" s="70"/>
      <c r="G8" s="70"/>
      <c r="H8" s="70"/>
      <c r="I8" s="70"/>
      <c r="J8" s="70"/>
      <c r="K8" s="70"/>
      <c r="N8" s="131" t="s">
        <v>136</v>
      </c>
      <c r="O8" s="131"/>
      <c r="P8" s="131"/>
      <c r="Q8" s="131"/>
      <c r="R8" s="131"/>
      <c r="S8" s="131"/>
      <c r="T8" s="131"/>
      <c r="U8" s="131"/>
      <c r="V8" s="63"/>
      <c r="W8" s="63"/>
      <c r="X8" s="63"/>
      <c r="Y8" s="63"/>
    </row>
    <row r="9" spans="1:25" ht="15" customHeight="1">
      <c r="A9" s="70" t="s">
        <v>81</v>
      </c>
      <c r="B9" s="70"/>
      <c r="C9" s="70"/>
      <c r="D9" s="70"/>
      <c r="E9" s="70"/>
      <c r="F9" s="70"/>
      <c r="G9" s="70"/>
      <c r="H9" s="70"/>
      <c r="I9" s="70"/>
      <c r="J9" s="70"/>
      <c r="K9" s="70"/>
      <c r="N9" s="131"/>
      <c r="O9" s="131"/>
      <c r="P9" s="131"/>
      <c r="Q9" s="131"/>
      <c r="R9" s="131"/>
      <c r="S9" s="131"/>
      <c r="T9" s="131"/>
      <c r="U9" s="131"/>
      <c r="V9" s="63"/>
      <c r="W9" s="63"/>
      <c r="X9" s="63"/>
      <c r="Y9" s="63"/>
    </row>
    <row r="10" spans="1:25" ht="16.5" customHeight="1">
      <c r="A10" s="70" t="s">
        <v>63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N10" s="131"/>
      <c r="O10" s="131"/>
      <c r="P10" s="131"/>
      <c r="Q10" s="131"/>
      <c r="R10" s="131"/>
      <c r="S10" s="131"/>
      <c r="T10" s="131"/>
      <c r="U10" s="131"/>
      <c r="V10" s="63"/>
      <c r="W10" s="63"/>
      <c r="X10" s="63"/>
      <c r="Y10" s="63"/>
    </row>
    <row r="11" spans="1:25">
      <c r="A11" s="70" t="s">
        <v>17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N11" s="131"/>
      <c r="O11" s="131"/>
      <c r="P11" s="131"/>
      <c r="Q11" s="131"/>
      <c r="R11" s="131"/>
      <c r="S11" s="131"/>
      <c r="T11" s="131"/>
      <c r="U11" s="131"/>
      <c r="V11" s="63"/>
      <c r="W11" s="63"/>
      <c r="X11" s="63"/>
      <c r="Y11" s="63"/>
    </row>
    <row r="12" spans="1:25" ht="10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N12" s="2"/>
      <c r="O12" s="2"/>
      <c r="P12" s="2"/>
      <c r="Q12" s="2"/>
      <c r="R12" s="2"/>
      <c r="S12" s="2"/>
      <c r="V12" s="63"/>
      <c r="W12" s="63"/>
      <c r="X12" s="63"/>
      <c r="Y12" s="63"/>
    </row>
    <row r="13" spans="1:25">
      <c r="A13" s="138" t="s">
        <v>72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N13" s="68" t="s">
        <v>20</v>
      </c>
      <c r="O13" s="68"/>
      <c r="P13" s="68"/>
      <c r="Q13" s="68"/>
      <c r="R13" s="68"/>
      <c r="S13" s="68"/>
      <c r="T13" s="68"/>
      <c r="U13" s="68"/>
      <c r="V13" s="63"/>
      <c r="W13" s="63"/>
      <c r="X13" s="63"/>
      <c r="Y13" s="63"/>
    </row>
    <row r="14" spans="1:25" ht="12.75" customHeight="1">
      <c r="A14" s="138" t="s">
        <v>64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N14" s="69" t="s">
        <v>141</v>
      </c>
      <c r="O14" s="69"/>
      <c r="P14" s="69"/>
      <c r="Q14" s="69"/>
      <c r="R14" s="69"/>
      <c r="S14" s="69"/>
      <c r="T14" s="69"/>
      <c r="U14" s="69"/>
      <c r="V14" s="63"/>
      <c r="W14" s="63"/>
      <c r="X14" s="63"/>
      <c r="Y14" s="63"/>
    </row>
    <row r="15" spans="1:25" ht="12.75" customHeight="1">
      <c r="A15" s="70" t="s">
        <v>133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N15" s="69" t="s">
        <v>82</v>
      </c>
      <c r="O15" s="69"/>
      <c r="P15" s="69"/>
      <c r="Q15" s="69"/>
      <c r="R15" s="69"/>
      <c r="S15" s="69"/>
      <c r="T15" s="69"/>
      <c r="U15" s="69"/>
      <c r="V15" s="63"/>
      <c r="W15" s="63"/>
      <c r="X15" s="63"/>
      <c r="Y15" s="63"/>
    </row>
    <row r="16" spans="1:25" ht="12.75" customHeight="1">
      <c r="A16" s="70" t="s">
        <v>132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N16" s="189" t="s">
        <v>140</v>
      </c>
      <c r="O16" s="189"/>
      <c r="P16" s="189"/>
      <c r="Q16" s="189"/>
      <c r="R16" s="189"/>
      <c r="S16" s="189"/>
      <c r="T16" s="189"/>
      <c r="U16" s="189"/>
      <c r="V16" s="63"/>
      <c r="W16" s="63"/>
      <c r="X16" s="63"/>
      <c r="Y16" s="63"/>
    </row>
    <row r="17" spans="1:25" ht="12.75" customHeight="1">
      <c r="A17" s="70" t="s">
        <v>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N17" s="139" t="s">
        <v>83</v>
      </c>
      <c r="O17" s="139"/>
      <c r="P17" s="139"/>
      <c r="Q17" s="139"/>
      <c r="R17" s="139"/>
      <c r="S17" s="139"/>
      <c r="T17" s="139"/>
      <c r="U17" s="139"/>
      <c r="V17" s="63"/>
      <c r="W17" s="63"/>
      <c r="X17" s="63"/>
      <c r="Y17" s="63"/>
    </row>
    <row r="18" spans="1:25" ht="14.25" customHeight="1">
      <c r="A18" s="70" t="s">
        <v>73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N18" s="139"/>
      <c r="O18" s="139"/>
      <c r="P18" s="139"/>
      <c r="Q18" s="139"/>
      <c r="R18" s="139"/>
      <c r="S18" s="139"/>
      <c r="T18" s="139"/>
      <c r="U18" s="139"/>
      <c r="V18" s="63"/>
      <c r="W18" s="63"/>
      <c r="X18" s="63"/>
      <c r="Y18" s="63"/>
    </row>
    <row r="19" spans="1: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N19" s="139"/>
      <c r="O19" s="139"/>
      <c r="P19" s="139"/>
      <c r="Q19" s="139"/>
      <c r="R19" s="139"/>
      <c r="S19" s="139"/>
      <c r="T19" s="139"/>
      <c r="U19" s="139"/>
      <c r="V19" s="63"/>
      <c r="W19" s="63"/>
      <c r="X19" s="63"/>
      <c r="Y19" s="63"/>
    </row>
    <row r="20" spans="1:25" ht="7.5" customHeight="1">
      <c r="A20" s="131" t="s">
        <v>137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N20" s="2"/>
      <c r="O20" s="2"/>
      <c r="P20" s="2"/>
      <c r="Q20" s="2"/>
      <c r="R20" s="2"/>
      <c r="S20" s="2"/>
      <c r="V20" s="63"/>
      <c r="W20" s="63"/>
      <c r="X20" s="63"/>
      <c r="Y20" s="63"/>
    </row>
    <row r="21" spans="1:25" ht="1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N21" s="133" t="s">
        <v>134</v>
      </c>
      <c r="O21" s="133"/>
      <c r="P21" s="133"/>
      <c r="Q21" s="133"/>
      <c r="R21" s="133"/>
      <c r="S21" s="133"/>
      <c r="T21" s="133"/>
      <c r="U21" s="133"/>
      <c r="V21" s="63"/>
      <c r="W21" s="63"/>
      <c r="X21" s="63"/>
      <c r="Y21" s="63"/>
    </row>
    <row r="22" spans="1:25" ht="1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N22" s="133"/>
      <c r="O22" s="133"/>
      <c r="P22" s="133"/>
      <c r="Q22" s="133"/>
      <c r="R22" s="133"/>
      <c r="S22" s="133"/>
      <c r="T22" s="133"/>
      <c r="U22" s="133"/>
      <c r="V22" s="63"/>
      <c r="W22" s="63"/>
      <c r="X22" s="63"/>
      <c r="Y22" s="63"/>
    </row>
    <row r="23" spans="1:25" ht="13.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N23" s="133"/>
      <c r="O23" s="133"/>
      <c r="P23" s="133"/>
      <c r="Q23" s="133"/>
      <c r="R23" s="133"/>
      <c r="S23" s="133"/>
      <c r="T23" s="133"/>
      <c r="U23" s="133"/>
      <c r="V23" s="63"/>
      <c r="W23" s="63"/>
      <c r="X23" s="63"/>
      <c r="Y23" s="63"/>
    </row>
    <row r="24" spans="1:25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  <c r="V24" s="63"/>
      <c r="W24" s="63"/>
      <c r="X24" s="63"/>
      <c r="Y24" s="63"/>
    </row>
    <row r="25" spans="1:25">
      <c r="A25" s="137" t="s">
        <v>16</v>
      </c>
      <c r="B25" s="137"/>
      <c r="C25" s="137"/>
      <c r="D25" s="137"/>
      <c r="E25" s="137"/>
      <c r="F25" s="137"/>
      <c r="G25" s="137"/>
      <c r="N25" s="132" t="s">
        <v>135</v>
      </c>
      <c r="O25" s="132"/>
      <c r="P25" s="132"/>
      <c r="Q25" s="132"/>
      <c r="R25" s="132"/>
      <c r="S25" s="132"/>
      <c r="T25" s="132"/>
      <c r="U25" s="132"/>
      <c r="V25" s="63"/>
      <c r="W25" s="63"/>
      <c r="X25" s="63"/>
      <c r="Y25" s="63"/>
    </row>
    <row r="26" spans="1:25" ht="26.25" customHeight="1">
      <c r="A26" s="4"/>
      <c r="B26" s="134" t="s">
        <v>2</v>
      </c>
      <c r="C26" s="136"/>
      <c r="D26" s="134" t="s">
        <v>3</v>
      </c>
      <c r="E26" s="135"/>
      <c r="F26" s="136"/>
      <c r="G26" s="64" t="s">
        <v>18</v>
      </c>
      <c r="H26" s="64" t="s">
        <v>10</v>
      </c>
      <c r="I26" s="134" t="s">
        <v>4</v>
      </c>
      <c r="J26" s="135"/>
      <c r="K26" s="136"/>
      <c r="N26" s="132"/>
      <c r="O26" s="132"/>
      <c r="P26" s="132"/>
      <c r="Q26" s="132"/>
      <c r="R26" s="132"/>
      <c r="S26" s="132"/>
      <c r="T26" s="132"/>
      <c r="U26" s="132"/>
      <c r="V26" s="63"/>
      <c r="W26" s="63"/>
      <c r="X26" s="63"/>
      <c r="Y26" s="63"/>
    </row>
    <row r="27" spans="1:25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65"/>
      <c r="H27" s="65"/>
      <c r="I27" s="5" t="s">
        <v>11</v>
      </c>
      <c r="J27" s="5" t="s">
        <v>12</v>
      </c>
      <c r="K27" s="5" t="s">
        <v>13</v>
      </c>
      <c r="N27" s="132"/>
      <c r="O27" s="132"/>
      <c r="P27" s="132"/>
      <c r="Q27" s="132"/>
      <c r="R27" s="132"/>
      <c r="S27" s="132"/>
      <c r="T27" s="132"/>
      <c r="U27" s="132"/>
      <c r="V27" s="63"/>
      <c r="W27" s="63"/>
      <c r="X27" s="63"/>
      <c r="Y27" s="63"/>
    </row>
    <row r="28" spans="1:25" ht="17.25" customHeight="1">
      <c r="A28" s="6" t="s">
        <v>14</v>
      </c>
      <c r="B28" s="7">
        <v>14</v>
      </c>
      <c r="C28" s="7">
        <v>14</v>
      </c>
      <c r="D28" s="26">
        <v>3</v>
      </c>
      <c r="E28" s="26">
        <v>3</v>
      </c>
      <c r="F28" s="26">
        <v>2</v>
      </c>
      <c r="G28" s="26"/>
      <c r="H28" s="45" t="s">
        <v>128</v>
      </c>
      <c r="I28" s="26">
        <v>3</v>
      </c>
      <c r="J28" s="26">
        <v>1</v>
      </c>
      <c r="K28" s="26">
        <v>12</v>
      </c>
      <c r="N28" s="132"/>
      <c r="O28" s="132"/>
      <c r="P28" s="132"/>
      <c r="Q28" s="132"/>
      <c r="R28" s="132"/>
      <c r="S28" s="132"/>
      <c r="T28" s="132"/>
      <c r="U28" s="132"/>
      <c r="V28" s="63"/>
      <c r="W28" s="63"/>
      <c r="X28" s="63"/>
      <c r="Y28" s="63"/>
    </row>
    <row r="29" spans="1:25" ht="15" customHeight="1">
      <c r="A29" s="6" t="s">
        <v>15</v>
      </c>
      <c r="B29" s="7">
        <v>14</v>
      </c>
      <c r="C29" s="7">
        <v>12</v>
      </c>
      <c r="D29" s="26">
        <v>3</v>
      </c>
      <c r="E29" s="26">
        <v>3</v>
      </c>
      <c r="F29" s="26">
        <v>2</v>
      </c>
      <c r="G29" s="26">
        <v>2</v>
      </c>
      <c r="H29" s="26">
        <v>0</v>
      </c>
      <c r="I29" s="26">
        <v>3</v>
      </c>
      <c r="J29" s="26">
        <v>1</v>
      </c>
      <c r="K29" s="26">
        <v>12</v>
      </c>
      <c r="N29" s="132"/>
      <c r="O29" s="132"/>
      <c r="P29" s="132"/>
      <c r="Q29" s="132"/>
      <c r="R29" s="132"/>
      <c r="S29" s="132"/>
      <c r="T29" s="132"/>
      <c r="U29" s="132"/>
      <c r="V29" s="63"/>
      <c r="W29" s="63"/>
      <c r="X29" s="63"/>
      <c r="Y29" s="63"/>
    </row>
    <row r="30" spans="1:25" ht="15.75" customHeight="1">
      <c r="A30" s="39"/>
      <c r="B30" s="37"/>
      <c r="C30" s="37"/>
      <c r="D30" s="37"/>
      <c r="E30" s="37"/>
      <c r="F30" s="37"/>
      <c r="G30" s="37"/>
      <c r="H30" s="37"/>
      <c r="I30" s="37"/>
      <c r="J30" s="37"/>
      <c r="K30" s="40"/>
      <c r="N30" s="132"/>
      <c r="O30" s="132"/>
      <c r="P30" s="132"/>
      <c r="Q30" s="132"/>
      <c r="R30" s="132"/>
      <c r="S30" s="132"/>
      <c r="T30" s="132"/>
      <c r="U30" s="132"/>
      <c r="V30" s="63"/>
      <c r="W30" s="63"/>
      <c r="X30" s="63"/>
      <c r="Y30" s="63"/>
    </row>
    <row r="31" spans="1:25" ht="21" customHeight="1">
      <c r="A31" s="38"/>
      <c r="B31" s="38"/>
      <c r="C31" s="38"/>
      <c r="D31" s="38"/>
      <c r="E31" s="38"/>
      <c r="F31" s="38"/>
      <c r="G31" s="38"/>
      <c r="N31" s="132"/>
      <c r="O31" s="132"/>
      <c r="P31" s="132"/>
      <c r="Q31" s="132"/>
      <c r="R31" s="132"/>
      <c r="S31" s="132"/>
      <c r="T31" s="132"/>
      <c r="U31" s="132"/>
      <c r="V31" s="63"/>
      <c r="W31" s="63"/>
      <c r="X31" s="63"/>
      <c r="Y31" s="63"/>
    </row>
    <row r="32" spans="1:25" ht="15" customHeight="1">
      <c r="B32" s="2"/>
      <c r="C32" s="2"/>
      <c r="D32" s="2"/>
      <c r="E32" s="2"/>
      <c r="F32" s="2"/>
      <c r="G32" s="2"/>
      <c r="N32" s="8"/>
      <c r="O32" s="8"/>
      <c r="P32" s="8"/>
      <c r="Q32" s="8"/>
      <c r="R32" s="8"/>
      <c r="S32" s="8"/>
      <c r="T32" s="8"/>
      <c r="V32" s="63"/>
      <c r="W32" s="63"/>
      <c r="X32" s="63"/>
      <c r="Y32" s="63"/>
    </row>
    <row r="33" spans="1:25">
      <c r="B33" s="8"/>
      <c r="C33" s="8"/>
      <c r="D33" s="8"/>
      <c r="E33" s="8"/>
      <c r="F33" s="8"/>
      <c r="G33" s="8"/>
      <c r="N33" s="8"/>
      <c r="O33" s="8"/>
      <c r="P33" s="8"/>
      <c r="Q33" s="8"/>
      <c r="R33" s="8"/>
      <c r="S33" s="8"/>
      <c r="T33" s="8"/>
      <c r="V33" s="63"/>
      <c r="W33" s="63"/>
      <c r="X33" s="63"/>
      <c r="Y33" s="63"/>
    </row>
    <row r="34" spans="1:25">
      <c r="V34" s="63"/>
      <c r="W34" s="63"/>
      <c r="X34" s="63"/>
      <c r="Y34" s="63"/>
    </row>
    <row r="35" spans="1:25" ht="14.25">
      <c r="A35" s="152" t="s">
        <v>21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63"/>
      <c r="W35" s="63"/>
      <c r="X35" s="63"/>
      <c r="Y35" s="63"/>
    </row>
    <row r="36" spans="1:25">
      <c r="O36" s="9"/>
      <c r="P36" s="10" t="s">
        <v>36</v>
      </c>
      <c r="Q36" s="10" t="s">
        <v>37</v>
      </c>
      <c r="R36" s="10" t="s">
        <v>38</v>
      </c>
      <c r="S36" s="10" t="s">
        <v>39</v>
      </c>
      <c r="T36" s="10" t="s">
        <v>52</v>
      </c>
      <c r="U36" s="10"/>
      <c r="V36" s="63"/>
      <c r="W36" s="63"/>
      <c r="X36" s="63"/>
      <c r="Y36" s="63"/>
    </row>
    <row r="37" spans="1:25">
      <c r="A37" s="74" t="s">
        <v>42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63"/>
      <c r="W37" s="63"/>
      <c r="X37" s="63"/>
      <c r="Y37" s="63"/>
    </row>
    <row r="38" spans="1:25">
      <c r="A38" s="81" t="s">
        <v>27</v>
      </c>
      <c r="B38" s="83" t="s">
        <v>26</v>
      </c>
      <c r="C38" s="84"/>
      <c r="D38" s="84"/>
      <c r="E38" s="84"/>
      <c r="F38" s="84"/>
      <c r="G38" s="84"/>
      <c r="H38" s="84"/>
      <c r="I38" s="85"/>
      <c r="J38" s="64" t="s">
        <v>40</v>
      </c>
      <c r="K38" s="75" t="s">
        <v>24</v>
      </c>
      <c r="L38" s="78"/>
      <c r="M38" s="78"/>
      <c r="N38" s="79"/>
      <c r="O38" s="75" t="s">
        <v>41</v>
      </c>
      <c r="P38" s="76"/>
      <c r="Q38" s="77"/>
      <c r="R38" s="75" t="s">
        <v>23</v>
      </c>
      <c r="S38" s="78"/>
      <c r="T38" s="79"/>
      <c r="U38" s="80" t="s">
        <v>22</v>
      </c>
      <c r="V38" s="63"/>
      <c r="W38" s="63"/>
      <c r="X38" s="63"/>
      <c r="Y38" s="63"/>
    </row>
    <row r="39" spans="1:25">
      <c r="A39" s="82"/>
      <c r="B39" s="86"/>
      <c r="C39" s="87"/>
      <c r="D39" s="87"/>
      <c r="E39" s="87"/>
      <c r="F39" s="87"/>
      <c r="G39" s="87"/>
      <c r="H39" s="87"/>
      <c r="I39" s="88"/>
      <c r="J39" s="65"/>
      <c r="K39" s="5" t="s">
        <v>28</v>
      </c>
      <c r="L39" s="5" t="s">
        <v>29</v>
      </c>
      <c r="M39" s="47" t="s">
        <v>74</v>
      </c>
      <c r="N39" s="47" t="s">
        <v>75</v>
      </c>
      <c r="O39" s="5" t="s">
        <v>33</v>
      </c>
      <c r="P39" s="5" t="s">
        <v>7</v>
      </c>
      <c r="Q39" s="5" t="s">
        <v>30</v>
      </c>
      <c r="R39" s="5" t="s">
        <v>31</v>
      </c>
      <c r="S39" s="5" t="s">
        <v>28</v>
      </c>
      <c r="T39" s="5" t="s">
        <v>32</v>
      </c>
      <c r="U39" s="65"/>
      <c r="V39" s="63"/>
      <c r="W39" s="63"/>
      <c r="X39" s="63"/>
      <c r="Y39" s="63"/>
    </row>
    <row r="40" spans="1:25">
      <c r="A40" s="44" t="s">
        <v>84</v>
      </c>
      <c r="B40" s="148" t="s">
        <v>88</v>
      </c>
      <c r="C40" s="148"/>
      <c r="D40" s="148"/>
      <c r="E40" s="148"/>
      <c r="F40" s="148"/>
      <c r="G40" s="148"/>
      <c r="H40" s="148"/>
      <c r="I40" s="149"/>
      <c r="J40" s="18">
        <v>8</v>
      </c>
      <c r="K40" s="18">
        <v>2</v>
      </c>
      <c r="L40" s="18">
        <v>1</v>
      </c>
      <c r="M40" s="18">
        <v>0</v>
      </c>
      <c r="N40" s="18">
        <v>1</v>
      </c>
      <c r="O40" s="19">
        <f>K40+L40+M40+N40</f>
        <v>4</v>
      </c>
      <c r="P40" s="20">
        <f>Q40-O40</f>
        <v>10</v>
      </c>
      <c r="Q40" s="20">
        <f>ROUND(PRODUCT(J40,25)/14,0)</f>
        <v>14</v>
      </c>
      <c r="R40" s="25" t="s">
        <v>31</v>
      </c>
      <c r="S40" s="11"/>
      <c r="T40" s="26"/>
      <c r="U40" s="11" t="s">
        <v>36</v>
      </c>
      <c r="V40" s="63"/>
      <c r="W40" s="63"/>
      <c r="X40" s="63"/>
      <c r="Y40" s="63"/>
    </row>
    <row r="41" spans="1:25">
      <c r="A41" s="32" t="s">
        <v>85</v>
      </c>
      <c r="B41" s="148" t="s">
        <v>89</v>
      </c>
      <c r="C41" s="148"/>
      <c r="D41" s="148"/>
      <c r="E41" s="148"/>
      <c r="F41" s="148"/>
      <c r="G41" s="148"/>
      <c r="H41" s="148"/>
      <c r="I41" s="149"/>
      <c r="J41" s="18">
        <v>7</v>
      </c>
      <c r="K41" s="18">
        <v>2</v>
      </c>
      <c r="L41" s="18">
        <v>1</v>
      </c>
      <c r="M41" s="18">
        <v>0</v>
      </c>
      <c r="N41" s="18">
        <v>1</v>
      </c>
      <c r="O41" s="49">
        <f t="shared" ref="O41:O43" si="0">K41+L41+M41+N41</f>
        <v>4</v>
      </c>
      <c r="P41" s="20">
        <f t="shared" ref="P41:P43" si="1">Q41-O41</f>
        <v>9</v>
      </c>
      <c r="Q41" s="20">
        <f t="shared" ref="Q41:Q43" si="2">ROUND(PRODUCT(J41,25)/14,0)</f>
        <v>13</v>
      </c>
      <c r="R41" s="25" t="s">
        <v>31</v>
      </c>
      <c r="S41" s="11"/>
      <c r="T41" s="26"/>
      <c r="U41" s="11" t="s">
        <v>36</v>
      </c>
      <c r="V41" s="63"/>
      <c r="W41" s="63"/>
      <c r="X41" s="63"/>
      <c r="Y41" s="63"/>
    </row>
    <row r="42" spans="1:25">
      <c r="A42" s="32" t="s">
        <v>86</v>
      </c>
      <c r="B42" s="148" t="s">
        <v>90</v>
      </c>
      <c r="C42" s="148"/>
      <c r="D42" s="148"/>
      <c r="E42" s="148"/>
      <c r="F42" s="148"/>
      <c r="G42" s="148"/>
      <c r="H42" s="148"/>
      <c r="I42" s="149"/>
      <c r="J42" s="18">
        <v>8</v>
      </c>
      <c r="K42" s="18">
        <v>2</v>
      </c>
      <c r="L42" s="18">
        <v>1</v>
      </c>
      <c r="M42" s="18">
        <v>0</v>
      </c>
      <c r="N42" s="18">
        <v>1</v>
      </c>
      <c r="O42" s="49">
        <f t="shared" si="0"/>
        <v>4</v>
      </c>
      <c r="P42" s="20">
        <f t="shared" si="1"/>
        <v>10</v>
      </c>
      <c r="Q42" s="20">
        <f t="shared" si="2"/>
        <v>14</v>
      </c>
      <c r="R42" s="25" t="s">
        <v>31</v>
      </c>
      <c r="S42" s="11"/>
      <c r="T42" s="26"/>
      <c r="U42" s="11" t="s">
        <v>36</v>
      </c>
      <c r="V42" s="63"/>
      <c r="W42" s="63"/>
      <c r="X42" s="63"/>
      <c r="Y42" s="63"/>
    </row>
    <row r="43" spans="1:25">
      <c r="A43" s="32" t="s">
        <v>87</v>
      </c>
      <c r="B43" s="148" t="s">
        <v>91</v>
      </c>
      <c r="C43" s="148"/>
      <c r="D43" s="148"/>
      <c r="E43" s="148"/>
      <c r="F43" s="148"/>
      <c r="G43" s="148"/>
      <c r="H43" s="148"/>
      <c r="I43" s="149"/>
      <c r="J43" s="18">
        <v>7</v>
      </c>
      <c r="K43" s="18">
        <v>2</v>
      </c>
      <c r="L43" s="18">
        <v>1</v>
      </c>
      <c r="M43" s="18">
        <v>0</v>
      </c>
      <c r="N43" s="18">
        <v>1</v>
      </c>
      <c r="O43" s="49">
        <f t="shared" si="0"/>
        <v>4</v>
      </c>
      <c r="P43" s="20">
        <f t="shared" si="1"/>
        <v>9</v>
      </c>
      <c r="Q43" s="20">
        <f t="shared" si="2"/>
        <v>13</v>
      </c>
      <c r="R43" s="25" t="s">
        <v>31</v>
      </c>
      <c r="S43" s="11"/>
      <c r="T43" s="26"/>
      <c r="U43" s="11" t="s">
        <v>36</v>
      </c>
      <c r="V43" s="63"/>
      <c r="W43" s="63"/>
      <c r="X43" s="63"/>
      <c r="Y43" s="63"/>
    </row>
    <row r="44" spans="1:25">
      <c r="A44" s="22" t="s">
        <v>25</v>
      </c>
      <c r="B44" s="90"/>
      <c r="C44" s="91"/>
      <c r="D44" s="91"/>
      <c r="E44" s="91"/>
      <c r="F44" s="91"/>
      <c r="G44" s="91"/>
      <c r="H44" s="91"/>
      <c r="I44" s="92"/>
      <c r="J44" s="22">
        <f t="shared" ref="J44:Q44" si="3">SUM(J40:J43)</f>
        <v>30</v>
      </c>
      <c r="K44" s="22">
        <f t="shared" si="3"/>
        <v>8</v>
      </c>
      <c r="L44" s="22">
        <f t="shared" si="3"/>
        <v>4</v>
      </c>
      <c r="M44" s="48">
        <f t="shared" si="3"/>
        <v>0</v>
      </c>
      <c r="N44" s="22">
        <f t="shared" si="3"/>
        <v>4</v>
      </c>
      <c r="O44" s="22">
        <f t="shared" si="3"/>
        <v>16</v>
      </c>
      <c r="P44" s="22">
        <f t="shared" si="3"/>
        <v>38</v>
      </c>
      <c r="Q44" s="22">
        <f t="shared" si="3"/>
        <v>54</v>
      </c>
      <c r="R44" s="22">
        <f>COUNTIF(R40:R43,"E")</f>
        <v>4</v>
      </c>
      <c r="S44" s="22">
        <f>COUNTIF(S40:S43,"C")</f>
        <v>0</v>
      </c>
      <c r="T44" s="22">
        <f>COUNTIF(T40:T43,"VP")</f>
        <v>0</v>
      </c>
      <c r="U44" s="23"/>
      <c r="V44" s="63"/>
      <c r="W44" s="63"/>
      <c r="X44" s="63"/>
      <c r="Y44" s="63"/>
    </row>
    <row r="45" spans="1:25">
      <c r="V45" s="63"/>
      <c r="W45" s="63"/>
      <c r="X45" s="63"/>
      <c r="Y45" s="63"/>
    </row>
    <row r="46" spans="1:25">
      <c r="A46" s="74" t="s">
        <v>43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63"/>
      <c r="W46" s="63"/>
      <c r="X46" s="63"/>
      <c r="Y46" s="63"/>
    </row>
    <row r="47" spans="1:25">
      <c r="A47" s="81" t="s">
        <v>27</v>
      </c>
      <c r="B47" s="83" t="s">
        <v>26</v>
      </c>
      <c r="C47" s="84"/>
      <c r="D47" s="84"/>
      <c r="E47" s="84"/>
      <c r="F47" s="84"/>
      <c r="G47" s="84"/>
      <c r="H47" s="84"/>
      <c r="I47" s="85"/>
      <c r="J47" s="64" t="s">
        <v>40</v>
      </c>
      <c r="K47" s="75" t="s">
        <v>24</v>
      </c>
      <c r="L47" s="78"/>
      <c r="M47" s="78"/>
      <c r="N47" s="79"/>
      <c r="O47" s="75" t="s">
        <v>41</v>
      </c>
      <c r="P47" s="76"/>
      <c r="Q47" s="77"/>
      <c r="R47" s="75" t="s">
        <v>23</v>
      </c>
      <c r="S47" s="78"/>
      <c r="T47" s="79"/>
      <c r="U47" s="80" t="s">
        <v>22</v>
      </c>
      <c r="V47" s="63"/>
      <c r="W47" s="63"/>
      <c r="X47" s="63"/>
      <c r="Y47" s="63"/>
    </row>
    <row r="48" spans="1:25">
      <c r="A48" s="82"/>
      <c r="B48" s="86"/>
      <c r="C48" s="87"/>
      <c r="D48" s="87"/>
      <c r="E48" s="87"/>
      <c r="F48" s="87"/>
      <c r="G48" s="87"/>
      <c r="H48" s="87"/>
      <c r="I48" s="88"/>
      <c r="J48" s="65"/>
      <c r="K48" s="5" t="s">
        <v>28</v>
      </c>
      <c r="L48" s="5" t="s">
        <v>29</v>
      </c>
      <c r="M48" s="47" t="s">
        <v>74</v>
      </c>
      <c r="N48" s="47" t="s">
        <v>75</v>
      </c>
      <c r="O48" s="5" t="s">
        <v>33</v>
      </c>
      <c r="P48" s="5" t="s">
        <v>7</v>
      </c>
      <c r="Q48" s="5" t="s">
        <v>30</v>
      </c>
      <c r="R48" s="5" t="s">
        <v>31</v>
      </c>
      <c r="S48" s="5" t="s">
        <v>28</v>
      </c>
      <c r="T48" s="5" t="s">
        <v>32</v>
      </c>
      <c r="U48" s="65"/>
      <c r="V48" s="63"/>
      <c r="W48" s="63"/>
      <c r="X48" s="63"/>
      <c r="Y48" s="63"/>
    </row>
    <row r="49" spans="1:25">
      <c r="A49" s="44" t="s">
        <v>92</v>
      </c>
      <c r="B49" s="71" t="s">
        <v>96</v>
      </c>
      <c r="C49" s="72"/>
      <c r="D49" s="72"/>
      <c r="E49" s="72"/>
      <c r="F49" s="72"/>
      <c r="G49" s="72"/>
      <c r="H49" s="72"/>
      <c r="I49" s="73"/>
      <c r="J49" s="11">
        <v>7</v>
      </c>
      <c r="K49" s="11">
        <v>2</v>
      </c>
      <c r="L49" s="11">
        <v>1</v>
      </c>
      <c r="M49" s="11">
        <v>0</v>
      </c>
      <c r="N49" s="11">
        <v>1</v>
      </c>
      <c r="O49" s="19">
        <f>K49+L49+M49+N49</f>
        <v>4</v>
      </c>
      <c r="P49" s="20">
        <f>Q49-O49</f>
        <v>9</v>
      </c>
      <c r="Q49" s="20">
        <f>ROUND(PRODUCT(J49,25)/14,0)</f>
        <v>13</v>
      </c>
      <c r="R49" s="25" t="s">
        <v>31</v>
      </c>
      <c r="S49" s="11"/>
      <c r="T49" s="26"/>
      <c r="U49" s="11" t="s">
        <v>39</v>
      </c>
      <c r="V49" s="63"/>
      <c r="W49" s="63"/>
      <c r="X49" s="63"/>
      <c r="Y49" s="63"/>
    </row>
    <row r="50" spans="1:25">
      <c r="A50" s="32" t="s">
        <v>93</v>
      </c>
      <c r="B50" s="71" t="s">
        <v>97</v>
      </c>
      <c r="C50" s="72"/>
      <c r="D50" s="72"/>
      <c r="E50" s="72"/>
      <c r="F50" s="72"/>
      <c r="G50" s="72"/>
      <c r="H50" s="72"/>
      <c r="I50" s="73"/>
      <c r="J50" s="11">
        <v>8</v>
      </c>
      <c r="K50" s="11">
        <v>2</v>
      </c>
      <c r="L50" s="11">
        <v>1</v>
      </c>
      <c r="M50" s="11">
        <v>0</v>
      </c>
      <c r="N50" s="11">
        <v>1</v>
      </c>
      <c r="O50" s="49">
        <f t="shared" ref="O50:O52" si="4">K50+L50+M50+N50</f>
        <v>4</v>
      </c>
      <c r="P50" s="20">
        <f t="shared" ref="P50:P52" si="5">Q50-O50</f>
        <v>10</v>
      </c>
      <c r="Q50" s="20">
        <f t="shared" ref="Q50:Q52" si="6">ROUND(PRODUCT(J50,25)/14,0)</f>
        <v>14</v>
      </c>
      <c r="R50" s="25" t="s">
        <v>31</v>
      </c>
      <c r="S50" s="11"/>
      <c r="T50" s="26"/>
      <c r="U50" s="11" t="s">
        <v>39</v>
      </c>
      <c r="V50" s="63"/>
      <c r="W50" s="63"/>
      <c r="X50" s="63"/>
      <c r="Y50" s="63"/>
    </row>
    <row r="51" spans="1:25">
      <c r="A51" s="32" t="s">
        <v>94</v>
      </c>
      <c r="B51" s="71" t="s">
        <v>98</v>
      </c>
      <c r="C51" s="72"/>
      <c r="D51" s="72"/>
      <c r="E51" s="72"/>
      <c r="F51" s="72"/>
      <c r="G51" s="72"/>
      <c r="H51" s="72"/>
      <c r="I51" s="73"/>
      <c r="J51" s="11">
        <v>7</v>
      </c>
      <c r="K51" s="11">
        <v>2</v>
      </c>
      <c r="L51" s="11">
        <v>1</v>
      </c>
      <c r="M51" s="11">
        <v>0</v>
      </c>
      <c r="N51" s="11">
        <v>1</v>
      </c>
      <c r="O51" s="49">
        <f t="shared" si="4"/>
        <v>4</v>
      </c>
      <c r="P51" s="20">
        <f t="shared" si="5"/>
        <v>9</v>
      </c>
      <c r="Q51" s="20">
        <f t="shared" si="6"/>
        <v>13</v>
      </c>
      <c r="R51" s="25" t="s">
        <v>31</v>
      </c>
      <c r="S51" s="11"/>
      <c r="T51" s="26"/>
      <c r="U51" s="11" t="s">
        <v>39</v>
      </c>
      <c r="V51" s="63"/>
      <c r="W51" s="63"/>
      <c r="X51" s="63"/>
      <c r="Y51" s="63"/>
    </row>
    <row r="52" spans="1:25">
      <c r="A52" s="32" t="s">
        <v>95</v>
      </c>
      <c r="B52" s="71" t="s">
        <v>99</v>
      </c>
      <c r="C52" s="72"/>
      <c r="D52" s="72"/>
      <c r="E52" s="72"/>
      <c r="F52" s="72"/>
      <c r="G52" s="72"/>
      <c r="H52" s="72"/>
      <c r="I52" s="73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49">
        <f t="shared" si="4"/>
        <v>4</v>
      </c>
      <c r="P52" s="20">
        <f t="shared" si="5"/>
        <v>10</v>
      </c>
      <c r="Q52" s="20">
        <f t="shared" si="6"/>
        <v>14</v>
      </c>
      <c r="R52" s="25" t="s">
        <v>31</v>
      </c>
      <c r="S52" s="11"/>
      <c r="T52" s="26"/>
      <c r="U52" s="11" t="s">
        <v>36</v>
      </c>
      <c r="V52" s="63"/>
      <c r="W52" s="63"/>
      <c r="X52" s="63"/>
      <c r="Y52" s="63"/>
    </row>
    <row r="53" spans="1:25">
      <c r="A53" s="22" t="s">
        <v>25</v>
      </c>
      <c r="B53" s="90"/>
      <c r="C53" s="91"/>
      <c r="D53" s="91"/>
      <c r="E53" s="91"/>
      <c r="F53" s="91"/>
      <c r="G53" s="91"/>
      <c r="H53" s="91"/>
      <c r="I53" s="92"/>
      <c r="J53" s="22">
        <f t="shared" ref="J53:Q53" si="7">SUM(J49:J52)</f>
        <v>30</v>
      </c>
      <c r="K53" s="22">
        <f t="shared" si="7"/>
        <v>8</v>
      </c>
      <c r="L53" s="22">
        <f t="shared" si="7"/>
        <v>4</v>
      </c>
      <c r="M53" s="48">
        <f t="shared" si="7"/>
        <v>0</v>
      </c>
      <c r="N53" s="22">
        <f t="shared" si="7"/>
        <v>4</v>
      </c>
      <c r="O53" s="22">
        <f t="shared" si="7"/>
        <v>16</v>
      </c>
      <c r="P53" s="22">
        <f t="shared" si="7"/>
        <v>38</v>
      </c>
      <c r="Q53" s="22">
        <f t="shared" si="7"/>
        <v>54</v>
      </c>
      <c r="R53" s="22">
        <f>COUNTIF(R49:R52,"E")</f>
        <v>4</v>
      </c>
      <c r="S53" s="22">
        <f>COUNTIF(S49:S52,"C")</f>
        <v>0</v>
      </c>
      <c r="T53" s="22">
        <f>COUNTIF(T49:T52,"VP")</f>
        <v>0</v>
      </c>
      <c r="U53" s="23"/>
      <c r="V53" s="63"/>
      <c r="W53" s="63"/>
      <c r="X53" s="63"/>
      <c r="Y53" s="63"/>
    </row>
    <row r="54" spans="1:25">
      <c r="V54" s="63"/>
      <c r="W54" s="63"/>
      <c r="X54" s="63"/>
      <c r="Y54" s="63"/>
    </row>
    <row r="55" spans="1:25">
      <c r="A55" s="74" t="s">
        <v>44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63"/>
      <c r="W55" s="63"/>
      <c r="X55" s="63"/>
      <c r="Y55" s="63"/>
    </row>
    <row r="56" spans="1:25">
      <c r="A56" s="81" t="s">
        <v>27</v>
      </c>
      <c r="B56" s="83" t="s">
        <v>26</v>
      </c>
      <c r="C56" s="84"/>
      <c r="D56" s="84"/>
      <c r="E56" s="84"/>
      <c r="F56" s="84"/>
      <c r="G56" s="84"/>
      <c r="H56" s="84"/>
      <c r="I56" s="85"/>
      <c r="J56" s="64" t="s">
        <v>40</v>
      </c>
      <c r="K56" s="75" t="s">
        <v>24</v>
      </c>
      <c r="L56" s="78"/>
      <c r="M56" s="78"/>
      <c r="N56" s="79"/>
      <c r="O56" s="75" t="s">
        <v>41</v>
      </c>
      <c r="P56" s="76"/>
      <c r="Q56" s="77"/>
      <c r="R56" s="75" t="s">
        <v>23</v>
      </c>
      <c r="S56" s="78"/>
      <c r="T56" s="79"/>
      <c r="U56" s="80" t="s">
        <v>22</v>
      </c>
      <c r="V56" s="63"/>
      <c r="W56" s="63"/>
      <c r="X56" s="63"/>
      <c r="Y56" s="63"/>
    </row>
    <row r="57" spans="1:25">
      <c r="A57" s="82"/>
      <c r="B57" s="86"/>
      <c r="C57" s="87"/>
      <c r="D57" s="87"/>
      <c r="E57" s="87"/>
      <c r="F57" s="87"/>
      <c r="G57" s="87"/>
      <c r="H57" s="87"/>
      <c r="I57" s="88"/>
      <c r="J57" s="65"/>
      <c r="K57" s="5" t="s">
        <v>28</v>
      </c>
      <c r="L57" s="5" t="s">
        <v>29</v>
      </c>
      <c r="M57" s="47" t="s">
        <v>74</v>
      </c>
      <c r="N57" s="47" t="s">
        <v>75</v>
      </c>
      <c r="O57" s="5" t="s">
        <v>33</v>
      </c>
      <c r="P57" s="5" t="s">
        <v>7</v>
      </c>
      <c r="Q57" s="5" t="s">
        <v>30</v>
      </c>
      <c r="R57" s="5" t="s">
        <v>31</v>
      </c>
      <c r="S57" s="5" t="s">
        <v>28</v>
      </c>
      <c r="T57" s="5" t="s">
        <v>32</v>
      </c>
      <c r="U57" s="65"/>
      <c r="V57" s="63"/>
      <c r="W57" s="63"/>
      <c r="X57" s="63"/>
      <c r="Y57" s="63"/>
    </row>
    <row r="58" spans="1:25">
      <c r="A58" s="44" t="s">
        <v>100</v>
      </c>
      <c r="B58" s="71" t="s">
        <v>103</v>
      </c>
      <c r="C58" s="72"/>
      <c r="D58" s="72"/>
      <c r="E58" s="72"/>
      <c r="F58" s="72"/>
      <c r="G58" s="72"/>
      <c r="H58" s="72"/>
      <c r="I58" s="73"/>
      <c r="J58" s="11">
        <v>6</v>
      </c>
      <c r="K58" s="11">
        <v>2</v>
      </c>
      <c r="L58" s="11">
        <v>1</v>
      </c>
      <c r="M58" s="11">
        <v>0</v>
      </c>
      <c r="N58" s="11">
        <v>1</v>
      </c>
      <c r="O58" s="19">
        <f>K58+L58+M58+N58</f>
        <v>4</v>
      </c>
      <c r="P58" s="20">
        <f>Q58-O58</f>
        <v>7</v>
      </c>
      <c r="Q58" s="20">
        <f>ROUND(PRODUCT(J58,25)/14,0)</f>
        <v>11</v>
      </c>
      <c r="R58" s="25" t="s">
        <v>31</v>
      </c>
      <c r="S58" s="11"/>
      <c r="T58" s="26"/>
      <c r="U58" s="11" t="s">
        <v>36</v>
      </c>
      <c r="V58" s="63"/>
      <c r="W58" s="63"/>
      <c r="X58" s="63"/>
      <c r="Y58" s="63"/>
    </row>
    <row r="59" spans="1:25">
      <c r="A59" s="32" t="s">
        <v>101</v>
      </c>
      <c r="B59" s="71" t="s">
        <v>104</v>
      </c>
      <c r="C59" s="72"/>
      <c r="D59" s="72"/>
      <c r="E59" s="72"/>
      <c r="F59" s="72"/>
      <c r="G59" s="72"/>
      <c r="H59" s="72"/>
      <c r="I59" s="73"/>
      <c r="J59" s="11">
        <v>8</v>
      </c>
      <c r="K59" s="11">
        <v>2</v>
      </c>
      <c r="L59" s="11">
        <v>1</v>
      </c>
      <c r="M59" s="11">
        <v>0</v>
      </c>
      <c r="N59" s="11">
        <v>1</v>
      </c>
      <c r="O59" s="49">
        <f t="shared" ref="O59:O61" si="8">K59+L59+M59+N59</f>
        <v>4</v>
      </c>
      <c r="P59" s="20">
        <f t="shared" ref="P59:P61" si="9">Q59-O59</f>
        <v>10</v>
      </c>
      <c r="Q59" s="20">
        <f t="shared" ref="Q59:Q61" si="10">ROUND(PRODUCT(J59,25)/14,0)</f>
        <v>14</v>
      </c>
      <c r="R59" s="25" t="s">
        <v>31</v>
      </c>
      <c r="S59" s="11"/>
      <c r="T59" s="26"/>
      <c r="U59" s="11" t="s">
        <v>36</v>
      </c>
      <c r="V59" s="63"/>
      <c r="W59" s="63"/>
      <c r="X59" s="63"/>
      <c r="Y59" s="63"/>
    </row>
    <row r="60" spans="1:25">
      <c r="A60" s="32" t="s">
        <v>102</v>
      </c>
      <c r="B60" s="71" t="s">
        <v>105</v>
      </c>
      <c r="C60" s="72"/>
      <c r="D60" s="72"/>
      <c r="E60" s="72"/>
      <c r="F60" s="72"/>
      <c r="G60" s="72"/>
      <c r="H60" s="72"/>
      <c r="I60" s="73"/>
      <c r="J60" s="11">
        <v>8</v>
      </c>
      <c r="K60" s="11">
        <v>2</v>
      </c>
      <c r="L60" s="11">
        <v>1</v>
      </c>
      <c r="M60" s="11">
        <v>0</v>
      </c>
      <c r="N60" s="11">
        <v>0</v>
      </c>
      <c r="O60" s="49">
        <f t="shared" si="8"/>
        <v>3</v>
      </c>
      <c r="P60" s="20">
        <f t="shared" si="9"/>
        <v>11</v>
      </c>
      <c r="Q60" s="20">
        <f t="shared" si="10"/>
        <v>14</v>
      </c>
      <c r="R60" s="25" t="s">
        <v>31</v>
      </c>
      <c r="S60" s="11"/>
      <c r="T60" s="26"/>
      <c r="U60" s="11" t="s">
        <v>39</v>
      </c>
      <c r="V60" s="63"/>
      <c r="W60" s="63"/>
      <c r="X60" s="63"/>
      <c r="Y60" s="63"/>
    </row>
    <row r="61" spans="1:25">
      <c r="A61" s="44" t="s">
        <v>142</v>
      </c>
      <c r="B61" s="71" t="s">
        <v>106</v>
      </c>
      <c r="C61" s="72"/>
      <c r="D61" s="72"/>
      <c r="E61" s="72"/>
      <c r="F61" s="72"/>
      <c r="G61" s="72"/>
      <c r="H61" s="72"/>
      <c r="I61" s="73"/>
      <c r="J61" s="11">
        <v>8</v>
      </c>
      <c r="K61" s="11">
        <v>2</v>
      </c>
      <c r="L61" s="11">
        <v>1</v>
      </c>
      <c r="M61" s="11">
        <v>0</v>
      </c>
      <c r="N61" s="11">
        <v>1</v>
      </c>
      <c r="O61" s="49">
        <f t="shared" si="8"/>
        <v>4</v>
      </c>
      <c r="P61" s="20">
        <f t="shared" si="9"/>
        <v>10</v>
      </c>
      <c r="Q61" s="20">
        <f t="shared" si="10"/>
        <v>14</v>
      </c>
      <c r="R61" s="25" t="s">
        <v>31</v>
      </c>
      <c r="S61" s="11"/>
      <c r="T61" s="26"/>
      <c r="U61" s="11" t="s">
        <v>38</v>
      </c>
      <c r="V61" s="63"/>
      <c r="W61" s="63"/>
      <c r="X61" s="63"/>
      <c r="Y61" s="63"/>
    </row>
    <row r="62" spans="1:25">
      <c r="A62" s="22" t="s">
        <v>25</v>
      </c>
      <c r="B62" s="90"/>
      <c r="C62" s="91"/>
      <c r="D62" s="91"/>
      <c r="E62" s="91"/>
      <c r="F62" s="91"/>
      <c r="G62" s="91"/>
      <c r="H62" s="91"/>
      <c r="I62" s="92"/>
      <c r="J62" s="22">
        <f t="shared" ref="J62:Q62" si="11">SUM(J58:J61)</f>
        <v>30</v>
      </c>
      <c r="K62" s="22">
        <f t="shared" si="11"/>
        <v>8</v>
      </c>
      <c r="L62" s="22">
        <f t="shared" si="11"/>
        <v>4</v>
      </c>
      <c r="M62" s="48">
        <f t="shared" si="11"/>
        <v>0</v>
      </c>
      <c r="N62" s="22">
        <f t="shared" si="11"/>
        <v>3</v>
      </c>
      <c r="O62" s="22">
        <f t="shared" si="11"/>
        <v>15</v>
      </c>
      <c r="P62" s="22">
        <f t="shared" si="11"/>
        <v>38</v>
      </c>
      <c r="Q62" s="22">
        <f t="shared" si="11"/>
        <v>53</v>
      </c>
      <c r="R62" s="22">
        <f>COUNTIF(R58:R61,"E")</f>
        <v>4</v>
      </c>
      <c r="S62" s="22">
        <f>COUNTIF(S58:S61,"C")</f>
        <v>0</v>
      </c>
      <c r="T62" s="22">
        <f>COUNTIF(T58:T61,"VP")</f>
        <v>0</v>
      </c>
      <c r="U62" s="23"/>
      <c r="V62" s="63"/>
      <c r="W62" s="63"/>
      <c r="X62" s="63"/>
      <c r="Y62" s="63"/>
    </row>
    <row r="63" spans="1:25" s="51" customForma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6"/>
      <c r="V63" s="63"/>
      <c r="W63" s="63"/>
      <c r="X63" s="63"/>
      <c r="Y63" s="63"/>
    </row>
    <row r="64" spans="1:25">
      <c r="A64" s="74" t="s">
        <v>45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63"/>
      <c r="W64" s="63"/>
      <c r="X64" s="63"/>
      <c r="Y64" s="63"/>
    </row>
    <row r="65" spans="1:25">
      <c r="A65" s="81" t="s">
        <v>27</v>
      </c>
      <c r="B65" s="83" t="s">
        <v>26</v>
      </c>
      <c r="C65" s="84"/>
      <c r="D65" s="84"/>
      <c r="E65" s="84"/>
      <c r="F65" s="84"/>
      <c r="G65" s="84"/>
      <c r="H65" s="84"/>
      <c r="I65" s="85"/>
      <c r="J65" s="64" t="s">
        <v>40</v>
      </c>
      <c r="K65" s="75" t="s">
        <v>24</v>
      </c>
      <c r="L65" s="78"/>
      <c r="M65" s="78"/>
      <c r="N65" s="79"/>
      <c r="O65" s="75" t="s">
        <v>41</v>
      </c>
      <c r="P65" s="76"/>
      <c r="Q65" s="77"/>
      <c r="R65" s="75" t="s">
        <v>23</v>
      </c>
      <c r="S65" s="78"/>
      <c r="T65" s="79"/>
      <c r="U65" s="80" t="s">
        <v>22</v>
      </c>
      <c r="V65" s="63"/>
      <c r="W65" s="63"/>
      <c r="X65" s="63"/>
      <c r="Y65" s="63"/>
    </row>
    <row r="66" spans="1:25">
      <c r="A66" s="82"/>
      <c r="B66" s="86"/>
      <c r="C66" s="87"/>
      <c r="D66" s="87"/>
      <c r="E66" s="87"/>
      <c r="F66" s="87"/>
      <c r="G66" s="87"/>
      <c r="H66" s="87"/>
      <c r="I66" s="88"/>
      <c r="J66" s="65"/>
      <c r="K66" s="5" t="s">
        <v>28</v>
      </c>
      <c r="L66" s="5" t="s">
        <v>29</v>
      </c>
      <c r="M66" s="47" t="s">
        <v>74</v>
      </c>
      <c r="N66" s="47" t="s">
        <v>75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65"/>
      <c r="V66" s="63"/>
      <c r="W66" s="63"/>
      <c r="X66" s="63"/>
      <c r="Y66" s="63"/>
    </row>
    <row r="67" spans="1:25">
      <c r="A67" s="32" t="s">
        <v>107</v>
      </c>
      <c r="B67" s="71" t="s">
        <v>112</v>
      </c>
      <c r="C67" s="72"/>
      <c r="D67" s="72"/>
      <c r="E67" s="72"/>
      <c r="F67" s="72"/>
      <c r="G67" s="72"/>
      <c r="H67" s="72"/>
      <c r="I67" s="73"/>
      <c r="J67" s="11">
        <v>4</v>
      </c>
      <c r="K67" s="11">
        <v>0</v>
      </c>
      <c r="L67" s="11">
        <v>0</v>
      </c>
      <c r="M67" s="11">
        <v>1</v>
      </c>
      <c r="N67" s="11">
        <v>2</v>
      </c>
      <c r="O67" s="19">
        <f>K67+L67+M67+N67</f>
        <v>3</v>
      </c>
      <c r="P67" s="20">
        <f>Q67-O67</f>
        <v>5</v>
      </c>
      <c r="Q67" s="20">
        <f>ROUND(PRODUCT(J67,25)/12,0)</f>
        <v>8</v>
      </c>
      <c r="R67" s="25"/>
      <c r="S67" s="11" t="s">
        <v>28</v>
      </c>
      <c r="T67" s="26"/>
      <c r="U67" s="11" t="s">
        <v>38</v>
      </c>
      <c r="V67" s="63"/>
      <c r="W67" s="63"/>
      <c r="X67" s="63"/>
      <c r="Y67" s="63"/>
    </row>
    <row r="68" spans="1:25">
      <c r="A68" s="32" t="s">
        <v>108</v>
      </c>
      <c r="B68" s="71" t="s">
        <v>113</v>
      </c>
      <c r="C68" s="72"/>
      <c r="D68" s="72"/>
      <c r="E68" s="72"/>
      <c r="F68" s="72"/>
      <c r="G68" s="72"/>
      <c r="H68" s="72"/>
      <c r="I68" s="73"/>
      <c r="J68" s="11">
        <v>7</v>
      </c>
      <c r="K68" s="11">
        <v>2</v>
      </c>
      <c r="L68" s="11">
        <v>1</v>
      </c>
      <c r="M68" s="11">
        <v>0</v>
      </c>
      <c r="N68" s="11">
        <v>1</v>
      </c>
      <c r="O68" s="49">
        <f t="shared" ref="O68:O71" si="12">K68+L68+M68+N68</f>
        <v>4</v>
      </c>
      <c r="P68" s="20">
        <f t="shared" ref="P68:P71" si="13">Q68-O68</f>
        <v>11</v>
      </c>
      <c r="Q68" s="20">
        <f t="shared" ref="Q68:Q71" si="14">ROUND(PRODUCT(J68,25)/12,0)</f>
        <v>15</v>
      </c>
      <c r="R68" s="25" t="s">
        <v>31</v>
      </c>
      <c r="S68" s="11"/>
      <c r="T68" s="26"/>
      <c r="U68" s="11" t="s">
        <v>38</v>
      </c>
      <c r="V68" s="63"/>
      <c r="W68" s="63"/>
      <c r="X68" s="63"/>
      <c r="Y68" s="63"/>
    </row>
    <row r="69" spans="1:25">
      <c r="A69" s="32" t="s">
        <v>109</v>
      </c>
      <c r="B69" s="71" t="s">
        <v>114</v>
      </c>
      <c r="C69" s="72"/>
      <c r="D69" s="72"/>
      <c r="E69" s="72"/>
      <c r="F69" s="72"/>
      <c r="G69" s="72"/>
      <c r="H69" s="72"/>
      <c r="I69" s="73"/>
      <c r="J69" s="11">
        <v>7</v>
      </c>
      <c r="K69" s="11">
        <v>2</v>
      </c>
      <c r="L69" s="11">
        <v>1</v>
      </c>
      <c r="M69" s="11">
        <v>0</v>
      </c>
      <c r="N69" s="11">
        <v>1</v>
      </c>
      <c r="O69" s="49">
        <f t="shared" si="12"/>
        <v>4</v>
      </c>
      <c r="P69" s="20">
        <f t="shared" si="13"/>
        <v>11</v>
      </c>
      <c r="Q69" s="20">
        <f t="shared" si="14"/>
        <v>15</v>
      </c>
      <c r="R69" s="25" t="s">
        <v>31</v>
      </c>
      <c r="S69" s="11"/>
      <c r="T69" s="26"/>
      <c r="U69" s="11" t="s">
        <v>38</v>
      </c>
      <c r="V69" s="63"/>
      <c r="W69" s="63"/>
      <c r="X69" s="63"/>
      <c r="Y69" s="63"/>
    </row>
    <row r="70" spans="1:25">
      <c r="A70" s="32" t="s">
        <v>110</v>
      </c>
      <c r="B70" s="71" t="s">
        <v>115</v>
      </c>
      <c r="C70" s="72"/>
      <c r="D70" s="72"/>
      <c r="E70" s="72"/>
      <c r="F70" s="72"/>
      <c r="G70" s="72"/>
      <c r="H70" s="72"/>
      <c r="I70" s="73"/>
      <c r="J70" s="11">
        <v>4</v>
      </c>
      <c r="K70" s="11">
        <v>0</v>
      </c>
      <c r="L70" s="11">
        <v>0</v>
      </c>
      <c r="M70" s="11">
        <v>0</v>
      </c>
      <c r="N70" s="11">
        <v>2</v>
      </c>
      <c r="O70" s="49">
        <f t="shared" si="12"/>
        <v>2</v>
      </c>
      <c r="P70" s="20">
        <f t="shared" si="13"/>
        <v>6</v>
      </c>
      <c r="Q70" s="20">
        <f t="shared" si="14"/>
        <v>8</v>
      </c>
      <c r="R70" s="25"/>
      <c r="S70" s="11" t="s">
        <v>28</v>
      </c>
      <c r="T70" s="26"/>
      <c r="U70" s="11" t="s">
        <v>38</v>
      </c>
      <c r="V70" s="63"/>
      <c r="W70" s="63"/>
      <c r="X70" s="63"/>
      <c r="Y70" s="63"/>
    </row>
    <row r="71" spans="1:25">
      <c r="A71" s="32" t="s">
        <v>111</v>
      </c>
      <c r="B71" s="71" t="s">
        <v>116</v>
      </c>
      <c r="C71" s="72"/>
      <c r="D71" s="72"/>
      <c r="E71" s="72"/>
      <c r="F71" s="72"/>
      <c r="G71" s="72"/>
      <c r="H71" s="72"/>
      <c r="I71" s="73"/>
      <c r="J71" s="11">
        <v>8</v>
      </c>
      <c r="K71" s="11">
        <v>2</v>
      </c>
      <c r="L71" s="11">
        <v>1</v>
      </c>
      <c r="M71" s="11">
        <v>0</v>
      </c>
      <c r="N71" s="11">
        <v>1</v>
      </c>
      <c r="O71" s="49">
        <f t="shared" si="12"/>
        <v>4</v>
      </c>
      <c r="P71" s="20">
        <f t="shared" si="13"/>
        <v>13</v>
      </c>
      <c r="Q71" s="20">
        <f t="shared" si="14"/>
        <v>17</v>
      </c>
      <c r="R71" s="25" t="s">
        <v>31</v>
      </c>
      <c r="S71" s="11"/>
      <c r="T71" s="26"/>
      <c r="U71" s="11" t="s">
        <v>38</v>
      </c>
      <c r="V71" s="63"/>
      <c r="W71" s="63"/>
      <c r="X71" s="63"/>
      <c r="Y71" s="63"/>
    </row>
    <row r="72" spans="1:25">
      <c r="A72" s="22" t="s">
        <v>25</v>
      </c>
      <c r="B72" s="90"/>
      <c r="C72" s="91"/>
      <c r="D72" s="91"/>
      <c r="E72" s="91"/>
      <c r="F72" s="91"/>
      <c r="G72" s="91"/>
      <c r="H72" s="91"/>
      <c r="I72" s="92"/>
      <c r="J72" s="22">
        <f t="shared" ref="J72:Q72" si="15">SUM(J67:J71)</f>
        <v>30</v>
      </c>
      <c r="K72" s="22">
        <f t="shared" si="15"/>
        <v>6</v>
      </c>
      <c r="L72" s="22">
        <f t="shared" si="15"/>
        <v>3</v>
      </c>
      <c r="M72" s="48">
        <f t="shared" si="15"/>
        <v>1</v>
      </c>
      <c r="N72" s="22">
        <f t="shared" si="15"/>
        <v>7</v>
      </c>
      <c r="O72" s="22">
        <f t="shared" si="15"/>
        <v>17</v>
      </c>
      <c r="P72" s="22">
        <f t="shared" si="15"/>
        <v>46</v>
      </c>
      <c r="Q72" s="22">
        <f t="shared" si="15"/>
        <v>63</v>
      </c>
      <c r="R72" s="22">
        <f>COUNTIF(R67:R71,"E")</f>
        <v>3</v>
      </c>
      <c r="S72" s="22">
        <f>COUNTIF(S67:S71,"C")</f>
        <v>2</v>
      </c>
      <c r="T72" s="22">
        <f>COUNTIF(T67:T71,"VP")</f>
        <v>0</v>
      </c>
      <c r="U72" s="23"/>
      <c r="V72" s="63"/>
      <c r="W72" s="63"/>
      <c r="X72" s="63"/>
      <c r="Y72" s="63"/>
    </row>
    <row r="73" spans="1:25" ht="9" customHeight="1">
      <c r="V73" s="63"/>
      <c r="W73" s="63"/>
      <c r="X73" s="63"/>
      <c r="Y73" s="63"/>
    </row>
    <row r="74" spans="1:25" ht="19.5" customHeight="1">
      <c r="A74" s="89" t="s">
        <v>46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63"/>
      <c r="W74" s="63"/>
      <c r="X74" s="63"/>
      <c r="Y74" s="63"/>
    </row>
    <row r="75" spans="1:25" ht="27.75" customHeight="1">
      <c r="A75" s="81" t="s">
        <v>27</v>
      </c>
      <c r="B75" s="83" t="s">
        <v>26</v>
      </c>
      <c r="C75" s="84"/>
      <c r="D75" s="84"/>
      <c r="E75" s="84"/>
      <c r="F75" s="84"/>
      <c r="G75" s="84"/>
      <c r="H75" s="84"/>
      <c r="I75" s="85"/>
      <c r="J75" s="64" t="s">
        <v>40</v>
      </c>
      <c r="K75" s="66" t="s">
        <v>24</v>
      </c>
      <c r="L75" s="66"/>
      <c r="M75" s="66"/>
      <c r="N75" s="66"/>
      <c r="O75" s="66" t="s">
        <v>41</v>
      </c>
      <c r="P75" s="67"/>
      <c r="Q75" s="67"/>
      <c r="R75" s="66" t="s">
        <v>23</v>
      </c>
      <c r="S75" s="66"/>
      <c r="T75" s="66"/>
      <c r="U75" s="66" t="s">
        <v>22</v>
      </c>
      <c r="V75" s="63"/>
      <c r="W75" s="63"/>
      <c r="X75" s="63"/>
      <c r="Y75" s="63"/>
    </row>
    <row r="76" spans="1:25" ht="12.75" customHeight="1">
      <c r="A76" s="82"/>
      <c r="B76" s="86"/>
      <c r="C76" s="87"/>
      <c r="D76" s="87"/>
      <c r="E76" s="87"/>
      <c r="F76" s="87"/>
      <c r="G76" s="87"/>
      <c r="H76" s="87"/>
      <c r="I76" s="88"/>
      <c r="J76" s="65"/>
      <c r="K76" s="5" t="s">
        <v>28</v>
      </c>
      <c r="L76" s="5" t="s">
        <v>29</v>
      </c>
      <c r="M76" s="47" t="s">
        <v>74</v>
      </c>
      <c r="N76" s="47" t="s">
        <v>75</v>
      </c>
      <c r="O76" s="5" t="s">
        <v>33</v>
      </c>
      <c r="P76" s="5" t="s">
        <v>7</v>
      </c>
      <c r="Q76" s="5" t="s">
        <v>30</v>
      </c>
      <c r="R76" s="5" t="s">
        <v>31</v>
      </c>
      <c r="S76" s="5" t="s">
        <v>28</v>
      </c>
      <c r="T76" s="5" t="s">
        <v>32</v>
      </c>
      <c r="U76" s="66"/>
      <c r="V76" s="63"/>
      <c r="W76" s="63"/>
      <c r="X76" s="63"/>
      <c r="Y76" s="63"/>
    </row>
    <row r="77" spans="1:25">
      <c r="A77" s="95" t="s">
        <v>126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7"/>
      <c r="V77" s="63"/>
      <c r="W77" s="63"/>
      <c r="X77" s="63"/>
      <c r="Y77" s="63"/>
    </row>
    <row r="78" spans="1:25">
      <c r="A78" s="33" t="s">
        <v>117</v>
      </c>
      <c r="B78" s="102" t="s">
        <v>119</v>
      </c>
      <c r="C78" s="103"/>
      <c r="D78" s="103"/>
      <c r="E78" s="103"/>
      <c r="F78" s="103"/>
      <c r="G78" s="103"/>
      <c r="H78" s="103"/>
      <c r="I78" s="104"/>
      <c r="J78" s="27">
        <v>8</v>
      </c>
      <c r="K78" s="27">
        <v>2</v>
      </c>
      <c r="L78" s="27">
        <v>1</v>
      </c>
      <c r="M78" s="27">
        <v>0</v>
      </c>
      <c r="N78" s="27">
        <v>1</v>
      </c>
      <c r="O78" s="20">
        <f>K78+L78+M78+N78</f>
        <v>4</v>
      </c>
      <c r="P78" s="20">
        <f>Q78-O78</f>
        <v>10</v>
      </c>
      <c r="Q78" s="20">
        <f>ROUND(PRODUCT(J78,25)/14,0)</f>
        <v>14</v>
      </c>
      <c r="R78" s="27" t="s">
        <v>31</v>
      </c>
      <c r="S78" s="27"/>
      <c r="T78" s="28"/>
      <c r="U78" s="11" t="s">
        <v>38</v>
      </c>
      <c r="V78" s="63"/>
      <c r="W78" s="63"/>
      <c r="X78" s="63"/>
      <c r="Y78" s="63"/>
    </row>
    <row r="79" spans="1:25">
      <c r="A79" s="33" t="s">
        <v>129</v>
      </c>
      <c r="B79" s="102" t="s">
        <v>120</v>
      </c>
      <c r="C79" s="103"/>
      <c r="D79" s="103"/>
      <c r="E79" s="103"/>
      <c r="F79" s="103"/>
      <c r="G79" s="103"/>
      <c r="H79" s="103"/>
      <c r="I79" s="104"/>
      <c r="J79" s="27">
        <v>8</v>
      </c>
      <c r="K79" s="27">
        <v>2</v>
      </c>
      <c r="L79" s="27">
        <v>1</v>
      </c>
      <c r="M79" s="27">
        <v>0</v>
      </c>
      <c r="N79" s="27">
        <v>1</v>
      </c>
      <c r="O79" s="20">
        <f t="shared" ref="O79:O80" si="16">K79+L79+M79+N79</f>
        <v>4</v>
      </c>
      <c r="P79" s="20">
        <f t="shared" ref="P79:P82" si="17">Q79-O79</f>
        <v>10</v>
      </c>
      <c r="Q79" s="20">
        <f t="shared" ref="Q79" si="18">ROUND(PRODUCT(J79,25)/14,0)</f>
        <v>14</v>
      </c>
      <c r="R79" s="27" t="s">
        <v>31</v>
      </c>
      <c r="S79" s="27"/>
      <c r="T79" s="28"/>
      <c r="U79" s="11" t="s">
        <v>38</v>
      </c>
      <c r="V79" s="63"/>
      <c r="W79" s="63"/>
      <c r="X79" s="63"/>
      <c r="Y79" s="63"/>
    </row>
    <row r="80" spans="1:25">
      <c r="A80" s="36" t="s">
        <v>118</v>
      </c>
      <c r="B80" s="102" t="s">
        <v>121</v>
      </c>
      <c r="C80" s="103"/>
      <c r="D80" s="103"/>
      <c r="E80" s="103"/>
      <c r="F80" s="103"/>
      <c r="G80" s="103"/>
      <c r="H80" s="103"/>
      <c r="I80" s="104"/>
      <c r="J80" s="27">
        <v>8</v>
      </c>
      <c r="K80" s="27">
        <v>2</v>
      </c>
      <c r="L80" s="27">
        <v>1</v>
      </c>
      <c r="M80" s="27">
        <v>0</v>
      </c>
      <c r="N80" s="27">
        <v>1</v>
      </c>
      <c r="O80" s="20">
        <f t="shared" si="16"/>
        <v>4</v>
      </c>
      <c r="P80" s="20">
        <f t="shared" ref="P80" si="19">Q80-O80</f>
        <v>10</v>
      </c>
      <c r="Q80" s="20">
        <f t="shared" ref="Q80" si="20">ROUND(PRODUCT(J80,25)/14,0)</f>
        <v>14</v>
      </c>
      <c r="R80" s="27" t="s">
        <v>31</v>
      </c>
      <c r="S80" s="27"/>
      <c r="T80" s="28"/>
      <c r="U80" s="11" t="s">
        <v>38</v>
      </c>
      <c r="V80" s="63"/>
      <c r="W80" s="63"/>
      <c r="X80" s="63"/>
      <c r="Y80" s="63"/>
    </row>
    <row r="81" spans="1:25">
      <c r="A81" s="98" t="s">
        <v>127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100"/>
      <c r="V81" s="63"/>
      <c r="W81" s="63"/>
      <c r="X81" s="63"/>
      <c r="Y81" s="63"/>
    </row>
    <row r="82" spans="1:25">
      <c r="A82" s="33" t="s">
        <v>122</v>
      </c>
      <c r="B82" s="102" t="s">
        <v>124</v>
      </c>
      <c r="C82" s="103"/>
      <c r="D82" s="103"/>
      <c r="E82" s="103"/>
      <c r="F82" s="103"/>
      <c r="G82" s="103"/>
      <c r="H82" s="103"/>
      <c r="I82" s="104"/>
      <c r="J82" s="27">
        <v>8</v>
      </c>
      <c r="K82" s="27">
        <v>2</v>
      </c>
      <c r="L82" s="27">
        <v>1</v>
      </c>
      <c r="M82" s="27">
        <v>0</v>
      </c>
      <c r="N82" s="27">
        <v>1</v>
      </c>
      <c r="O82" s="20">
        <f>K82+L82+M82+N82</f>
        <v>4</v>
      </c>
      <c r="P82" s="20">
        <f t="shared" si="17"/>
        <v>13</v>
      </c>
      <c r="Q82" s="20">
        <f>ROUND(PRODUCT(J82,25)/12,0)</f>
        <v>17</v>
      </c>
      <c r="R82" s="27" t="s">
        <v>31</v>
      </c>
      <c r="S82" s="27"/>
      <c r="T82" s="28"/>
      <c r="U82" s="11" t="s">
        <v>38</v>
      </c>
      <c r="V82" s="63"/>
      <c r="W82" s="63"/>
      <c r="X82" s="63"/>
      <c r="Y82" s="63"/>
    </row>
    <row r="83" spans="1:25">
      <c r="A83" s="36" t="s">
        <v>131</v>
      </c>
      <c r="B83" s="102" t="s">
        <v>130</v>
      </c>
      <c r="C83" s="103"/>
      <c r="D83" s="103"/>
      <c r="E83" s="103"/>
      <c r="F83" s="103"/>
      <c r="G83" s="103"/>
      <c r="H83" s="103"/>
      <c r="I83" s="104"/>
      <c r="J83" s="27">
        <v>8</v>
      </c>
      <c r="K83" s="27">
        <v>2</v>
      </c>
      <c r="L83" s="27">
        <v>1</v>
      </c>
      <c r="M83" s="27">
        <v>0</v>
      </c>
      <c r="N83" s="27">
        <v>1</v>
      </c>
      <c r="O83" s="20">
        <f t="shared" ref="O83:O84" si="21">K83+L83+M83+N83</f>
        <v>4</v>
      </c>
      <c r="P83" s="20">
        <f t="shared" ref="P83:P84" si="22">Q83-O83</f>
        <v>13</v>
      </c>
      <c r="Q83" s="20">
        <f t="shared" ref="Q83:Q84" si="23">ROUND(PRODUCT(J83,25)/12,0)</f>
        <v>17</v>
      </c>
      <c r="R83" s="27" t="s">
        <v>31</v>
      </c>
      <c r="S83" s="27"/>
      <c r="T83" s="28"/>
      <c r="U83" s="11" t="s">
        <v>38</v>
      </c>
      <c r="V83" s="63"/>
      <c r="W83" s="63"/>
      <c r="X83" s="63"/>
      <c r="Y83" s="63"/>
    </row>
    <row r="84" spans="1:25">
      <c r="A84" s="36" t="s">
        <v>123</v>
      </c>
      <c r="B84" s="102" t="s">
        <v>125</v>
      </c>
      <c r="C84" s="103"/>
      <c r="D84" s="103"/>
      <c r="E84" s="103"/>
      <c r="F84" s="103"/>
      <c r="G84" s="103"/>
      <c r="H84" s="103"/>
      <c r="I84" s="104"/>
      <c r="J84" s="27">
        <v>8</v>
      </c>
      <c r="K84" s="27">
        <v>2</v>
      </c>
      <c r="L84" s="27">
        <v>1</v>
      </c>
      <c r="M84" s="27">
        <v>0</v>
      </c>
      <c r="N84" s="27">
        <v>1</v>
      </c>
      <c r="O84" s="20">
        <f t="shared" si="21"/>
        <v>4</v>
      </c>
      <c r="P84" s="20">
        <f t="shared" si="22"/>
        <v>13</v>
      </c>
      <c r="Q84" s="20">
        <f t="shared" si="23"/>
        <v>17</v>
      </c>
      <c r="R84" s="27" t="s">
        <v>31</v>
      </c>
      <c r="S84" s="27"/>
      <c r="T84" s="28"/>
      <c r="U84" s="11" t="s">
        <v>38</v>
      </c>
      <c r="V84" s="63"/>
      <c r="W84" s="63"/>
      <c r="X84" s="63"/>
      <c r="Y84" s="63"/>
    </row>
    <row r="85" spans="1:25" ht="24.75" customHeight="1">
      <c r="A85" s="123" t="s">
        <v>48</v>
      </c>
      <c r="B85" s="124"/>
      <c r="C85" s="124"/>
      <c r="D85" s="124"/>
      <c r="E85" s="124"/>
      <c r="F85" s="124"/>
      <c r="G85" s="124"/>
      <c r="H85" s="124"/>
      <c r="I85" s="125"/>
      <c r="J85" s="24">
        <f>SUM(J78,J82)</f>
        <v>16</v>
      </c>
      <c r="K85" s="24">
        <f t="shared" ref="K85:Q85" si="24">SUM(K78,K82)</f>
        <v>4</v>
      </c>
      <c r="L85" s="24">
        <f t="shared" si="24"/>
        <v>2</v>
      </c>
      <c r="M85" s="24">
        <f t="shared" si="24"/>
        <v>0</v>
      </c>
      <c r="N85" s="24">
        <f t="shared" si="24"/>
        <v>2</v>
      </c>
      <c r="O85" s="24">
        <f t="shared" si="24"/>
        <v>8</v>
      </c>
      <c r="P85" s="24">
        <f t="shared" si="24"/>
        <v>23</v>
      </c>
      <c r="Q85" s="24">
        <f t="shared" si="24"/>
        <v>31</v>
      </c>
      <c r="R85" s="24">
        <f>COUNTIF(R78,"E")+COUNTIF(R82,"E")</f>
        <v>2</v>
      </c>
      <c r="S85" s="24">
        <f>COUNTIF(S78,"C")+COUNTIF(S82,"C")</f>
        <v>0</v>
      </c>
      <c r="T85" s="24">
        <f>COUNTIF(T78,"VP")+COUNTIF(T82,"VP")</f>
        <v>0</v>
      </c>
      <c r="U85" s="57">
        <f>2/17</f>
        <v>0.11764705882352941</v>
      </c>
      <c r="V85" s="63"/>
      <c r="W85" s="63"/>
      <c r="X85" s="63"/>
      <c r="Y85" s="63"/>
    </row>
    <row r="86" spans="1:25" ht="13.5" customHeight="1">
      <c r="A86" s="105" t="s">
        <v>49</v>
      </c>
      <c r="B86" s="106"/>
      <c r="C86" s="106"/>
      <c r="D86" s="106"/>
      <c r="E86" s="106"/>
      <c r="F86" s="106"/>
      <c r="G86" s="106"/>
      <c r="H86" s="106"/>
      <c r="I86" s="106"/>
      <c r="J86" s="107"/>
      <c r="K86" s="24">
        <f>SUM(K78)*14+K82*12</f>
        <v>52</v>
      </c>
      <c r="L86" s="24">
        <f t="shared" ref="L86:Q86" si="25">SUM(L78)*14+L82*12</f>
        <v>26</v>
      </c>
      <c r="M86" s="24">
        <f t="shared" si="25"/>
        <v>0</v>
      </c>
      <c r="N86" s="24">
        <f t="shared" si="25"/>
        <v>26</v>
      </c>
      <c r="O86" s="24">
        <f t="shared" si="25"/>
        <v>104</v>
      </c>
      <c r="P86" s="24">
        <f t="shared" si="25"/>
        <v>296</v>
      </c>
      <c r="Q86" s="24">
        <f t="shared" si="25"/>
        <v>400</v>
      </c>
      <c r="R86" s="111"/>
      <c r="S86" s="112"/>
      <c r="T86" s="112"/>
      <c r="U86" s="113"/>
      <c r="V86" s="63"/>
      <c r="W86" s="63"/>
      <c r="X86" s="63"/>
      <c r="Y86" s="63"/>
    </row>
    <row r="87" spans="1:25">
      <c r="A87" s="108"/>
      <c r="B87" s="109"/>
      <c r="C87" s="109"/>
      <c r="D87" s="109"/>
      <c r="E87" s="109"/>
      <c r="F87" s="109"/>
      <c r="G87" s="109"/>
      <c r="H87" s="109"/>
      <c r="I87" s="109"/>
      <c r="J87" s="110"/>
      <c r="K87" s="120">
        <f>SUM(K86:N86)</f>
        <v>104</v>
      </c>
      <c r="L87" s="121"/>
      <c r="M87" s="121"/>
      <c r="N87" s="122"/>
      <c r="O87" s="117">
        <f>SUM(O86:P86)</f>
        <v>400</v>
      </c>
      <c r="P87" s="118"/>
      <c r="Q87" s="119"/>
      <c r="R87" s="114"/>
      <c r="S87" s="115"/>
      <c r="T87" s="115"/>
      <c r="U87" s="116"/>
      <c r="V87" s="63"/>
      <c r="W87" s="63"/>
      <c r="X87" s="63"/>
      <c r="Y87" s="63"/>
    </row>
    <row r="88" spans="1: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3"/>
      <c r="L88" s="13"/>
      <c r="M88" s="13"/>
      <c r="N88" s="13"/>
      <c r="O88" s="14"/>
      <c r="P88" s="14"/>
      <c r="Q88" s="14"/>
      <c r="R88" s="15"/>
      <c r="S88" s="15"/>
      <c r="T88" s="15"/>
      <c r="U88" s="15"/>
      <c r="V88" s="63"/>
      <c r="W88" s="63"/>
      <c r="X88" s="63"/>
      <c r="Y88" s="63"/>
    </row>
    <row r="89" spans="1:25">
      <c r="B89" s="2"/>
      <c r="C89" s="2"/>
      <c r="D89" s="2"/>
      <c r="E89" s="2"/>
      <c r="F89" s="2"/>
      <c r="G89" s="2"/>
      <c r="N89" s="8"/>
      <c r="O89" s="8"/>
      <c r="P89" s="8"/>
      <c r="Q89" s="8"/>
      <c r="R89" s="8"/>
      <c r="S89" s="8"/>
      <c r="T89" s="8"/>
      <c r="V89" s="63"/>
      <c r="W89" s="63"/>
      <c r="X89" s="63"/>
      <c r="Y89" s="63"/>
    </row>
    <row r="90" spans="1:25" ht="15.75" hidden="1" customHeight="1">
      <c r="A90" s="89" t="s">
        <v>50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63"/>
      <c r="W90" s="63"/>
      <c r="X90" s="63"/>
      <c r="Y90" s="63"/>
    </row>
    <row r="91" spans="1:25" ht="28.5" hidden="1" customHeight="1">
      <c r="A91" s="81" t="s">
        <v>27</v>
      </c>
      <c r="B91" s="83" t="s">
        <v>26</v>
      </c>
      <c r="C91" s="84"/>
      <c r="D91" s="84"/>
      <c r="E91" s="84"/>
      <c r="F91" s="84"/>
      <c r="G91" s="84"/>
      <c r="H91" s="84"/>
      <c r="I91" s="85"/>
      <c r="J91" s="64" t="s">
        <v>40</v>
      </c>
      <c r="K91" s="66" t="s">
        <v>24</v>
      </c>
      <c r="L91" s="66"/>
      <c r="M91" s="66"/>
      <c r="N91" s="66"/>
      <c r="O91" s="66" t="s">
        <v>41</v>
      </c>
      <c r="P91" s="67"/>
      <c r="Q91" s="67"/>
      <c r="R91" s="66" t="s">
        <v>23</v>
      </c>
      <c r="S91" s="66"/>
      <c r="T91" s="66"/>
      <c r="U91" s="66" t="s">
        <v>22</v>
      </c>
      <c r="V91" s="63"/>
      <c r="W91" s="63"/>
      <c r="X91" s="63"/>
      <c r="Y91" s="63"/>
    </row>
    <row r="92" spans="1:25" ht="21.75" hidden="1" customHeight="1">
      <c r="A92" s="82"/>
      <c r="B92" s="86"/>
      <c r="C92" s="87"/>
      <c r="D92" s="87"/>
      <c r="E92" s="87"/>
      <c r="F92" s="87"/>
      <c r="G92" s="87"/>
      <c r="H92" s="87"/>
      <c r="I92" s="88"/>
      <c r="J92" s="65"/>
      <c r="K92" s="35" t="s">
        <v>28</v>
      </c>
      <c r="L92" s="35" t="s">
        <v>29</v>
      </c>
      <c r="M92" s="47" t="s">
        <v>74</v>
      </c>
      <c r="N92" s="47" t="s">
        <v>75</v>
      </c>
      <c r="O92" s="35" t="s">
        <v>33</v>
      </c>
      <c r="P92" s="35" t="s">
        <v>7</v>
      </c>
      <c r="Q92" s="35" t="s">
        <v>30</v>
      </c>
      <c r="R92" s="35" t="s">
        <v>31</v>
      </c>
      <c r="S92" s="35" t="s">
        <v>28</v>
      </c>
      <c r="T92" s="35" t="s">
        <v>32</v>
      </c>
      <c r="U92" s="66"/>
      <c r="V92" s="63"/>
      <c r="W92" s="63"/>
      <c r="X92" s="63"/>
      <c r="Y92" s="63"/>
    </row>
    <row r="93" spans="1:25" ht="16.5" hidden="1" customHeight="1">
      <c r="A93" s="95" t="s">
        <v>65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7"/>
      <c r="V93" s="63"/>
      <c r="W93" s="63"/>
      <c r="X93" s="63"/>
      <c r="Y93" s="63"/>
    </row>
    <row r="94" spans="1:25" ht="15" hidden="1" customHeight="1">
      <c r="A94" s="36"/>
      <c r="B94" s="102"/>
      <c r="C94" s="103"/>
      <c r="D94" s="103"/>
      <c r="E94" s="103"/>
      <c r="F94" s="103"/>
      <c r="G94" s="103"/>
      <c r="H94" s="103"/>
      <c r="I94" s="104"/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0">
        <f>K94+L94+M94+N94</f>
        <v>0</v>
      </c>
      <c r="P94" s="20">
        <f>Q94-O94</f>
        <v>0</v>
      </c>
      <c r="Q94" s="20">
        <f>ROUND(PRODUCT(J94,25)/14,0)</f>
        <v>0</v>
      </c>
      <c r="R94" s="27"/>
      <c r="S94" s="27"/>
      <c r="T94" s="28"/>
      <c r="U94" s="11"/>
      <c r="V94" s="63"/>
      <c r="W94" s="63"/>
      <c r="X94" s="63"/>
      <c r="Y94" s="63"/>
    </row>
    <row r="95" spans="1:25" ht="12.75" hidden="1" customHeight="1">
      <c r="A95" s="36"/>
      <c r="B95" s="102"/>
      <c r="C95" s="103"/>
      <c r="D95" s="103"/>
      <c r="E95" s="103"/>
      <c r="F95" s="103"/>
      <c r="G95" s="103"/>
      <c r="H95" s="103"/>
      <c r="I95" s="104"/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0">
        <f t="shared" ref="O95:O98" si="26">K95+L95+M95+N95</f>
        <v>0</v>
      </c>
      <c r="P95" s="20">
        <f t="shared" ref="P95:P98" si="27">Q95-O95</f>
        <v>0</v>
      </c>
      <c r="Q95" s="20">
        <f t="shared" ref="Q95:Q98" si="28">ROUND(PRODUCT(J95,25)/14,0)</f>
        <v>0</v>
      </c>
      <c r="R95" s="27"/>
      <c r="S95" s="27"/>
      <c r="T95" s="28"/>
      <c r="U95" s="11"/>
      <c r="V95" s="63"/>
      <c r="W95" s="63"/>
      <c r="X95" s="63"/>
      <c r="Y95" s="63"/>
    </row>
    <row r="96" spans="1:25" ht="12.75" hidden="1" customHeight="1">
      <c r="A96" s="36"/>
      <c r="B96" s="102"/>
      <c r="C96" s="103"/>
      <c r="D96" s="103"/>
      <c r="E96" s="103"/>
      <c r="F96" s="103"/>
      <c r="G96" s="103"/>
      <c r="H96" s="103"/>
      <c r="I96" s="104"/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0">
        <f t="shared" si="26"/>
        <v>0</v>
      </c>
      <c r="P96" s="20">
        <f t="shared" ref="P96" si="29">Q96-O96</f>
        <v>0</v>
      </c>
      <c r="Q96" s="20">
        <f t="shared" ref="Q96" si="30">ROUND(PRODUCT(J96,25)/14,0)</f>
        <v>0</v>
      </c>
      <c r="R96" s="27"/>
      <c r="S96" s="27"/>
      <c r="T96" s="28"/>
      <c r="U96" s="11"/>
      <c r="V96" s="63"/>
      <c r="W96" s="63"/>
      <c r="X96" s="63"/>
      <c r="Y96" s="63"/>
    </row>
    <row r="97" spans="1:25" ht="12.75" hidden="1" customHeight="1">
      <c r="A97" s="36"/>
      <c r="B97" s="102"/>
      <c r="C97" s="103"/>
      <c r="D97" s="103"/>
      <c r="E97" s="103"/>
      <c r="F97" s="103"/>
      <c r="G97" s="103"/>
      <c r="H97" s="103"/>
      <c r="I97" s="104"/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0">
        <f t="shared" si="26"/>
        <v>0</v>
      </c>
      <c r="P97" s="20">
        <f t="shared" si="27"/>
        <v>0</v>
      </c>
      <c r="Q97" s="20">
        <f t="shared" si="28"/>
        <v>0</v>
      </c>
      <c r="R97" s="27"/>
      <c r="S97" s="27"/>
      <c r="T97" s="28"/>
      <c r="U97" s="11"/>
      <c r="V97" s="63"/>
      <c r="W97" s="63"/>
      <c r="X97" s="63"/>
      <c r="Y97" s="63"/>
    </row>
    <row r="98" spans="1:25" ht="12.75" hidden="1" customHeight="1">
      <c r="A98" s="36"/>
      <c r="B98" s="102"/>
      <c r="C98" s="103"/>
      <c r="D98" s="103"/>
      <c r="E98" s="103"/>
      <c r="F98" s="103"/>
      <c r="G98" s="103"/>
      <c r="H98" s="103"/>
      <c r="I98" s="104"/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0">
        <f t="shared" si="26"/>
        <v>0</v>
      </c>
      <c r="P98" s="20">
        <f t="shared" si="27"/>
        <v>0</v>
      </c>
      <c r="Q98" s="20">
        <f t="shared" si="28"/>
        <v>0</v>
      </c>
      <c r="R98" s="27"/>
      <c r="S98" s="27"/>
      <c r="T98" s="28"/>
      <c r="U98" s="11"/>
      <c r="V98" s="63"/>
      <c r="W98" s="63"/>
      <c r="X98" s="63"/>
      <c r="Y98" s="63"/>
    </row>
    <row r="99" spans="1:25" ht="12.75" hidden="1" customHeight="1">
      <c r="A99" s="98" t="s">
        <v>66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100"/>
      <c r="V99" s="63"/>
      <c r="W99" s="63"/>
      <c r="X99" s="63"/>
      <c r="Y99" s="63"/>
    </row>
    <row r="100" spans="1:25" ht="12.75" hidden="1" customHeight="1">
      <c r="A100" s="36"/>
      <c r="B100" s="102"/>
      <c r="C100" s="103"/>
      <c r="D100" s="103"/>
      <c r="E100" s="103"/>
      <c r="F100" s="103"/>
      <c r="G100" s="103"/>
      <c r="H100" s="103"/>
      <c r="I100" s="104"/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0">
        <f>K100+L100+M100+N100</f>
        <v>0</v>
      </c>
      <c r="P100" s="20">
        <f t="shared" ref="P100:P104" si="31">Q100-O100</f>
        <v>0</v>
      </c>
      <c r="Q100" s="20">
        <f t="shared" ref="Q100:Q104" si="32">ROUND(PRODUCT(J100,25)/14,0)</f>
        <v>0</v>
      </c>
      <c r="R100" s="27"/>
      <c r="S100" s="27"/>
      <c r="T100" s="28"/>
      <c r="U100" s="11"/>
      <c r="V100" s="63"/>
      <c r="W100" s="63"/>
      <c r="X100" s="63"/>
      <c r="Y100" s="63"/>
    </row>
    <row r="101" spans="1:25" ht="12.75" hidden="1" customHeight="1">
      <c r="A101" s="36"/>
      <c r="B101" s="102"/>
      <c r="C101" s="103"/>
      <c r="D101" s="103"/>
      <c r="E101" s="103"/>
      <c r="F101" s="103"/>
      <c r="G101" s="103"/>
      <c r="H101" s="103"/>
      <c r="I101" s="104"/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0">
        <f t="shared" ref="O101:O104" si="33">K101+L101+M101+N101</f>
        <v>0</v>
      </c>
      <c r="P101" s="20">
        <f t="shared" si="31"/>
        <v>0</v>
      </c>
      <c r="Q101" s="20">
        <f t="shared" si="32"/>
        <v>0</v>
      </c>
      <c r="R101" s="27"/>
      <c r="S101" s="27"/>
      <c r="T101" s="28"/>
      <c r="U101" s="11"/>
      <c r="V101" s="63"/>
      <c r="W101" s="63"/>
      <c r="X101" s="63"/>
      <c r="Y101" s="63"/>
    </row>
    <row r="102" spans="1:25" ht="12.75" hidden="1" customHeight="1">
      <c r="A102" s="36"/>
      <c r="B102" s="102"/>
      <c r="C102" s="103"/>
      <c r="D102" s="103"/>
      <c r="E102" s="103"/>
      <c r="F102" s="103"/>
      <c r="G102" s="103"/>
      <c r="H102" s="103"/>
      <c r="I102" s="104"/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0">
        <f t="shared" si="33"/>
        <v>0</v>
      </c>
      <c r="P102" s="20">
        <f t="shared" si="31"/>
        <v>0</v>
      </c>
      <c r="Q102" s="20">
        <f t="shared" si="32"/>
        <v>0</v>
      </c>
      <c r="R102" s="27"/>
      <c r="S102" s="27"/>
      <c r="T102" s="28"/>
      <c r="U102" s="11"/>
      <c r="V102" s="63"/>
      <c r="W102" s="63"/>
      <c r="X102" s="63"/>
      <c r="Y102" s="63"/>
    </row>
    <row r="103" spans="1:25" ht="12.75" hidden="1" customHeight="1">
      <c r="A103" s="36"/>
      <c r="B103" s="102"/>
      <c r="C103" s="103"/>
      <c r="D103" s="103"/>
      <c r="E103" s="103"/>
      <c r="F103" s="103"/>
      <c r="G103" s="103"/>
      <c r="H103" s="103"/>
      <c r="I103" s="104"/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0">
        <f t="shared" si="33"/>
        <v>0</v>
      </c>
      <c r="P103" s="20">
        <f t="shared" si="31"/>
        <v>0</v>
      </c>
      <c r="Q103" s="20">
        <f t="shared" si="32"/>
        <v>0</v>
      </c>
      <c r="R103" s="27"/>
      <c r="S103" s="27"/>
      <c r="T103" s="28"/>
      <c r="U103" s="11"/>
      <c r="V103" s="63"/>
      <c r="W103" s="63"/>
      <c r="X103" s="63"/>
      <c r="Y103" s="63"/>
    </row>
    <row r="104" spans="1:25" ht="12.75" hidden="1" customHeight="1">
      <c r="A104" s="36"/>
      <c r="B104" s="102"/>
      <c r="C104" s="103"/>
      <c r="D104" s="103"/>
      <c r="E104" s="103"/>
      <c r="F104" s="103"/>
      <c r="G104" s="103"/>
      <c r="H104" s="103"/>
      <c r="I104" s="104"/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0">
        <f t="shared" si="33"/>
        <v>0</v>
      </c>
      <c r="P104" s="20">
        <f t="shared" si="31"/>
        <v>0</v>
      </c>
      <c r="Q104" s="20">
        <f t="shared" si="32"/>
        <v>0</v>
      </c>
      <c r="R104" s="27"/>
      <c r="S104" s="27"/>
      <c r="T104" s="28"/>
      <c r="U104" s="11"/>
      <c r="V104" s="63"/>
      <c r="W104" s="63"/>
      <c r="X104" s="63"/>
      <c r="Y104" s="63"/>
    </row>
    <row r="105" spans="1:25" ht="12.75" hidden="1" customHeight="1">
      <c r="A105" s="98" t="s">
        <v>67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100"/>
      <c r="V105" s="63"/>
      <c r="W105" s="63"/>
      <c r="X105" s="63"/>
      <c r="Y105" s="63"/>
    </row>
    <row r="106" spans="1:25" ht="12.75" hidden="1" customHeight="1">
      <c r="A106" s="36"/>
      <c r="B106" s="102"/>
      <c r="C106" s="103"/>
      <c r="D106" s="103"/>
      <c r="E106" s="103"/>
      <c r="F106" s="103"/>
      <c r="G106" s="103"/>
      <c r="H106" s="103"/>
      <c r="I106" s="104"/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0">
        <f>K106+L106+M106+N106</f>
        <v>0</v>
      </c>
      <c r="P106" s="20">
        <f t="shared" ref="P106:P111" si="34">Q106-O106</f>
        <v>0</v>
      </c>
      <c r="Q106" s="20">
        <f t="shared" ref="Q106:Q111" si="35">ROUND(PRODUCT(J106,25)/14,0)</f>
        <v>0</v>
      </c>
      <c r="R106" s="27"/>
      <c r="S106" s="27"/>
      <c r="T106" s="28"/>
      <c r="U106" s="11"/>
      <c r="V106" s="63"/>
      <c r="W106" s="63"/>
      <c r="X106" s="63"/>
      <c r="Y106" s="63"/>
    </row>
    <row r="107" spans="1:25" ht="12.75" hidden="1" customHeight="1">
      <c r="A107" s="36"/>
      <c r="B107" s="102"/>
      <c r="C107" s="103"/>
      <c r="D107" s="103"/>
      <c r="E107" s="103"/>
      <c r="F107" s="103"/>
      <c r="G107" s="103"/>
      <c r="H107" s="103"/>
      <c r="I107" s="104"/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0">
        <f t="shared" ref="O107:O111" si="36">K107+L107+M107+N107</f>
        <v>0</v>
      </c>
      <c r="P107" s="20">
        <f t="shared" si="34"/>
        <v>0</v>
      </c>
      <c r="Q107" s="20">
        <f t="shared" si="35"/>
        <v>0</v>
      </c>
      <c r="R107" s="27"/>
      <c r="S107" s="27"/>
      <c r="T107" s="28"/>
      <c r="U107" s="11"/>
      <c r="V107" s="63"/>
      <c r="W107" s="63"/>
      <c r="X107" s="63"/>
      <c r="Y107" s="63"/>
    </row>
    <row r="108" spans="1:25" ht="13.5" hidden="1" customHeight="1">
      <c r="A108" s="36"/>
      <c r="B108" s="102"/>
      <c r="C108" s="103"/>
      <c r="D108" s="103"/>
      <c r="E108" s="103"/>
      <c r="F108" s="103"/>
      <c r="G108" s="103"/>
      <c r="H108" s="103"/>
      <c r="I108" s="104"/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0">
        <f t="shared" si="36"/>
        <v>0</v>
      </c>
      <c r="P108" s="20">
        <f t="shared" si="34"/>
        <v>0</v>
      </c>
      <c r="Q108" s="20">
        <f t="shared" si="35"/>
        <v>0</v>
      </c>
      <c r="R108" s="27"/>
      <c r="S108" s="27"/>
      <c r="T108" s="28"/>
      <c r="U108" s="11"/>
      <c r="V108" s="63"/>
      <c r="W108" s="63"/>
      <c r="X108" s="63"/>
      <c r="Y108" s="63"/>
    </row>
    <row r="109" spans="1:25" ht="12.75" hidden="1" customHeight="1">
      <c r="A109" s="36"/>
      <c r="B109" s="102"/>
      <c r="C109" s="103"/>
      <c r="D109" s="103"/>
      <c r="E109" s="103"/>
      <c r="F109" s="103"/>
      <c r="G109" s="103"/>
      <c r="H109" s="103"/>
      <c r="I109" s="104"/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0">
        <f t="shared" si="36"/>
        <v>0</v>
      </c>
      <c r="P109" s="20">
        <f t="shared" si="34"/>
        <v>0</v>
      </c>
      <c r="Q109" s="20">
        <f t="shared" si="35"/>
        <v>0</v>
      </c>
      <c r="R109" s="27"/>
      <c r="S109" s="27"/>
      <c r="T109" s="28"/>
      <c r="U109" s="11"/>
      <c r="V109" s="63"/>
      <c r="W109" s="63"/>
      <c r="X109" s="63"/>
      <c r="Y109" s="63"/>
    </row>
    <row r="110" spans="1:25" ht="12.75" hidden="1" customHeight="1">
      <c r="A110" s="36"/>
      <c r="B110" s="102"/>
      <c r="C110" s="103"/>
      <c r="D110" s="103"/>
      <c r="E110" s="103"/>
      <c r="F110" s="103"/>
      <c r="G110" s="103"/>
      <c r="H110" s="103"/>
      <c r="I110" s="104"/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0">
        <f t="shared" si="36"/>
        <v>0</v>
      </c>
      <c r="P110" s="20">
        <f t="shared" si="34"/>
        <v>0</v>
      </c>
      <c r="Q110" s="20">
        <f t="shared" si="35"/>
        <v>0</v>
      </c>
      <c r="R110" s="27"/>
      <c r="S110" s="27"/>
      <c r="T110" s="28"/>
      <c r="U110" s="11"/>
      <c r="V110" s="63"/>
      <c r="W110" s="63"/>
      <c r="X110" s="63"/>
      <c r="Y110" s="63"/>
    </row>
    <row r="111" spans="1:25" ht="12.75" hidden="1" customHeight="1">
      <c r="A111" s="36"/>
      <c r="B111" s="102"/>
      <c r="C111" s="103"/>
      <c r="D111" s="103"/>
      <c r="E111" s="103"/>
      <c r="F111" s="103"/>
      <c r="G111" s="103"/>
      <c r="H111" s="103"/>
      <c r="I111" s="104"/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0">
        <f t="shared" si="36"/>
        <v>0</v>
      </c>
      <c r="P111" s="20">
        <f t="shared" si="34"/>
        <v>0</v>
      </c>
      <c r="Q111" s="20">
        <f t="shared" si="35"/>
        <v>0</v>
      </c>
      <c r="R111" s="27"/>
      <c r="S111" s="27"/>
      <c r="T111" s="28"/>
      <c r="U111" s="11"/>
      <c r="V111" s="63"/>
      <c r="W111" s="63"/>
      <c r="X111" s="63"/>
      <c r="Y111" s="63"/>
    </row>
    <row r="112" spans="1:25" ht="15.75" hidden="1" customHeight="1">
      <c r="A112" s="98" t="s">
        <v>68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4"/>
      <c r="V112" s="63"/>
      <c r="W112" s="63"/>
      <c r="X112" s="63"/>
      <c r="Y112" s="63"/>
    </row>
    <row r="113" spans="1:25" ht="12.75" hidden="1" customHeight="1">
      <c r="A113" s="36"/>
      <c r="B113" s="101"/>
      <c r="C113" s="101"/>
      <c r="D113" s="101"/>
      <c r="E113" s="101"/>
      <c r="F113" s="101"/>
      <c r="G113" s="101"/>
      <c r="H113" s="101"/>
      <c r="I113" s="101"/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0">
        <f>K113+L113+M113+N113</f>
        <v>0</v>
      </c>
      <c r="P113" s="20">
        <f t="shared" ref="P113:P118" si="37">Q113-O113</f>
        <v>0</v>
      </c>
      <c r="Q113" s="20">
        <f t="shared" ref="Q113:Q118" si="38">ROUND(PRODUCT(J113,25)/12,0)</f>
        <v>0</v>
      </c>
      <c r="R113" s="27"/>
      <c r="S113" s="27"/>
      <c r="T113" s="28"/>
      <c r="U113" s="11"/>
      <c r="V113" s="63"/>
      <c r="W113" s="63"/>
      <c r="X113" s="63"/>
      <c r="Y113" s="63"/>
    </row>
    <row r="114" spans="1:25" ht="12.75" hidden="1" customHeight="1">
      <c r="A114" s="36"/>
      <c r="B114" s="101"/>
      <c r="C114" s="101"/>
      <c r="D114" s="101"/>
      <c r="E114" s="101"/>
      <c r="F114" s="101"/>
      <c r="G114" s="101"/>
      <c r="H114" s="101"/>
      <c r="I114" s="101"/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0">
        <f t="shared" ref="O114:O118" si="39">K114+L114+M114+N114</f>
        <v>0</v>
      </c>
      <c r="P114" s="20">
        <f t="shared" si="37"/>
        <v>0</v>
      </c>
      <c r="Q114" s="20">
        <f t="shared" si="38"/>
        <v>0</v>
      </c>
      <c r="R114" s="27"/>
      <c r="S114" s="27"/>
      <c r="T114" s="28"/>
      <c r="U114" s="11"/>
      <c r="V114" s="63"/>
      <c r="W114" s="63"/>
      <c r="X114" s="63"/>
      <c r="Y114" s="63"/>
    </row>
    <row r="115" spans="1:25" ht="12.75" hidden="1" customHeight="1">
      <c r="A115" s="36"/>
      <c r="B115" s="101"/>
      <c r="C115" s="101"/>
      <c r="D115" s="101"/>
      <c r="E115" s="101"/>
      <c r="F115" s="101"/>
      <c r="G115" s="101"/>
      <c r="H115" s="101"/>
      <c r="I115" s="101"/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0">
        <f t="shared" si="39"/>
        <v>0</v>
      </c>
      <c r="P115" s="20">
        <f t="shared" si="37"/>
        <v>0</v>
      </c>
      <c r="Q115" s="20">
        <f t="shared" si="38"/>
        <v>0</v>
      </c>
      <c r="R115" s="27"/>
      <c r="S115" s="27"/>
      <c r="T115" s="28"/>
      <c r="U115" s="11"/>
      <c r="V115" s="63"/>
      <c r="W115" s="63"/>
      <c r="X115" s="63"/>
      <c r="Y115" s="63"/>
    </row>
    <row r="116" spans="1:25" ht="13.5" hidden="1" customHeight="1">
      <c r="A116" s="36"/>
      <c r="B116" s="101"/>
      <c r="C116" s="101"/>
      <c r="D116" s="101"/>
      <c r="E116" s="101"/>
      <c r="F116" s="101"/>
      <c r="G116" s="101"/>
      <c r="H116" s="101"/>
      <c r="I116" s="101"/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0">
        <f t="shared" si="39"/>
        <v>0</v>
      </c>
      <c r="P116" s="20">
        <f t="shared" si="37"/>
        <v>0</v>
      </c>
      <c r="Q116" s="20">
        <f t="shared" si="38"/>
        <v>0</v>
      </c>
      <c r="R116" s="27"/>
      <c r="S116" s="27"/>
      <c r="T116" s="28"/>
      <c r="U116" s="11"/>
      <c r="V116" s="63"/>
      <c r="W116" s="63"/>
      <c r="X116" s="63"/>
      <c r="Y116" s="63"/>
    </row>
    <row r="117" spans="1:25" ht="14.25" hidden="1" customHeight="1">
      <c r="A117" s="36"/>
      <c r="B117" s="101"/>
      <c r="C117" s="101"/>
      <c r="D117" s="101"/>
      <c r="E117" s="101"/>
      <c r="F117" s="101"/>
      <c r="G117" s="101"/>
      <c r="H117" s="101"/>
      <c r="I117" s="101"/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0">
        <f t="shared" si="39"/>
        <v>0</v>
      </c>
      <c r="P117" s="20">
        <f t="shared" si="37"/>
        <v>0</v>
      </c>
      <c r="Q117" s="20">
        <f t="shared" si="38"/>
        <v>0</v>
      </c>
      <c r="R117" s="27"/>
      <c r="S117" s="27"/>
      <c r="T117" s="28"/>
      <c r="U117" s="11"/>
      <c r="V117" s="63"/>
      <c r="W117" s="63"/>
      <c r="X117" s="63"/>
      <c r="Y117" s="63"/>
    </row>
    <row r="118" spans="1:25" ht="12.75" hidden="1" customHeight="1">
      <c r="A118" s="36"/>
      <c r="B118" s="101"/>
      <c r="C118" s="101"/>
      <c r="D118" s="101"/>
      <c r="E118" s="101"/>
      <c r="F118" s="101"/>
      <c r="G118" s="101"/>
      <c r="H118" s="101"/>
      <c r="I118" s="101"/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0">
        <f t="shared" si="39"/>
        <v>0</v>
      </c>
      <c r="P118" s="20">
        <f t="shared" si="37"/>
        <v>0</v>
      </c>
      <c r="Q118" s="20">
        <f t="shared" si="38"/>
        <v>0</v>
      </c>
      <c r="R118" s="27"/>
      <c r="S118" s="27"/>
      <c r="T118" s="28"/>
      <c r="U118" s="11"/>
      <c r="V118" s="63"/>
      <c r="W118" s="63"/>
      <c r="X118" s="63"/>
      <c r="Y118" s="63"/>
    </row>
    <row r="119" spans="1:25" ht="29.25" hidden="1" customHeight="1">
      <c r="A119" s="123" t="s">
        <v>48</v>
      </c>
      <c r="B119" s="124"/>
      <c r="C119" s="124"/>
      <c r="D119" s="124"/>
      <c r="E119" s="124"/>
      <c r="F119" s="124"/>
      <c r="G119" s="124"/>
      <c r="H119" s="124"/>
      <c r="I119" s="125"/>
      <c r="J119" s="24">
        <f t="shared" ref="J119:Q119" si="40">SUM(J94,J100,J106,J113)</f>
        <v>0</v>
      </c>
      <c r="K119" s="24">
        <f t="shared" si="40"/>
        <v>0</v>
      </c>
      <c r="L119" s="24">
        <f>SUM(L94,L100,L106,L113)</f>
        <v>0</v>
      </c>
      <c r="M119" s="24">
        <f>SUM(M94,M100,M106,M113)</f>
        <v>0</v>
      </c>
      <c r="N119" s="24">
        <f t="shared" si="40"/>
        <v>0</v>
      </c>
      <c r="O119" s="24">
        <f t="shared" si="40"/>
        <v>0</v>
      </c>
      <c r="P119" s="24">
        <f t="shared" si="40"/>
        <v>0</v>
      </c>
      <c r="Q119" s="24">
        <f t="shared" si="40"/>
        <v>0</v>
      </c>
      <c r="R119" s="24">
        <f>COUNTIF(R94,"E")+COUNTIF(R100,"E")+COUNTIF(R106,"E")+COUNTIF(R113,"E")</f>
        <v>0</v>
      </c>
      <c r="S119" s="24">
        <f>COUNTIF(S94,"C")+COUNTIF(S100,"C")+COUNTIF(S106,"C")+COUNTIF(S113,"C")</f>
        <v>0</v>
      </c>
      <c r="T119" s="24">
        <f>COUNTIF(T94,"VP")+COUNTIF(T100,"VP")+COUNTIF(T106,"VP")+COUNTIF(T113,"VP")</f>
        <v>0</v>
      </c>
      <c r="U119" s="29" t="s">
        <v>47</v>
      </c>
      <c r="V119" s="63"/>
      <c r="W119" s="63"/>
      <c r="X119" s="63"/>
      <c r="Y119" s="63"/>
    </row>
    <row r="120" spans="1:25" ht="15" hidden="1" customHeight="1">
      <c r="A120" s="105" t="s">
        <v>49</v>
      </c>
      <c r="B120" s="106"/>
      <c r="C120" s="106"/>
      <c r="D120" s="106"/>
      <c r="E120" s="106"/>
      <c r="F120" s="106"/>
      <c r="G120" s="106"/>
      <c r="H120" s="106"/>
      <c r="I120" s="106"/>
      <c r="J120" s="107"/>
      <c r="K120" s="24">
        <f t="shared" ref="K120:Q120" si="41">SUM(K94,K100,K106)*14+K113*12</f>
        <v>0</v>
      </c>
      <c r="L120" s="24">
        <f t="shared" si="41"/>
        <v>0</v>
      </c>
      <c r="M120" s="24">
        <f t="shared" si="41"/>
        <v>0</v>
      </c>
      <c r="N120" s="24">
        <f t="shared" si="41"/>
        <v>0</v>
      </c>
      <c r="O120" s="24">
        <f t="shared" si="41"/>
        <v>0</v>
      </c>
      <c r="P120" s="24">
        <f t="shared" si="41"/>
        <v>0</v>
      </c>
      <c r="Q120" s="24">
        <f t="shared" si="41"/>
        <v>0</v>
      </c>
      <c r="R120" s="111"/>
      <c r="S120" s="112"/>
      <c r="T120" s="112"/>
      <c r="U120" s="113"/>
      <c r="V120" s="63"/>
      <c r="W120" s="63"/>
      <c r="X120" s="63"/>
      <c r="Y120" s="63"/>
    </row>
    <row r="121" spans="1:25" ht="15" hidden="1" customHeight="1">
      <c r="A121" s="108"/>
      <c r="B121" s="109"/>
      <c r="C121" s="109"/>
      <c r="D121" s="109"/>
      <c r="E121" s="109"/>
      <c r="F121" s="109"/>
      <c r="G121" s="109"/>
      <c r="H121" s="109"/>
      <c r="I121" s="109"/>
      <c r="J121" s="110"/>
      <c r="K121" s="120">
        <f>SUM(K120:N120)</f>
        <v>0</v>
      </c>
      <c r="L121" s="121"/>
      <c r="M121" s="121"/>
      <c r="N121" s="122"/>
      <c r="O121" s="117">
        <f>SUM(O120:P120)</f>
        <v>0</v>
      </c>
      <c r="P121" s="118"/>
      <c r="Q121" s="119"/>
      <c r="R121" s="114"/>
      <c r="S121" s="115"/>
      <c r="T121" s="115"/>
      <c r="U121" s="116"/>
      <c r="V121" s="63"/>
      <c r="W121" s="63"/>
      <c r="X121" s="63"/>
      <c r="Y121" s="63"/>
    </row>
    <row r="122" spans="1:25" s="51" customFormat="1" ht="1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9"/>
      <c r="L122" s="59"/>
      <c r="M122" s="59"/>
      <c r="N122" s="59"/>
      <c r="O122" s="60"/>
      <c r="P122" s="60"/>
      <c r="Q122" s="60"/>
      <c r="R122" s="61"/>
      <c r="S122" s="61"/>
      <c r="T122" s="61"/>
      <c r="U122" s="61"/>
      <c r="V122" s="63"/>
      <c r="W122" s="63"/>
      <c r="X122" s="63"/>
      <c r="Y122" s="63"/>
    </row>
    <row r="123" spans="1:25" s="51" customFormat="1" ht="1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9"/>
      <c r="L123" s="59"/>
      <c r="M123" s="59"/>
      <c r="N123" s="59"/>
      <c r="O123" s="60"/>
      <c r="P123" s="60"/>
      <c r="Q123" s="60"/>
      <c r="R123" s="61"/>
      <c r="S123" s="61"/>
      <c r="T123" s="61"/>
      <c r="U123" s="61"/>
      <c r="V123" s="63"/>
      <c r="W123" s="63"/>
      <c r="X123" s="63"/>
      <c r="Y123" s="63"/>
    </row>
    <row r="124" spans="1:25" s="51" customFormat="1" ht="1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9"/>
      <c r="L124" s="59"/>
      <c r="M124" s="59"/>
      <c r="N124" s="59"/>
      <c r="O124" s="60"/>
      <c r="P124" s="60"/>
      <c r="Q124" s="60"/>
      <c r="R124" s="61"/>
      <c r="S124" s="61"/>
      <c r="T124" s="61"/>
      <c r="U124" s="61"/>
      <c r="V124" s="63"/>
      <c r="W124" s="63"/>
      <c r="X124" s="63"/>
      <c r="Y124" s="63"/>
    </row>
    <row r="125" spans="1:25" s="51" customFormat="1" ht="1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9"/>
      <c r="L125" s="59"/>
      <c r="M125" s="59"/>
      <c r="N125" s="59"/>
      <c r="O125" s="60"/>
      <c r="P125" s="60"/>
      <c r="Q125" s="60"/>
      <c r="R125" s="61"/>
      <c r="S125" s="61"/>
      <c r="T125" s="61"/>
      <c r="U125" s="61"/>
      <c r="V125" s="63"/>
      <c r="W125" s="63"/>
      <c r="X125" s="63"/>
      <c r="Y125" s="63"/>
    </row>
    <row r="126" spans="1:25" s="51" customFormat="1" ht="1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9"/>
      <c r="L126" s="59"/>
      <c r="M126" s="59"/>
      <c r="N126" s="59"/>
      <c r="O126" s="60"/>
      <c r="P126" s="60"/>
      <c r="Q126" s="60"/>
      <c r="R126" s="61"/>
      <c r="S126" s="61"/>
      <c r="T126" s="61"/>
      <c r="U126" s="61"/>
      <c r="V126" s="63"/>
      <c r="W126" s="63"/>
      <c r="X126" s="63"/>
      <c r="Y126" s="63"/>
    </row>
    <row r="127" spans="1:25" s="51" customFormat="1" ht="1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9"/>
      <c r="L127" s="59"/>
      <c r="M127" s="59"/>
      <c r="N127" s="59"/>
      <c r="O127" s="60"/>
      <c r="P127" s="60"/>
      <c r="Q127" s="60"/>
      <c r="R127" s="61"/>
      <c r="S127" s="61"/>
      <c r="T127" s="61"/>
      <c r="U127" s="61"/>
      <c r="V127" s="63"/>
      <c r="W127" s="63"/>
      <c r="X127" s="63"/>
      <c r="Y127" s="63"/>
    </row>
    <row r="128" spans="1:25" s="51" customFormat="1" ht="1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9"/>
      <c r="L128" s="59"/>
      <c r="M128" s="59"/>
      <c r="N128" s="59"/>
      <c r="O128" s="60"/>
      <c r="P128" s="60"/>
      <c r="Q128" s="60"/>
      <c r="R128" s="61"/>
      <c r="S128" s="61"/>
      <c r="T128" s="61"/>
      <c r="U128" s="61"/>
      <c r="V128" s="63"/>
      <c r="W128" s="63"/>
      <c r="X128" s="63"/>
      <c r="Y128" s="63"/>
    </row>
    <row r="129" spans="1:25" s="51" customFormat="1" ht="1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9"/>
      <c r="L129" s="59"/>
      <c r="M129" s="59"/>
      <c r="N129" s="59"/>
      <c r="O129" s="60"/>
      <c r="P129" s="60"/>
      <c r="Q129" s="60"/>
      <c r="R129" s="61"/>
      <c r="S129" s="61"/>
      <c r="T129" s="61"/>
      <c r="U129" s="61"/>
      <c r="V129" s="63"/>
      <c r="W129" s="63"/>
      <c r="X129" s="63"/>
      <c r="Y129" s="63"/>
    </row>
    <row r="130" spans="1:25" s="51" customFormat="1" ht="1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9"/>
      <c r="L130" s="59"/>
      <c r="M130" s="59"/>
      <c r="N130" s="59"/>
      <c r="O130" s="60"/>
      <c r="P130" s="60"/>
      <c r="Q130" s="60"/>
      <c r="R130" s="61"/>
      <c r="S130" s="61"/>
      <c r="T130" s="61"/>
      <c r="U130" s="61"/>
      <c r="V130" s="63"/>
      <c r="W130" s="63"/>
      <c r="X130" s="63"/>
      <c r="Y130" s="63"/>
    </row>
    <row r="131" spans="1:25" s="63" customFormat="1" ht="1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9"/>
      <c r="L131" s="59"/>
      <c r="M131" s="59"/>
      <c r="N131" s="59"/>
      <c r="O131" s="60"/>
      <c r="P131" s="60"/>
      <c r="Q131" s="60"/>
      <c r="R131" s="61"/>
      <c r="S131" s="61"/>
      <c r="T131" s="61"/>
      <c r="U131" s="61"/>
    </row>
    <row r="132" spans="1:25" s="63" customFormat="1" ht="1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9"/>
      <c r="L132" s="59"/>
      <c r="M132" s="59"/>
      <c r="N132" s="59"/>
      <c r="O132" s="60"/>
      <c r="P132" s="60"/>
      <c r="Q132" s="60"/>
      <c r="R132" s="61"/>
      <c r="S132" s="61"/>
      <c r="T132" s="61"/>
      <c r="U132" s="61"/>
    </row>
    <row r="133" spans="1:25" s="63" customFormat="1" ht="1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9"/>
      <c r="L133" s="59"/>
      <c r="M133" s="59"/>
      <c r="N133" s="59"/>
      <c r="O133" s="60"/>
      <c r="P133" s="60"/>
      <c r="Q133" s="60"/>
      <c r="R133" s="61"/>
      <c r="S133" s="61"/>
      <c r="T133" s="61"/>
      <c r="U133" s="61"/>
    </row>
    <row r="134" spans="1:25" s="63" customFormat="1" ht="1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9"/>
      <c r="L134" s="59"/>
      <c r="M134" s="59"/>
      <c r="N134" s="59"/>
      <c r="O134" s="60"/>
      <c r="P134" s="60"/>
      <c r="Q134" s="60"/>
      <c r="R134" s="61"/>
      <c r="S134" s="61"/>
      <c r="T134" s="61"/>
      <c r="U134" s="61"/>
    </row>
    <row r="135" spans="1:25" s="63" customFormat="1" ht="1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9"/>
      <c r="L135" s="59"/>
      <c r="M135" s="59"/>
      <c r="N135" s="59"/>
      <c r="O135" s="60"/>
      <c r="P135" s="60"/>
      <c r="Q135" s="60"/>
      <c r="R135" s="61"/>
      <c r="S135" s="61"/>
      <c r="T135" s="61"/>
      <c r="U135" s="61"/>
    </row>
    <row r="136" spans="1:25" s="51" customFormat="1" ht="1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9"/>
      <c r="L136" s="59"/>
      <c r="M136" s="59"/>
      <c r="N136" s="59"/>
      <c r="O136" s="60"/>
      <c r="P136" s="60"/>
      <c r="Q136" s="60"/>
      <c r="R136" s="61"/>
      <c r="S136" s="61"/>
      <c r="T136" s="61"/>
      <c r="U136" s="61"/>
      <c r="V136" s="63"/>
      <c r="W136" s="63"/>
      <c r="X136" s="63"/>
      <c r="Y136" s="63"/>
    </row>
    <row r="137" spans="1:25" s="51" customFormat="1" ht="1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9"/>
      <c r="L137" s="59"/>
      <c r="M137" s="59"/>
      <c r="N137" s="59"/>
      <c r="O137" s="60"/>
      <c r="P137" s="60"/>
      <c r="Q137" s="60"/>
      <c r="R137" s="61"/>
      <c r="S137" s="61"/>
      <c r="T137" s="61"/>
      <c r="U137" s="61"/>
      <c r="V137" s="63"/>
      <c r="W137" s="63"/>
      <c r="X137" s="63"/>
      <c r="Y137" s="63"/>
    </row>
    <row r="138" spans="1:25" ht="1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6"/>
      <c r="P138" s="16"/>
      <c r="Q138" s="16"/>
      <c r="R138" s="16"/>
      <c r="S138" s="16"/>
      <c r="T138" s="16"/>
      <c r="U138" s="16"/>
      <c r="V138" s="63"/>
      <c r="W138" s="63"/>
      <c r="X138" s="63"/>
      <c r="Y138" s="63"/>
    </row>
    <row r="139" spans="1:25" ht="1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6"/>
      <c r="P139" s="16"/>
      <c r="Q139" s="16"/>
      <c r="R139" s="16"/>
      <c r="S139" s="16"/>
      <c r="T139" s="16"/>
      <c r="U139" s="16"/>
      <c r="V139" s="63"/>
      <c r="W139" s="63"/>
      <c r="X139" s="63"/>
      <c r="Y139" s="63"/>
    </row>
    <row r="140" spans="1:25" ht="24" customHeight="1">
      <c r="A140" s="87" t="s">
        <v>51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63"/>
      <c r="W140" s="63"/>
      <c r="X140" s="63"/>
      <c r="Y140" s="63"/>
    </row>
    <row r="141" spans="1:25" ht="16.5" customHeight="1">
      <c r="A141" s="90" t="s">
        <v>53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2"/>
      <c r="V141" s="63"/>
      <c r="W141" s="63"/>
      <c r="X141" s="63"/>
      <c r="Y141" s="63"/>
    </row>
    <row r="142" spans="1:25" ht="34.5" customHeight="1">
      <c r="A142" s="126" t="s">
        <v>27</v>
      </c>
      <c r="B142" s="126" t="s">
        <v>26</v>
      </c>
      <c r="C142" s="126"/>
      <c r="D142" s="126"/>
      <c r="E142" s="126"/>
      <c r="F142" s="126"/>
      <c r="G142" s="126"/>
      <c r="H142" s="126"/>
      <c r="I142" s="126"/>
      <c r="J142" s="93" t="s">
        <v>40</v>
      </c>
      <c r="K142" s="93" t="s">
        <v>24</v>
      </c>
      <c r="L142" s="93"/>
      <c r="M142" s="93"/>
      <c r="N142" s="93"/>
      <c r="O142" s="93" t="s">
        <v>41</v>
      </c>
      <c r="P142" s="93"/>
      <c r="Q142" s="93"/>
      <c r="R142" s="93" t="s">
        <v>23</v>
      </c>
      <c r="S142" s="93"/>
      <c r="T142" s="93"/>
      <c r="U142" s="93" t="s">
        <v>22</v>
      </c>
      <c r="V142" s="63"/>
      <c r="W142" s="63"/>
      <c r="X142" s="63"/>
      <c r="Y142" s="63"/>
    </row>
    <row r="143" spans="1:25">
      <c r="A143" s="126"/>
      <c r="B143" s="126"/>
      <c r="C143" s="126"/>
      <c r="D143" s="126"/>
      <c r="E143" s="126"/>
      <c r="F143" s="126"/>
      <c r="G143" s="126"/>
      <c r="H143" s="126"/>
      <c r="I143" s="126"/>
      <c r="J143" s="93"/>
      <c r="K143" s="31" t="s">
        <v>28</v>
      </c>
      <c r="L143" s="31" t="s">
        <v>29</v>
      </c>
      <c r="M143" s="46" t="s">
        <v>74</v>
      </c>
      <c r="N143" s="46" t="s">
        <v>75</v>
      </c>
      <c r="O143" s="31" t="s">
        <v>33</v>
      </c>
      <c r="P143" s="31" t="s">
        <v>7</v>
      </c>
      <c r="Q143" s="31" t="s">
        <v>30</v>
      </c>
      <c r="R143" s="31" t="s">
        <v>31</v>
      </c>
      <c r="S143" s="31" t="s">
        <v>28</v>
      </c>
      <c r="T143" s="31" t="s">
        <v>32</v>
      </c>
      <c r="U143" s="93"/>
      <c r="V143" s="63"/>
      <c r="W143" s="63"/>
      <c r="X143" s="63"/>
      <c r="Y143" s="63"/>
    </row>
    <row r="144" spans="1:25" ht="17.25" customHeight="1">
      <c r="A144" s="90" t="s">
        <v>69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2"/>
      <c r="V144" s="63"/>
      <c r="W144" s="63"/>
      <c r="X144" s="63"/>
      <c r="Y144" s="63"/>
    </row>
    <row r="145" spans="1:25">
      <c r="A145" s="34" t="str">
        <f t="shared" ref="A145:A151" si="42">IF(ISNA(INDEX($A$37:$U$118,MATCH($B145,$B$37:$B$118,0),1)),"",INDEX($A$37:$U$118,MATCH($B145,$B$37:$B$118,0),1))</f>
        <v>MME8048</v>
      </c>
      <c r="B145" s="94" t="s">
        <v>88</v>
      </c>
      <c r="C145" s="94"/>
      <c r="D145" s="94"/>
      <c r="E145" s="94"/>
      <c r="F145" s="94"/>
      <c r="G145" s="94"/>
      <c r="H145" s="94"/>
      <c r="I145" s="94"/>
      <c r="J145" s="20">
        <f t="shared" ref="J145:J151" si="43">IF(ISNA(INDEX($A$37:$U$118,MATCH($B145,$B$37:$B$118,0),10)),"",INDEX($A$37:$U$118,MATCH($B145,$B$37:$B$118,0),10))</f>
        <v>8</v>
      </c>
      <c r="K145" s="20">
        <f t="shared" ref="K145:K151" si="44">IF(ISNA(INDEX($A$37:$U$118,MATCH($B145,$B$37:$B$118,0),11)),"",INDEX($A$37:$U$118,MATCH($B145,$B$37:$B$118,0),11))</f>
        <v>2</v>
      </c>
      <c r="L145" s="20">
        <f t="shared" ref="L145:L151" si="45">IF(ISNA(INDEX($A$37:$U$118,MATCH($B145,$B$37:$B$118,0),12)),"",INDEX($A$37:$U$118,MATCH($B145,$B$37:$B$118,0),12))</f>
        <v>1</v>
      </c>
      <c r="M145" s="20">
        <f t="shared" ref="M145:M151" si="46">IF(ISNA(INDEX($A$37:$U$118,MATCH($B145,$B$37:$B$118,0),13)),"",INDEX($A$37:$U$118,MATCH($B145,$B$37:$B$118,0),13))</f>
        <v>0</v>
      </c>
      <c r="N145" s="20">
        <f t="shared" ref="N145:N151" si="47">IF(ISNA(INDEX($A$37:$U$118,MATCH($B145,$B$37:$B$118,0),14)),"",INDEX($A$37:$U$118,MATCH($B145,$B$37:$B$118,0),14))</f>
        <v>1</v>
      </c>
      <c r="O145" s="20">
        <f t="shared" ref="O145:O151" si="48">IF(ISNA(INDEX($A$37:$U$118,MATCH($B145,$B$37:$B$118,0),15)),"",INDEX($A$37:$U$118,MATCH($B145,$B$37:$B$118,0),15))</f>
        <v>4</v>
      </c>
      <c r="P145" s="20">
        <f t="shared" ref="P145:P151" si="49">IF(ISNA(INDEX($A$37:$U$118,MATCH($B145,$B$37:$B$118,0),16)),"",INDEX($A$37:$U$118,MATCH($B145,$B$37:$B$118,0),16))</f>
        <v>10</v>
      </c>
      <c r="Q145" s="30">
        <f t="shared" ref="Q145:Q151" si="50">IF(ISNA(INDEX($A$37:$U$118,MATCH($B145,$B$37:$B$118,0),17)),"",INDEX($A$37:$U$118,MATCH($B145,$B$37:$B$118,0),17))</f>
        <v>14</v>
      </c>
      <c r="R145" s="30" t="str">
        <f t="shared" ref="R145:R151" si="51">IF(ISNA(INDEX($A$37:$U$118,MATCH($B145,$B$37:$B$118,0),18)),"",INDEX($A$37:$U$118,MATCH($B145,$B$37:$B$118,0),18))</f>
        <v>E</v>
      </c>
      <c r="S145" s="30">
        <f t="shared" ref="S145:S151" si="52">IF(ISNA(INDEX($A$37:$U$118,MATCH($B145,$B$37:$B$118,0),19)),"",INDEX($A$37:$U$118,MATCH($B145,$B$37:$B$118,0),19))</f>
        <v>0</v>
      </c>
      <c r="T145" s="30">
        <f t="shared" ref="T145:T151" si="53">IF(ISNA(INDEX($A$37:$U$118,MATCH($B145,$B$37:$B$118,0),20)),"",INDEX($A$37:$U$118,MATCH($B145,$B$37:$B$118,0),20))</f>
        <v>0</v>
      </c>
      <c r="U145" s="21" t="s">
        <v>36</v>
      </c>
      <c r="V145" s="63"/>
      <c r="W145" s="63"/>
      <c r="X145" s="63"/>
      <c r="Y145" s="63"/>
    </row>
    <row r="146" spans="1:25">
      <c r="A146" s="34" t="str">
        <f t="shared" si="42"/>
        <v>MME8042</v>
      </c>
      <c r="B146" s="94" t="s">
        <v>89</v>
      </c>
      <c r="C146" s="94"/>
      <c r="D146" s="94"/>
      <c r="E146" s="94"/>
      <c r="F146" s="94"/>
      <c r="G146" s="94"/>
      <c r="H146" s="94"/>
      <c r="I146" s="94"/>
      <c r="J146" s="20">
        <f t="shared" si="43"/>
        <v>7</v>
      </c>
      <c r="K146" s="20">
        <f t="shared" si="44"/>
        <v>2</v>
      </c>
      <c r="L146" s="20">
        <f t="shared" si="45"/>
        <v>1</v>
      </c>
      <c r="M146" s="20">
        <f t="shared" si="46"/>
        <v>0</v>
      </c>
      <c r="N146" s="20">
        <f t="shared" si="47"/>
        <v>1</v>
      </c>
      <c r="O146" s="20">
        <f t="shared" si="48"/>
        <v>4</v>
      </c>
      <c r="P146" s="20">
        <f t="shared" si="49"/>
        <v>9</v>
      </c>
      <c r="Q146" s="30">
        <f t="shared" si="50"/>
        <v>13</v>
      </c>
      <c r="R146" s="30" t="str">
        <f t="shared" si="51"/>
        <v>E</v>
      </c>
      <c r="S146" s="30">
        <f t="shared" si="52"/>
        <v>0</v>
      </c>
      <c r="T146" s="30">
        <f t="shared" si="53"/>
        <v>0</v>
      </c>
      <c r="U146" s="21" t="s">
        <v>36</v>
      </c>
      <c r="V146" s="63"/>
      <c r="W146" s="63"/>
      <c r="X146" s="63"/>
      <c r="Y146" s="63"/>
    </row>
    <row r="147" spans="1:25">
      <c r="A147" s="34" t="str">
        <f t="shared" si="42"/>
        <v>MME8088</v>
      </c>
      <c r="B147" s="94" t="s">
        <v>90</v>
      </c>
      <c r="C147" s="94"/>
      <c r="D147" s="94"/>
      <c r="E147" s="94"/>
      <c r="F147" s="94"/>
      <c r="G147" s="94"/>
      <c r="H147" s="94"/>
      <c r="I147" s="94"/>
      <c r="J147" s="20">
        <f t="shared" si="43"/>
        <v>8</v>
      </c>
      <c r="K147" s="20">
        <f t="shared" si="44"/>
        <v>2</v>
      </c>
      <c r="L147" s="20">
        <f t="shared" si="45"/>
        <v>1</v>
      </c>
      <c r="M147" s="20">
        <f t="shared" si="46"/>
        <v>0</v>
      </c>
      <c r="N147" s="20">
        <f t="shared" si="47"/>
        <v>1</v>
      </c>
      <c r="O147" s="20">
        <f t="shared" si="48"/>
        <v>4</v>
      </c>
      <c r="P147" s="20">
        <f t="shared" si="49"/>
        <v>10</v>
      </c>
      <c r="Q147" s="30">
        <f t="shared" si="50"/>
        <v>14</v>
      </c>
      <c r="R147" s="30" t="str">
        <f t="shared" si="51"/>
        <v>E</v>
      </c>
      <c r="S147" s="30">
        <f t="shared" si="52"/>
        <v>0</v>
      </c>
      <c r="T147" s="30">
        <f t="shared" si="53"/>
        <v>0</v>
      </c>
      <c r="U147" s="21" t="s">
        <v>36</v>
      </c>
      <c r="V147" s="63"/>
      <c r="W147" s="63"/>
      <c r="X147" s="63"/>
      <c r="Y147" s="63"/>
    </row>
    <row r="148" spans="1:25">
      <c r="A148" s="34" t="str">
        <f t="shared" si="42"/>
        <v>MME8089</v>
      </c>
      <c r="B148" s="94" t="s">
        <v>91</v>
      </c>
      <c r="C148" s="94"/>
      <c r="D148" s="94"/>
      <c r="E148" s="94"/>
      <c r="F148" s="94"/>
      <c r="G148" s="94"/>
      <c r="H148" s="94"/>
      <c r="I148" s="94"/>
      <c r="J148" s="20">
        <f t="shared" si="43"/>
        <v>7</v>
      </c>
      <c r="K148" s="20">
        <f t="shared" si="44"/>
        <v>2</v>
      </c>
      <c r="L148" s="20">
        <f t="shared" si="45"/>
        <v>1</v>
      </c>
      <c r="M148" s="20">
        <f t="shared" si="46"/>
        <v>0</v>
      </c>
      <c r="N148" s="20">
        <f t="shared" si="47"/>
        <v>1</v>
      </c>
      <c r="O148" s="20">
        <f t="shared" si="48"/>
        <v>4</v>
      </c>
      <c r="P148" s="20">
        <f t="shared" si="49"/>
        <v>9</v>
      </c>
      <c r="Q148" s="30">
        <f t="shared" si="50"/>
        <v>13</v>
      </c>
      <c r="R148" s="30" t="str">
        <f t="shared" si="51"/>
        <v>E</v>
      </c>
      <c r="S148" s="30">
        <f t="shared" si="52"/>
        <v>0</v>
      </c>
      <c r="T148" s="30">
        <f t="shared" si="53"/>
        <v>0</v>
      </c>
      <c r="U148" s="21" t="s">
        <v>36</v>
      </c>
      <c r="V148" s="63"/>
      <c r="W148" s="63"/>
      <c r="X148" s="63"/>
      <c r="Y148" s="63"/>
    </row>
    <row r="149" spans="1:25">
      <c r="A149" s="34" t="str">
        <f t="shared" si="42"/>
        <v>MME8090</v>
      </c>
      <c r="B149" s="94" t="s">
        <v>99</v>
      </c>
      <c r="C149" s="94"/>
      <c r="D149" s="94"/>
      <c r="E149" s="94"/>
      <c r="F149" s="94"/>
      <c r="G149" s="94"/>
      <c r="H149" s="94"/>
      <c r="I149" s="94"/>
      <c r="J149" s="20">
        <f t="shared" si="43"/>
        <v>8</v>
      </c>
      <c r="K149" s="20">
        <f t="shared" si="44"/>
        <v>2</v>
      </c>
      <c r="L149" s="20">
        <f t="shared" si="45"/>
        <v>1</v>
      </c>
      <c r="M149" s="20">
        <f t="shared" si="46"/>
        <v>0</v>
      </c>
      <c r="N149" s="20">
        <f t="shared" si="47"/>
        <v>1</v>
      </c>
      <c r="O149" s="20">
        <f t="shared" si="48"/>
        <v>4</v>
      </c>
      <c r="P149" s="20">
        <f t="shared" si="49"/>
        <v>10</v>
      </c>
      <c r="Q149" s="30">
        <f t="shared" si="50"/>
        <v>14</v>
      </c>
      <c r="R149" s="30" t="str">
        <f t="shared" si="51"/>
        <v>E</v>
      </c>
      <c r="S149" s="30">
        <f t="shared" si="52"/>
        <v>0</v>
      </c>
      <c r="T149" s="30">
        <f t="shared" si="53"/>
        <v>0</v>
      </c>
      <c r="U149" s="21" t="s">
        <v>36</v>
      </c>
      <c r="V149" s="63"/>
      <c r="W149" s="63"/>
      <c r="X149" s="63"/>
      <c r="Y149" s="63"/>
    </row>
    <row r="150" spans="1:25">
      <c r="A150" s="34" t="str">
        <f t="shared" si="42"/>
        <v>MME9001</v>
      </c>
      <c r="B150" s="94" t="s">
        <v>103</v>
      </c>
      <c r="C150" s="94"/>
      <c r="D150" s="94"/>
      <c r="E150" s="94"/>
      <c r="F150" s="94"/>
      <c r="G150" s="94"/>
      <c r="H150" s="94"/>
      <c r="I150" s="94"/>
      <c r="J150" s="20">
        <f t="shared" si="43"/>
        <v>6</v>
      </c>
      <c r="K150" s="20">
        <f t="shared" si="44"/>
        <v>2</v>
      </c>
      <c r="L150" s="20">
        <f t="shared" si="45"/>
        <v>1</v>
      </c>
      <c r="M150" s="20">
        <f t="shared" si="46"/>
        <v>0</v>
      </c>
      <c r="N150" s="20">
        <f t="shared" si="47"/>
        <v>1</v>
      </c>
      <c r="O150" s="20">
        <f t="shared" si="48"/>
        <v>4</v>
      </c>
      <c r="P150" s="20">
        <f t="shared" si="49"/>
        <v>7</v>
      </c>
      <c r="Q150" s="30">
        <f t="shared" si="50"/>
        <v>11</v>
      </c>
      <c r="R150" s="30" t="str">
        <f t="shared" si="51"/>
        <v>E</v>
      </c>
      <c r="S150" s="30">
        <f t="shared" si="52"/>
        <v>0</v>
      </c>
      <c r="T150" s="30">
        <f t="shared" si="53"/>
        <v>0</v>
      </c>
      <c r="U150" s="21" t="s">
        <v>36</v>
      </c>
      <c r="V150" s="63"/>
      <c r="W150" s="63"/>
      <c r="X150" s="63"/>
      <c r="Y150" s="63"/>
    </row>
    <row r="151" spans="1:25">
      <c r="A151" s="34" t="str">
        <f t="shared" si="42"/>
        <v>MME8060</v>
      </c>
      <c r="B151" s="94" t="s">
        <v>104</v>
      </c>
      <c r="C151" s="94"/>
      <c r="D151" s="94"/>
      <c r="E151" s="94"/>
      <c r="F151" s="94"/>
      <c r="G151" s="94"/>
      <c r="H151" s="94"/>
      <c r="I151" s="94"/>
      <c r="J151" s="20">
        <f t="shared" si="43"/>
        <v>8</v>
      </c>
      <c r="K151" s="20">
        <f t="shared" si="44"/>
        <v>2</v>
      </c>
      <c r="L151" s="20">
        <f t="shared" si="45"/>
        <v>1</v>
      </c>
      <c r="M151" s="20">
        <f t="shared" si="46"/>
        <v>0</v>
      </c>
      <c r="N151" s="20">
        <f t="shared" si="47"/>
        <v>1</v>
      </c>
      <c r="O151" s="20">
        <f t="shared" si="48"/>
        <v>4</v>
      </c>
      <c r="P151" s="20">
        <f t="shared" si="49"/>
        <v>10</v>
      </c>
      <c r="Q151" s="30">
        <f t="shared" si="50"/>
        <v>14</v>
      </c>
      <c r="R151" s="30" t="str">
        <f t="shared" si="51"/>
        <v>E</v>
      </c>
      <c r="S151" s="30">
        <f t="shared" si="52"/>
        <v>0</v>
      </c>
      <c r="T151" s="30">
        <f t="shared" si="53"/>
        <v>0</v>
      </c>
      <c r="U151" s="21" t="s">
        <v>36</v>
      </c>
      <c r="V151" s="63"/>
      <c r="W151" s="63"/>
      <c r="X151" s="63"/>
      <c r="Y151" s="63"/>
    </row>
    <row r="152" spans="1:25">
      <c r="A152" s="22" t="s">
        <v>25</v>
      </c>
      <c r="B152" s="127"/>
      <c r="C152" s="128"/>
      <c r="D152" s="128"/>
      <c r="E152" s="128"/>
      <c r="F152" s="128"/>
      <c r="G152" s="128"/>
      <c r="H152" s="128"/>
      <c r="I152" s="129"/>
      <c r="J152" s="24">
        <f>IF(ISNA(SUM(J145:J151)),"",SUM(J145:J151))</f>
        <v>52</v>
      </c>
      <c r="K152" s="24">
        <f t="shared" ref="K152:Q152" si="54">SUM(K145:K151)</f>
        <v>14</v>
      </c>
      <c r="L152" s="24">
        <f t="shared" si="54"/>
        <v>7</v>
      </c>
      <c r="M152" s="24">
        <f t="shared" si="54"/>
        <v>0</v>
      </c>
      <c r="N152" s="24">
        <f t="shared" si="54"/>
        <v>7</v>
      </c>
      <c r="O152" s="24">
        <f t="shared" si="54"/>
        <v>28</v>
      </c>
      <c r="P152" s="24">
        <f t="shared" si="54"/>
        <v>65</v>
      </c>
      <c r="Q152" s="24">
        <f t="shared" si="54"/>
        <v>93</v>
      </c>
      <c r="R152" s="22">
        <f>COUNTIF(R145:R151,"E")</f>
        <v>7</v>
      </c>
      <c r="S152" s="22">
        <f>COUNTIF(S145:S151,"C")</f>
        <v>0</v>
      </c>
      <c r="T152" s="22">
        <f>COUNTIF(T145:T151,"VP")</f>
        <v>0</v>
      </c>
      <c r="U152" s="21"/>
      <c r="V152" s="63"/>
      <c r="W152" s="63"/>
      <c r="X152" s="63"/>
      <c r="Y152" s="63"/>
    </row>
    <row r="153" spans="1:25" ht="17.25" customHeight="1">
      <c r="A153" s="90" t="s">
        <v>70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2"/>
      <c r="V153" s="63"/>
      <c r="W153" s="63"/>
      <c r="X153" s="63"/>
      <c r="Y153" s="63"/>
    </row>
    <row r="154" spans="1:25">
      <c r="A154" s="34" t="str">
        <f>IF(ISNA(INDEX($A$37:$U$118,MATCH($B154,$B$37:$B$118,0),1)),"",INDEX($A$37:$U$118,MATCH($B154,$B$37:$B$118,0),1))</f>
        <v/>
      </c>
      <c r="B154" s="94"/>
      <c r="C154" s="94"/>
      <c r="D154" s="94"/>
      <c r="E154" s="94"/>
      <c r="F154" s="94"/>
      <c r="G154" s="94"/>
      <c r="H154" s="94"/>
      <c r="I154" s="94"/>
      <c r="J154" s="20" t="str">
        <f>IF(ISNA(INDEX($A$37:$U$118,MATCH($B154,$B$37:$B$118,0),10)),"",INDEX($A$37:$U$118,MATCH($B154,$B$37:$B$118,0),10))</f>
        <v/>
      </c>
      <c r="K154" s="20" t="str">
        <f>IF(ISNA(INDEX($A$37:$U$118,MATCH($B154,$B$37:$B$118,0),11)),"",INDEX($A$37:$U$118,MATCH($B154,$B$37:$B$118,0),11))</f>
        <v/>
      </c>
      <c r="L154" s="20" t="str">
        <f>IF(ISNA(INDEX($A$37:$U$118,MATCH($B154,$B$37:$B$118,0),12)),"",INDEX($A$37:$U$118,MATCH($B154,$B$37:$B$118,0),12))</f>
        <v/>
      </c>
      <c r="M154" s="20" t="str">
        <f>IF(ISNA(INDEX($A$37:$U$118,MATCH($B154,$B$37:$B$118,0),13)),"",INDEX($A$37:$U$118,MATCH($B154,$B$37:$B$118,0),13))</f>
        <v/>
      </c>
      <c r="N154" s="20" t="str">
        <f>IF(ISNA(INDEX($A$37:$U$118,MATCH($B154,$B$37:$B$118,0),14)),"",INDEX($A$37:$U$118,MATCH($B154,$B$37:$B$118,0),14))</f>
        <v/>
      </c>
      <c r="O154" s="20" t="str">
        <f>IF(ISNA(INDEX($A$37:$U$118,MATCH($B154,$B$37:$B$118,0),15)),"",INDEX($A$37:$U$118,MATCH($B154,$B$37:$B$118,0),15))</f>
        <v/>
      </c>
      <c r="P154" s="20" t="str">
        <f>IF(ISNA(INDEX($A$37:$U$118,MATCH($B154,$B$37:$B$118,0),16)),"",INDEX($A$37:$U$118,MATCH($B154,$B$37:$B$118,0),16))</f>
        <v/>
      </c>
      <c r="Q154" s="30" t="str">
        <f>IF(ISNA(INDEX($A$37:$U$118,MATCH($B154,$B$37:$B$118,0),17)),"",INDEX($A$37:$U$118,MATCH($B154,$B$37:$B$118,0),17))</f>
        <v/>
      </c>
      <c r="R154" s="30" t="str">
        <f>IF(ISNA(INDEX($A$37:$U$118,MATCH($B154,$B$37:$B$118,0),18)),"",INDEX($A$37:$U$118,MATCH($B154,$B$37:$B$118,0),18))</f>
        <v/>
      </c>
      <c r="S154" s="30" t="str">
        <f>IF(ISNA(INDEX($A$37:$U$118,MATCH($B154,$B$37:$B$118,0),19)),"",INDEX($A$37:$U$118,MATCH($B154,$B$37:$B$118,0),19))</f>
        <v/>
      </c>
      <c r="T154" s="30" t="str">
        <f>IF(ISNA(INDEX($A$37:$U$118,MATCH($B154,$B$37:$B$118,0),20)),"",INDEX($A$37:$U$118,MATCH($B154,$B$37:$B$118,0),20))</f>
        <v/>
      </c>
      <c r="U154" s="21" t="s">
        <v>36</v>
      </c>
      <c r="V154" s="63"/>
      <c r="W154" s="63"/>
      <c r="X154" s="63"/>
      <c r="Y154" s="63"/>
    </row>
    <row r="155" spans="1:25">
      <c r="A155" s="22" t="s">
        <v>25</v>
      </c>
      <c r="B155" s="126"/>
      <c r="C155" s="126"/>
      <c r="D155" s="126"/>
      <c r="E155" s="126"/>
      <c r="F155" s="126"/>
      <c r="G155" s="126"/>
      <c r="H155" s="126"/>
      <c r="I155" s="126"/>
      <c r="J155" s="24">
        <f t="shared" ref="J155:Q155" si="55">SUM(J154:J154)</f>
        <v>0</v>
      </c>
      <c r="K155" s="24">
        <f t="shared" si="55"/>
        <v>0</v>
      </c>
      <c r="L155" s="24">
        <f t="shared" si="55"/>
        <v>0</v>
      </c>
      <c r="M155" s="24">
        <f t="shared" si="55"/>
        <v>0</v>
      </c>
      <c r="N155" s="24">
        <f t="shared" si="55"/>
        <v>0</v>
      </c>
      <c r="O155" s="24">
        <f t="shared" si="55"/>
        <v>0</v>
      </c>
      <c r="P155" s="24">
        <f t="shared" si="55"/>
        <v>0</v>
      </c>
      <c r="Q155" s="24">
        <f t="shared" si="55"/>
        <v>0</v>
      </c>
      <c r="R155" s="22">
        <f>COUNTIF(R154:R154,"E")</f>
        <v>0</v>
      </c>
      <c r="S155" s="22">
        <f>COUNTIF(S154:S154,"C")</f>
        <v>0</v>
      </c>
      <c r="T155" s="22">
        <f>COUNTIF(T154:T154,"VP")</f>
        <v>0</v>
      </c>
      <c r="U155" s="23"/>
      <c r="V155" s="63"/>
      <c r="W155" s="63"/>
      <c r="X155" s="63"/>
      <c r="Y155" s="63"/>
    </row>
    <row r="156" spans="1:25" ht="27" customHeight="1">
      <c r="A156" s="123" t="s">
        <v>48</v>
      </c>
      <c r="B156" s="124"/>
      <c r="C156" s="124"/>
      <c r="D156" s="124"/>
      <c r="E156" s="124"/>
      <c r="F156" s="124"/>
      <c r="G156" s="124"/>
      <c r="H156" s="124"/>
      <c r="I156" s="125"/>
      <c r="J156" s="24">
        <f t="shared" ref="J156:T156" si="56">SUM(J152,J155)</f>
        <v>52</v>
      </c>
      <c r="K156" s="24">
        <f t="shared" si="56"/>
        <v>14</v>
      </c>
      <c r="L156" s="24">
        <f t="shared" si="56"/>
        <v>7</v>
      </c>
      <c r="M156" s="24">
        <f t="shared" si="56"/>
        <v>0</v>
      </c>
      <c r="N156" s="24">
        <f t="shared" si="56"/>
        <v>7</v>
      </c>
      <c r="O156" s="24">
        <f t="shared" si="56"/>
        <v>28</v>
      </c>
      <c r="P156" s="24">
        <f t="shared" si="56"/>
        <v>65</v>
      </c>
      <c r="Q156" s="24">
        <f t="shared" si="56"/>
        <v>93</v>
      </c>
      <c r="R156" s="24">
        <f t="shared" si="56"/>
        <v>7</v>
      </c>
      <c r="S156" s="24">
        <f t="shared" si="56"/>
        <v>0</v>
      </c>
      <c r="T156" s="24">
        <f t="shared" si="56"/>
        <v>0</v>
      </c>
      <c r="U156" s="57">
        <f>7/17</f>
        <v>0.41176470588235292</v>
      </c>
      <c r="V156" s="63"/>
      <c r="W156" s="63"/>
      <c r="X156" s="63"/>
      <c r="Y156" s="63"/>
    </row>
    <row r="157" spans="1:25">
      <c r="A157" s="105" t="s">
        <v>49</v>
      </c>
      <c r="B157" s="106"/>
      <c r="C157" s="106"/>
      <c r="D157" s="106"/>
      <c r="E157" s="106"/>
      <c r="F157" s="106"/>
      <c r="G157" s="106"/>
      <c r="H157" s="106"/>
      <c r="I157" s="106"/>
      <c r="J157" s="107"/>
      <c r="K157" s="24">
        <f t="shared" ref="K157:Q157" si="57">K152*14+K155*12</f>
        <v>196</v>
      </c>
      <c r="L157" s="24">
        <f t="shared" si="57"/>
        <v>98</v>
      </c>
      <c r="M157" s="24">
        <f t="shared" si="57"/>
        <v>0</v>
      </c>
      <c r="N157" s="24">
        <f t="shared" si="57"/>
        <v>98</v>
      </c>
      <c r="O157" s="24">
        <f t="shared" si="57"/>
        <v>392</v>
      </c>
      <c r="P157" s="24">
        <f t="shared" si="57"/>
        <v>910</v>
      </c>
      <c r="Q157" s="24">
        <f t="shared" si="57"/>
        <v>1302</v>
      </c>
      <c r="R157" s="111"/>
      <c r="S157" s="112"/>
      <c r="T157" s="112"/>
      <c r="U157" s="113"/>
      <c r="V157" s="63"/>
      <c r="W157" s="63"/>
      <c r="X157" s="63"/>
      <c r="Y157" s="63"/>
    </row>
    <row r="158" spans="1:25">
      <c r="A158" s="108"/>
      <c r="B158" s="109"/>
      <c r="C158" s="109"/>
      <c r="D158" s="109"/>
      <c r="E158" s="109"/>
      <c r="F158" s="109"/>
      <c r="G158" s="109"/>
      <c r="H158" s="109"/>
      <c r="I158" s="109"/>
      <c r="J158" s="110"/>
      <c r="K158" s="120">
        <f>SUM(K157:N157)</f>
        <v>392</v>
      </c>
      <c r="L158" s="121"/>
      <c r="M158" s="121"/>
      <c r="N158" s="122"/>
      <c r="O158" s="117">
        <f>SUM(O157:P157)</f>
        <v>1302</v>
      </c>
      <c r="P158" s="118"/>
      <c r="Q158" s="119"/>
      <c r="R158" s="114"/>
      <c r="S158" s="115"/>
      <c r="T158" s="115"/>
      <c r="U158" s="116"/>
      <c r="V158" s="63"/>
      <c r="W158" s="63"/>
      <c r="X158" s="63"/>
      <c r="Y158" s="63"/>
    </row>
    <row r="159" spans="1:25">
      <c r="V159" s="63"/>
      <c r="W159" s="63"/>
      <c r="X159" s="63"/>
      <c r="Y159" s="63"/>
    </row>
    <row r="160" spans="1:25">
      <c r="B160" s="2"/>
      <c r="C160" s="2"/>
      <c r="D160" s="2"/>
      <c r="E160" s="2"/>
      <c r="F160" s="2"/>
      <c r="G160" s="2"/>
      <c r="N160" s="8"/>
      <c r="O160" s="8"/>
      <c r="P160" s="8"/>
      <c r="Q160" s="8"/>
      <c r="R160" s="8"/>
      <c r="S160" s="8"/>
      <c r="T160" s="8"/>
      <c r="V160" s="63"/>
      <c r="W160" s="63"/>
      <c r="X160" s="63"/>
      <c r="Y160" s="63"/>
    </row>
    <row r="161" spans="1:25" s="51" customFormat="1">
      <c r="B161" s="52"/>
      <c r="C161" s="52"/>
      <c r="D161" s="52"/>
      <c r="E161" s="52"/>
      <c r="F161" s="52"/>
      <c r="G161" s="52"/>
      <c r="N161" s="53"/>
      <c r="O161" s="53"/>
      <c r="P161" s="53"/>
      <c r="Q161" s="53"/>
      <c r="R161" s="53"/>
      <c r="S161" s="53"/>
      <c r="T161" s="53"/>
      <c r="V161" s="63"/>
      <c r="W161" s="63"/>
      <c r="X161" s="63"/>
      <c r="Y161" s="63"/>
    </row>
    <row r="162" spans="1:25" s="51" customFormat="1">
      <c r="B162" s="52"/>
      <c r="C162" s="52"/>
      <c r="D162" s="52"/>
      <c r="E162" s="52"/>
      <c r="F162" s="52"/>
      <c r="G162" s="52"/>
      <c r="N162" s="53"/>
      <c r="O162" s="53"/>
      <c r="P162" s="53"/>
      <c r="Q162" s="53"/>
      <c r="R162" s="53"/>
      <c r="S162" s="53"/>
      <c r="T162" s="53"/>
      <c r="V162" s="63"/>
      <c r="W162" s="63"/>
      <c r="X162" s="63"/>
      <c r="Y162" s="63"/>
    </row>
    <row r="163" spans="1:25" s="51" customFormat="1">
      <c r="B163" s="52"/>
      <c r="C163" s="52"/>
      <c r="D163" s="52"/>
      <c r="E163" s="52"/>
      <c r="F163" s="52"/>
      <c r="G163" s="52"/>
      <c r="N163" s="53"/>
      <c r="O163" s="53"/>
      <c r="P163" s="53"/>
      <c r="Q163" s="53"/>
      <c r="R163" s="53"/>
      <c r="S163" s="53"/>
      <c r="T163" s="53"/>
      <c r="V163" s="63"/>
      <c r="W163" s="63"/>
      <c r="X163" s="63"/>
      <c r="Y163" s="63"/>
    </row>
    <row r="164" spans="1:25" s="51" customFormat="1">
      <c r="B164" s="52"/>
      <c r="C164" s="52"/>
      <c r="D164" s="52"/>
      <c r="E164" s="52"/>
      <c r="F164" s="52"/>
      <c r="G164" s="52"/>
      <c r="N164" s="53"/>
      <c r="O164" s="53"/>
      <c r="P164" s="53"/>
      <c r="Q164" s="53"/>
      <c r="R164" s="53"/>
      <c r="S164" s="53"/>
      <c r="T164" s="53"/>
      <c r="V164" s="63"/>
      <c r="W164" s="63"/>
      <c r="X164" s="63"/>
      <c r="Y164" s="63"/>
    </row>
    <row r="165" spans="1:25" s="51" customFormat="1">
      <c r="B165" s="52"/>
      <c r="C165" s="52"/>
      <c r="D165" s="52"/>
      <c r="E165" s="52"/>
      <c r="F165" s="52"/>
      <c r="G165" s="52"/>
      <c r="N165" s="53"/>
      <c r="O165" s="53"/>
      <c r="P165" s="53"/>
      <c r="Q165" s="53"/>
      <c r="R165" s="53"/>
      <c r="S165" s="53"/>
      <c r="T165" s="53"/>
      <c r="V165" s="63"/>
      <c r="W165" s="63"/>
      <c r="X165" s="63"/>
      <c r="Y165" s="63"/>
    </row>
    <row r="166" spans="1:25" s="51" customFormat="1">
      <c r="B166" s="52"/>
      <c r="C166" s="52"/>
      <c r="D166" s="52"/>
      <c r="E166" s="52"/>
      <c r="F166" s="52"/>
      <c r="G166" s="52"/>
      <c r="N166" s="53"/>
      <c r="O166" s="53"/>
      <c r="P166" s="53"/>
      <c r="Q166" s="53"/>
      <c r="R166" s="53"/>
      <c r="S166" s="53"/>
      <c r="T166" s="53"/>
      <c r="V166" s="63"/>
      <c r="W166" s="63"/>
      <c r="X166" s="63"/>
      <c r="Y166" s="63"/>
    </row>
    <row r="167" spans="1:25" s="51" customFormat="1">
      <c r="B167" s="52"/>
      <c r="C167" s="52"/>
      <c r="D167" s="52"/>
      <c r="E167" s="52"/>
      <c r="F167" s="52"/>
      <c r="G167" s="52"/>
      <c r="N167" s="53"/>
      <c r="O167" s="53"/>
      <c r="P167" s="53"/>
      <c r="Q167" s="53"/>
      <c r="R167" s="53"/>
      <c r="S167" s="53"/>
      <c r="T167" s="53"/>
      <c r="V167" s="63"/>
      <c r="W167" s="63"/>
      <c r="X167" s="63"/>
      <c r="Y167" s="63"/>
    </row>
    <row r="168" spans="1:25" s="51" customFormat="1">
      <c r="B168" s="52"/>
      <c r="C168" s="52"/>
      <c r="D168" s="52"/>
      <c r="E168" s="52"/>
      <c r="F168" s="52"/>
      <c r="G168" s="52"/>
      <c r="N168" s="53"/>
      <c r="O168" s="53"/>
      <c r="P168" s="53"/>
      <c r="Q168" s="53"/>
      <c r="R168" s="53"/>
      <c r="S168" s="53"/>
      <c r="T168" s="53"/>
      <c r="V168" s="63"/>
      <c r="W168" s="63"/>
      <c r="X168" s="63"/>
      <c r="Y168" s="63"/>
    </row>
    <row r="169" spans="1:25" s="51" customFormat="1">
      <c r="B169" s="52"/>
      <c r="C169" s="52"/>
      <c r="D169" s="52"/>
      <c r="E169" s="52"/>
      <c r="F169" s="52"/>
      <c r="G169" s="52"/>
      <c r="N169" s="53"/>
      <c r="O169" s="53"/>
      <c r="P169" s="53"/>
      <c r="Q169" s="53"/>
      <c r="R169" s="53"/>
      <c r="S169" s="53"/>
      <c r="T169" s="53"/>
      <c r="V169" s="63"/>
      <c r="W169" s="63"/>
      <c r="X169" s="63"/>
      <c r="Y169" s="63"/>
    </row>
    <row r="170" spans="1:25" s="51" customFormat="1">
      <c r="B170" s="52"/>
      <c r="C170" s="52"/>
      <c r="D170" s="52"/>
      <c r="E170" s="52"/>
      <c r="F170" s="52"/>
      <c r="G170" s="52"/>
      <c r="N170" s="53"/>
      <c r="O170" s="53"/>
      <c r="P170" s="53"/>
      <c r="Q170" s="53"/>
      <c r="R170" s="53"/>
      <c r="S170" s="53"/>
      <c r="T170" s="53"/>
      <c r="V170" s="63"/>
      <c r="W170" s="63"/>
      <c r="X170" s="63"/>
      <c r="Y170" s="63"/>
    </row>
    <row r="171" spans="1:25">
      <c r="B171" s="8"/>
      <c r="C171" s="8"/>
      <c r="D171" s="8"/>
      <c r="E171" s="8"/>
      <c r="F171" s="8"/>
      <c r="G171" s="8"/>
      <c r="H171" s="17"/>
      <c r="I171" s="17"/>
      <c r="J171" s="17"/>
      <c r="N171" s="8"/>
      <c r="O171" s="8"/>
      <c r="P171" s="8"/>
      <c r="Q171" s="8"/>
      <c r="R171" s="8"/>
      <c r="S171" s="8"/>
      <c r="T171" s="8"/>
      <c r="V171" s="63"/>
      <c r="W171" s="63"/>
      <c r="X171" s="63"/>
      <c r="Y171" s="63"/>
    </row>
    <row r="172" spans="1:25">
      <c r="V172" s="63"/>
      <c r="W172" s="63"/>
      <c r="X172" s="63"/>
      <c r="Y172" s="63"/>
    </row>
    <row r="173" spans="1:25" ht="12.75" customHeight="1">
      <c r="V173" s="63"/>
      <c r="W173" s="63"/>
      <c r="X173" s="63"/>
      <c r="Y173" s="63"/>
    </row>
    <row r="174" spans="1:25">
      <c r="A174" s="126" t="s">
        <v>76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63"/>
      <c r="W174" s="63"/>
      <c r="X174" s="63"/>
      <c r="Y174" s="63"/>
    </row>
    <row r="175" spans="1:25">
      <c r="A175" s="126" t="s">
        <v>27</v>
      </c>
      <c r="B175" s="126" t="s">
        <v>26</v>
      </c>
      <c r="C175" s="126"/>
      <c r="D175" s="126"/>
      <c r="E175" s="126"/>
      <c r="F175" s="126"/>
      <c r="G175" s="126"/>
      <c r="H175" s="126"/>
      <c r="I175" s="126"/>
      <c r="J175" s="93" t="s">
        <v>40</v>
      </c>
      <c r="K175" s="93" t="s">
        <v>24</v>
      </c>
      <c r="L175" s="93"/>
      <c r="M175" s="93"/>
      <c r="N175" s="93"/>
      <c r="O175" s="93" t="s">
        <v>41</v>
      </c>
      <c r="P175" s="93"/>
      <c r="Q175" s="93"/>
      <c r="R175" s="93" t="s">
        <v>23</v>
      </c>
      <c r="S175" s="93"/>
      <c r="T175" s="93"/>
      <c r="U175" s="93" t="s">
        <v>22</v>
      </c>
      <c r="V175" s="63"/>
      <c r="W175" s="63"/>
      <c r="X175" s="63"/>
      <c r="Y175" s="63"/>
    </row>
    <row r="176" spans="1:25">
      <c r="A176" s="126"/>
      <c r="B176" s="126"/>
      <c r="C176" s="126"/>
      <c r="D176" s="126"/>
      <c r="E176" s="126"/>
      <c r="F176" s="126"/>
      <c r="G176" s="126"/>
      <c r="H176" s="126"/>
      <c r="I176" s="126"/>
      <c r="J176" s="93"/>
      <c r="K176" s="31" t="s">
        <v>28</v>
      </c>
      <c r="L176" s="31" t="s">
        <v>29</v>
      </c>
      <c r="M176" s="46" t="s">
        <v>74</v>
      </c>
      <c r="N176" s="46" t="s">
        <v>75</v>
      </c>
      <c r="O176" s="31" t="s">
        <v>33</v>
      </c>
      <c r="P176" s="31" t="s">
        <v>7</v>
      </c>
      <c r="Q176" s="31" t="s">
        <v>30</v>
      </c>
      <c r="R176" s="31" t="s">
        <v>31</v>
      </c>
      <c r="S176" s="31" t="s">
        <v>28</v>
      </c>
      <c r="T176" s="31" t="s">
        <v>32</v>
      </c>
      <c r="U176" s="93"/>
      <c r="V176" s="63"/>
      <c r="W176" s="63"/>
      <c r="X176" s="63"/>
      <c r="Y176" s="63"/>
    </row>
    <row r="177" spans="1:25">
      <c r="A177" s="90" t="s">
        <v>69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2"/>
      <c r="V177" s="63"/>
      <c r="W177" s="63"/>
      <c r="X177" s="63"/>
      <c r="Y177" s="63"/>
    </row>
    <row r="178" spans="1:25">
      <c r="A178" s="34" t="str">
        <f>IF(ISNA(INDEX($A$37:$U$118,MATCH($B178,$B$37:$B$118,0),1)),"",INDEX($A$37:$U$118,MATCH($B178,$B$37:$B$118,0),1))</f>
        <v>MMX9201</v>
      </c>
      <c r="B178" s="94" t="s">
        <v>106</v>
      </c>
      <c r="C178" s="94"/>
      <c r="D178" s="94"/>
      <c r="E178" s="94"/>
      <c r="F178" s="94"/>
      <c r="G178" s="94"/>
      <c r="H178" s="94"/>
      <c r="I178" s="94"/>
      <c r="J178" s="20">
        <f>IF(ISNA(INDEX($A$37:$U$118,MATCH($B178,$B$37:$B$118,0),10)),"",INDEX($A$37:$U$118,MATCH($B178,$B$37:$B$118,0),10))</f>
        <v>8</v>
      </c>
      <c r="K178" s="20">
        <f>IF(ISNA(INDEX($A$37:$U$118,MATCH($B178,$B$37:$B$118,0),11)),"",INDEX($A$37:$U$118,MATCH($B178,$B$37:$B$118,0),11))</f>
        <v>2</v>
      </c>
      <c r="L178" s="20">
        <f>IF(ISNA(INDEX($A$37:$U$118,MATCH($B178,$B$37:$B$118,0),12)),"",INDEX($A$37:$U$118,MATCH($B178,$B$37:$B$118,0),12))</f>
        <v>1</v>
      </c>
      <c r="M178" s="20">
        <f>IF(ISNA(INDEX($A$37:$U$118,MATCH($B178,$B$37:$B$118,0),13)),"",INDEX($A$37:$U$118,MATCH($B178,$B$37:$B$118,0),13))</f>
        <v>0</v>
      </c>
      <c r="N178" s="20">
        <f>IF(ISNA(INDEX($A$37:$U$118,MATCH($B178,$B$37:$B$118,0),14)),"",INDEX($A$37:$U$118,MATCH($B178,$B$37:$B$118,0),14))</f>
        <v>1</v>
      </c>
      <c r="O178" s="20">
        <f>IF(ISNA(INDEX($A$37:$U$118,MATCH($B178,$B$37:$B$118,0),15)),"",INDEX($A$37:$U$118,MATCH($B178,$B$37:$B$118,0),15))</f>
        <v>4</v>
      </c>
      <c r="P178" s="20">
        <f>IF(ISNA(INDEX($A$37:$U$118,MATCH($B178,$B$37:$B$118,0),16)),"",INDEX($A$37:$U$118,MATCH($B178,$B$37:$B$118,0),16))</f>
        <v>10</v>
      </c>
      <c r="Q178" s="30">
        <f>IF(ISNA(INDEX($A$37:$U$118,MATCH($B178,$B$37:$B$118,0),17)),"",INDEX($A$37:$U$118,MATCH($B178,$B$37:$B$118,0),17))</f>
        <v>14</v>
      </c>
      <c r="R178" s="30" t="str">
        <f>IF(ISNA(INDEX($A$37:$U$118,MATCH($B178,$B$37:$B$118,0),18)),"",INDEX($A$37:$U$118,MATCH($B178,$B$37:$B$118,0),18))</f>
        <v>E</v>
      </c>
      <c r="S178" s="30">
        <f>IF(ISNA(INDEX($A$37:$U$118,MATCH($B178,$B$37:$B$118,0),19)),"",INDEX($A$37:$U$118,MATCH($B178,$B$37:$B$118,0),19))</f>
        <v>0</v>
      </c>
      <c r="T178" s="30">
        <f>IF(ISNA(INDEX($A$37:$U$118,MATCH($B178,$B$37:$B$118,0),20)),"",INDEX($A$37:$U$118,MATCH($B178,$B$37:$B$118,0),20))</f>
        <v>0</v>
      </c>
      <c r="U178" s="19" t="s">
        <v>38</v>
      </c>
      <c r="V178" s="63"/>
      <c r="W178" s="63"/>
      <c r="X178" s="63"/>
      <c r="Y178" s="63"/>
    </row>
    <row r="179" spans="1:25">
      <c r="A179" s="22" t="s">
        <v>25</v>
      </c>
      <c r="B179" s="127"/>
      <c r="C179" s="128"/>
      <c r="D179" s="128"/>
      <c r="E179" s="128"/>
      <c r="F179" s="128"/>
      <c r="G179" s="128"/>
      <c r="H179" s="128"/>
      <c r="I179" s="129"/>
      <c r="J179" s="24">
        <f t="shared" ref="J179:Q179" si="58">SUM(J178:J178)</f>
        <v>8</v>
      </c>
      <c r="K179" s="24">
        <f t="shared" si="58"/>
        <v>2</v>
      </c>
      <c r="L179" s="24">
        <f t="shared" si="58"/>
        <v>1</v>
      </c>
      <c r="M179" s="24">
        <f t="shared" si="58"/>
        <v>0</v>
      </c>
      <c r="N179" s="24">
        <f t="shared" si="58"/>
        <v>1</v>
      </c>
      <c r="O179" s="24">
        <f t="shared" si="58"/>
        <v>4</v>
      </c>
      <c r="P179" s="24">
        <f t="shared" si="58"/>
        <v>10</v>
      </c>
      <c r="Q179" s="24">
        <f t="shared" si="58"/>
        <v>14</v>
      </c>
      <c r="R179" s="22">
        <f>COUNTIF(R178:R178,"E")</f>
        <v>1</v>
      </c>
      <c r="S179" s="22">
        <f>COUNTIF(S178:S178,"C")</f>
        <v>0</v>
      </c>
      <c r="T179" s="22">
        <f>COUNTIF(T178:T178,"VP")</f>
        <v>0</v>
      </c>
      <c r="U179" s="19"/>
      <c r="V179" s="63"/>
      <c r="W179" s="63"/>
      <c r="X179" s="63"/>
      <c r="Y179" s="63"/>
    </row>
    <row r="180" spans="1:25">
      <c r="A180" s="90" t="s">
        <v>71</v>
      </c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2"/>
      <c r="V180" s="63"/>
      <c r="W180" s="63"/>
      <c r="X180" s="63"/>
      <c r="Y180" s="63"/>
    </row>
    <row r="181" spans="1:25">
      <c r="A181" s="34" t="str">
        <f>IF(ISNA(INDEX($A$37:$U$118,MATCH($B181,$B$37:$B$118,0),1)),"",INDEX($A$37:$U$118,MATCH($B181,$B$37:$B$118,0),1))</f>
        <v>MME9101</v>
      </c>
      <c r="B181" s="94" t="s">
        <v>112</v>
      </c>
      <c r="C181" s="94"/>
      <c r="D181" s="94"/>
      <c r="E181" s="94"/>
      <c r="F181" s="94"/>
      <c r="G181" s="94"/>
      <c r="H181" s="94"/>
      <c r="I181" s="94"/>
      <c r="J181" s="20">
        <f>IF(ISNA(INDEX($A$37:$U$118,MATCH($B181,$B$37:$B$118,0),10)),"",INDEX($A$37:$U$118,MATCH($B181,$B$37:$B$118,0),10))</f>
        <v>4</v>
      </c>
      <c r="K181" s="20">
        <f>IF(ISNA(INDEX($A$37:$U$118,MATCH($B181,$B$37:$B$118,0),11)),"",INDEX($A$37:$U$118,MATCH($B181,$B$37:$B$118,0),11))</f>
        <v>0</v>
      </c>
      <c r="L181" s="20">
        <f>IF(ISNA(INDEX($A$37:$U$118,MATCH($B181,$B$37:$B$118,0),12)),"",INDEX($A$37:$U$118,MATCH($B181,$B$37:$B$118,0),12))</f>
        <v>0</v>
      </c>
      <c r="M181" s="20">
        <f>IF(ISNA(INDEX($A$37:$U$118,MATCH($B181,$B$37:$B$118,0),13)),"",INDEX($A$37:$U$118,MATCH($B181,$B$37:$B$118,0),13))</f>
        <v>1</v>
      </c>
      <c r="N181" s="20">
        <f>IF(ISNA(INDEX($A$37:$U$118,MATCH($B181,$B$37:$B$118,0),14)),"",INDEX($A$37:$U$118,MATCH($B181,$B$37:$B$118,0),14))</f>
        <v>2</v>
      </c>
      <c r="O181" s="20">
        <f>IF(ISNA(INDEX($A$37:$U$118,MATCH($B181,$B$37:$B$118,0),15)),"",INDEX($A$37:$U$118,MATCH($B181,$B$37:$B$118,0),15))</f>
        <v>3</v>
      </c>
      <c r="P181" s="20">
        <f>IF(ISNA(INDEX($A$37:$U$118,MATCH($B181,$B$37:$B$118,0),16)),"",INDEX($A$37:$U$118,MATCH($B181,$B$37:$B$118,0),16))</f>
        <v>5</v>
      </c>
      <c r="Q181" s="30">
        <f>IF(ISNA(INDEX($A$37:$U$118,MATCH($B181,$B$37:$B$118,0),17)),"",INDEX($A$37:$U$118,MATCH($B181,$B$37:$B$118,0),17))</f>
        <v>8</v>
      </c>
      <c r="R181" s="30">
        <f>IF(ISNA(INDEX($A$37:$U$118,MATCH($B181,$B$37:$B$118,0),18)),"",INDEX($A$37:$U$118,MATCH($B181,$B$37:$B$118,0),18))</f>
        <v>0</v>
      </c>
      <c r="S181" s="30" t="str">
        <f>IF(ISNA(INDEX($A$37:$U$118,MATCH($B181,$B$37:$B$118,0),19)),"",INDEX($A$37:$U$118,MATCH($B181,$B$37:$B$118,0),19))</f>
        <v>C</v>
      </c>
      <c r="T181" s="30">
        <f>IF(ISNA(INDEX($A$37:$U$118,MATCH($B181,$B$37:$B$118,0),20)),"",INDEX($A$37:$U$118,MATCH($B181,$B$37:$B$118,0),20))</f>
        <v>0</v>
      </c>
      <c r="U181" s="19" t="s">
        <v>38</v>
      </c>
      <c r="V181" s="63"/>
      <c r="W181" s="63"/>
      <c r="X181" s="63"/>
      <c r="Y181" s="63"/>
    </row>
    <row r="182" spans="1:25">
      <c r="A182" s="34" t="str">
        <f>IF(ISNA(INDEX($A$37:$U$118,MATCH($B182,$B$37:$B$118,0),1)),"",INDEX($A$37:$U$118,MATCH($B182,$B$37:$B$118,0),1))</f>
        <v>MME8062</v>
      </c>
      <c r="B182" s="94" t="s">
        <v>113</v>
      </c>
      <c r="C182" s="94"/>
      <c r="D182" s="94"/>
      <c r="E182" s="94"/>
      <c r="F182" s="94"/>
      <c r="G182" s="94"/>
      <c r="H182" s="94"/>
      <c r="I182" s="94"/>
      <c r="J182" s="20">
        <f>IF(ISNA(INDEX($A$37:$U$118,MATCH($B182,$B$37:$B$118,0),10)),"",INDEX($A$37:$U$118,MATCH($B182,$B$37:$B$118,0),10))</f>
        <v>7</v>
      </c>
      <c r="K182" s="20">
        <f>IF(ISNA(INDEX($A$37:$U$118,MATCH($B182,$B$37:$B$118,0),11)),"",INDEX($A$37:$U$118,MATCH($B182,$B$37:$B$118,0),11))</f>
        <v>2</v>
      </c>
      <c r="L182" s="20">
        <f>IF(ISNA(INDEX($A$37:$U$118,MATCH($B182,$B$37:$B$118,0),12)),"",INDEX($A$37:$U$118,MATCH($B182,$B$37:$B$118,0),12))</f>
        <v>1</v>
      </c>
      <c r="M182" s="20">
        <f>IF(ISNA(INDEX($A$37:$U$118,MATCH($B182,$B$37:$B$118,0),13)),"",INDEX($A$37:$U$118,MATCH($B182,$B$37:$B$118,0),13))</f>
        <v>0</v>
      </c>
      <c r="N182" s="20">
        <f>IF(ISNA(INDEX($A$37:$U$118,MATCH($B182,$B$37:$B$118,0),14)),"",INDEX($A$37:$U$118,MATCH($B182,$B$37:$B$118,0),14))</f>
        <v>1</v>
      </c>
      <c r="O182" s="20">
        <f>IF(ISNA(INDEX($A$37:$U$118,MATCH($B182,$B$37:$B$118,0),15)),"",INDEX($A$37:$U$118,MATCH($B182,$B$37:$B$118,0),15))</f>
        <v>4</v>
      </c>
      <c r="P182" s="20">
        <f>IF(ISNA(INDEX($A$37:$U$118,MATCH($B182,$B$37:$B$118,0),16)),"",INDEX($A$37:$U$118,MATCH($B182,$B$37:$B$118,0),16))</f>
        <v>11</v>
      </c>
      <c r="Q182" s="30">
        <f>IF(ISNA(INDEX($A$37:$U$118,MATCH($B182,$B$37:$B$118,0),17)),"",INDEX($A$37:$U$118,MATCH($B182,$B$37:$B$118,0),17))</f>
        <v>15</v>
      </c>
      <c r="R182" s="30" t="str">
        <f>IF(ISNA(INDEX($A$37:$U$118,MATCH($B182,$B$37:$B$118,0),18)),"",INDEX($A$37:$U$118,MATCH($B182,$B$37:$B$118,0),18))</f>
        <v>E</v>
      </c>
      <c r="S182" s="30">
        <f>IF(ISNA(INDEX($A$37:$U$118,MATCH($B182,$B$37:$B$118,0),19)),"",INDEX($A$37:$U$118,MATCH($B182,$B$37:$B$118,0),19))</f>
        <v>0</v>
      </c>
      <c r="T182" s="30">
        <f>IF(ISNA(INDEX($A$37:$U$118,MATCH($B182,$B$37:$B$118,0),20)),"",INDEX($A$37:$U$118,MATCH($B182,$B$37:$B$118,0),20))</f>
        <v>0</v>
      </c>
      <c r="U182" s="19" t="s">
        <v>38</v>
      </c>
      <c r="V182" s="63"/>
      <c r="W182" s="63"/>
      <c r="X182" s="63"/>
      <c r="Y182" s="63"/>
    </row>
    <row r="183" spans="1:25" s="51" customFormat="1">
      <c r="A183" s="34" t="str">
        <f>IF(ISNA(INDEX($A$37:$U$118,MATCH($B183,$B$37:$B$118,0),1)),"",INDEX($A$37:$U$118,MATCH($B183,$B$37:$B$118,0),1))</f>
        <v>MME8063</v>
      </c>
      <c r="B183" s="94" t="s">
        <v>114</v>
      </c>
      <c r="C183" s="94"/>
      <c r="D183" s="94"/>
      <c r="E183" s="94"/>
      <c r="F183" s="94"/>
      <c r="G183" s="94"/>
      <c r="H183" s="94"/>
      <c r="I183" s="94"/>
      <c r="J183" s="20">
        <f>IF(ISNA(INDEX($A$37:$U$118,MATCH($B183,$B$37:$B$118,0),10)),"",INDEX($A$37:$U$118,MATCH($B183,$B$37:$B$118,0),10))</f>
        <v>7</v>
      </c>
      <c r="K183" s="20">
        <f>IF(ISNA(INDEX($A$37:$U$118,MATCH($B183,$B$37:$B$118,0),11)),"",INDEX($A$37:$U$118,MATCH($B183,$B$37:$B$118,0),11))</f>
        <v>2</v>
      </c>
      <c r="L183" s="20">
        <f>IF(ISNA(INDEX($A$37:$U$118,MATCH($B183,$B$37:$B$118,0),12)),"",INDEX($A$37:$U$118,MATCH($B183,$B$37:$B$118,0),12))</f>
        <v>1</v>
      </c>
      <c r="M183" s="20">
        <f>IF(ISNA(INDEX($A$37:$U$118,MATCH($B183,$B$37:$B$118,0),13)),"",INDEX($A$37:$U$118,MATCH($B183,$B$37:$B$118,0),13))</f>
        <v>0</v>
      </c>
      <c r="N183" s="20">
        <f>IF(ISNA(INDEX($A$37:$U$118,MATCH($B183,$B$37:$B$118,0),14)),"",INDEX($A$37:$U$118,MATCH($B183,$B$37:$B$118,0),14))</f>
        <v>1</v>
      </c>
      <c r="O183" s="20">
        <f>IF(ISNA(INDEX($A$37:$U$118,MATCH($B183,$B$37:$B$118,0),15)),"",INDEX($A$37:$U$118,MATCH($B183,$B$37:$B$118,0),15))</f>
        <v>4</v>
      </c>
      <c r="P183" s="20">
        <f>IF(ISNA(INDEX($A$37:$U$118,MATCH($B183,$B$37:$B$118,0),16)),"",INDEX($A$37:$U$118,MATCH($B183,$B$37:$B$118,0),16))</f>
        <v>11</v>
      </c>
      <c r="Q183" s="30">
        <f>IF(ISNA(INDEX($A$37:$U$118,MATCH($B183,$B$37:$B$118,0),17)),"",INDEX($A$37:$U$118,MATCH($B183,$B$37:$B$118,0),17))</f>
        <v>15</v>
      </c>
      <c r="R183" s="30" t="str">
        <f>IF(ISNA(INDEX($A$37:$U$118,MATCH($B183,$B$37:$B$118,0),18)),"",INDEX($A$37:$U$118,MATCH($B183,$B$37:$B$118,0),18))</f>
        <v>E</v>
      </c>
      <c r="S183" s="30">
        <f>IF(ISNA(INDEX($A$37:$U$118,MATCH($B183,$B$37:$B$118,0),19)),"",INDEX($A$37:$U$118,MATCH($B183,$B$37:$B$118,0),19))</f>
        <v>0</v>
      </c>
      <c r="T183" s="30">
        <f>IF(ISNA(INDEX($A$37:$U$118,MATCH($B183,$B$37:$B$118,0),20)),"",INDEX($A$37:$U$118,MATCH($B183,$B$37:$B$118,0),20))</f>
        <v>0</v>
      </c>
      <c r="U183" s="54" t="s">
        <v>38</v>
      </c>
      <c r="V183" s="63"/>
      <c r="W183" s="63"/>
      <c r="X183" s="63"/>
      <c r="Y183" s="63"/>
    </row>
    <row r="184" spans="1:25">
      <c r="A184" s="34" t="str">
        <f>IF(ISNA(INDEX($A$37:$U$118,MATCH($B184,$B$37:$B$118,0),1)),"",INDEX($A$37:$U$118,MATCH($B184,$B$37:$B$118,0),1))</f>
        <v>MME3401</v>
      </c>
      <c r="B184" s="94" t="s">
        <v>115</v>
      </c>
      <c r="C184" s="94"/>
      <c r="D184" s="94"/>
      <c r="E184" s="94"/>
      <c r="F184" s="94"/>
      <c r="G184" s="94"/>
      <c r="H184" s="94"/>
      <c r="I184" s="94"/>
      <c r="J184" s="20">
        <f>IF(ISNA(INDEX($A$37:$U$118,MATCH($B184,$B$37:$B$118,0),10)),"",INDEX($A$37:$U$118,MATCH($B184,$B$37:$B$118,0),10))</f>
        <v>4</v>
      </c>
      <c r="K184" s="20">
        <f>IF(ISNA(INDEX($A$37:$U$118,MATCH($B184,$B$37:$B$118,0),11)),"",INDEX($A$37:$U$118,MATCH($B184,$B$37:$B$118,0),11))</f>
        <v>0</v>
      </c>
      <c r="L184" s="20">
        <f>IF(ISNA(INDEX($A$37:$U$118,MATCH($B184,$B$37:$B$118,0),12)),"",INDEX($A$37:$U$118,MATCH($B184,$B$37:$B$118,0),12))</f>
        <v>0</v>
      </c>
      <c r="M184" s="20">
        <f>IF(ISNA(INDEX($A$37:$U$118,MATCH($B184,$B$37:$B$118,0),13)),"",INDEX($A$37:$U$118,MATCH($B184,$B$37:$B$118,0),13))</f>
        <v>0</v>
      </c>
      <c r="N184" s="20">
        <f>IF(ISNA(INDEX($A$37:$U$118,MATCH($B184,$B$37:$B$118,0),14)),"",INDEX($A$37:$U$118,MATCH($B184,$B$37:$B$118,0),14))</f>
        <v>2</v>
      </c>
      <c r="O184" s="20">
        <f>IF(ISNA(INDEX($A$37:$U$118,MATCH($B184,$B$37:$B$118,0),15)),"",INDEX($A$37:$U$118,MATCH($B184,$B$37:$B$118,0),15))</f>
        <v>2</v>
      </c>
      <c r="P184" s="20">
        <f>IF(ISNA(INDEX($A$37:$U$118,MATCH($B184,$B$37:$B$118,0),16)),"",INDEX($A$37:$U$118,MATCH($B184,$B$37:$B$118,0),16))</f>
        <v>6</v>
      </c>
      <c r="Q184" s="30">
        <f>IF(ISNA(INDEX($A$37:$U$118,MATCH($B184,$B$37:$B$118,0),17)),"",INDEX($A$37:$U$118,MATCH($B184,$B$37:$B$118,0),17))</f>
        <v>8</v>
      </c>
      <c r="R184" s="30">
        <f>IF(ISNA(INDEX($A$37:$U$118,MATCH($B184,$B$37:$B$118,0),18)),"",INDEX($A$37:$U$118,MATCH($B184,$B$37:$B$118,0),18))</f>
        <v>0</v>
      </c>
      <c r="S184" s="30" t="str">
        <f>IF(ISNA(INDEX($A$37:$U$118,MATCH($B184,$B$37:$B$118,0),19)),"",INDEX($A$37:$U$118,MATCH($B184,$B$37:$B$118,0),19))</f>
        <v>C</v>
      </c>
      <c r="T184" s="30">
        <f>IF(ISNA(INDEX($A$37:$U$118,MATCH($B184,$B$37:$B$118,0),20)),"",INDEX($A$37:$U$118,MATCH($B184,$B$37:$B$118,0),20))</f>
        <v>0</v>
      </c>
      <c r="U184" s="19" t="s">
        <v>38</v>
      </c>
      <c r="V184" s="63"/>
      <c r="W184" s="63"/>
      <c r="X184" s="63"/>
      <c r="Y184" s="63"/>
    </row>
    <row r="185" spans="1:25">
      <c r="A185" s="34" t="str">
        <f>IF(ISNA(INDEX($A$37:$U$118,MATCH($B185,$B$37:$B$118,0),1)),"",INDEX($A$37:$U$118,MATCH($B185,$B$37:$B$118,0),1))</f>
        <v>MMX9202</v>
      </c>
      <c r="B185" s="94" t="s">
        <v>116</v>
      </c>
      <c r="C185" s="94"/>
      <c r="D185" s="94"/>
      <c r="E185" s="94"/>
      <c r="F185" s="94"/>
      <c r="G185" s="94"/>
      <c r="H185" s="94"/>
      <c r="I185" s="94"/>
      <c r="J185" s="20">
        <f>IF(ISNA(INDEX($A$37:$U$118,MATCH($B185,$B$37:$B$118,0),10)),"",INDEX($A$37:$U$118,MATCH($B185,$B$37:$B$118,0),10))</f>
        <v>8</v>
      </c>
      <c r="K185" s="20">
        <f>IF(ISNA(INDEX($A$37:$U$118,MATCH($B185,$B$37:$B$118,0),11)),"",INDEX($A$37:$U$118,MATCH($B185,$B$37:$B$118,0),11))</f>
        <v>2</v>
      </c>
      <c r="L185" s="20">
        <f>IF(ISNA(INDEX($A$37:$U$118,MATCH($B185,$B$37:$B$118,0),12)),"",INDEX($A$37:$U$118,MATCH($B185,$B$37:$B$118,0),12))</f>
        <v>1</v>
      </c>
      <c r="M185" s="20">
        <f>IF(ISNA(INDEX($A$37:$U$118,MATCH($B185,$B$37:$B$118,0),13)),"",INDEX($A$37:$U$118,MATCH($B185,$B$37:$B$118,0),13))</f>
        <v>0</v>
      </c>
      <c r="N185" s="20">
        <f>IF(ISNA(INDEX($A$37:$U$118,MATCH($B185,$B$37:$B$118,0),14)),"",INDEX($A$37:$U$118,MATCH($B185,$B$37:$B$118,0),14))</f>
        <v>1</v>
      </c>
      <c r="O185" s="20">
        <f>IF(ISNA(INDEX($A$37:$U$118,MATCH($B185,$B$37:$B$118,0),15)),"",INDEX($A$37:$U$118,MATCH($B185,$B$37:$B$118,0),15))</f>
        <v>4</v>
      </c>
      <c r="P185" s="20">
        <f>IF(ISNA(INDEX($A$37:$U$118,MATCH($B185,$B$37:$B$118,0),16)),"",INDEX($A$37:$U$118,MATCH($B185,$B$37:$B$118,0),16))</f>
        <v>13</v>
      </c>
      <c r="Q185" s="30">
        <f>IF(ISNA(INDEX($A$37:$U$118,MATCH($B185,$B$37:$B$118,0),17)),"",INDEX($A$37:$U$118,MATCH($B185,$B$37:$B$118,0),17))</f>
        <v>17</v>
      </c>
      <c r="R185" s="30" t="str">
        <f>IF(ISNA(INDEX($A$37:$U$118,MATCH($B185,$B$37:$B$118,0),18)),"",INDEX($A$37:$U$118,MATCH($B185,$B$37:$B$118,0),18))</f>
        <v>E</v>
      </c>
      <c r="S185" s="30">
        <f>IF(ISNA(INDEX($A$37:$U$118,MATCH($B185,$B$37:$B$118,0),19)),"",INDEX($A$37:$U$118,MATCH($B185,$B$37:$B$118,0),19))</f>
        <v>0</v>
      </c>
      <c r="T185" s="30">
        <f>IF(ISNA(INDEX($A$37:$U$118,MATCH($B185,$B$37:$B$118,0),20)),"",INDEX($A$37:$U$118,MATCH($B185,$B$37:$B$118,0),20))</f>
        <v>0</v>
      </c>
      <c r="U185" s="19" t="s">
        <v>38</v>
      </c>
      <c r="V185" s="63"/>
      <c r="W185" s="63"/>
      <c r="X185" s="63"/>
      <c r="Y185" s="63"/>
    </row>
    <row r="186" spans="1:25">
      <c r="A186" s="22" t="s">
        <v>25</v>
      </c>
      <c r="B186" s="126"/>
      <c r="C186" s="126"/>
      <c r="D186" s="126"/>
      <c r="E186" s="126"/>
      <c r="F186" s="126"/>
      <c r="G186" s="126"/>
      <c r="H186" s="126"/>
      <c r="I186" s="126"/>
      <c r="J186" s="24">
        <f t="shared" ref="J186:Q186" si="59">SUM(J181:J185)</f>
        <v>30</v>
      </c>
      <c r="K186" s="24">
        <f t="shared" si="59"/>
        <v>6</v>
      </c>
      <c r="L186" s="24">
        <f t="shared" si="59"/>
        <v>3</v>
      </c>
      <c r="M186" s="24">
        <f t="shared" si="59"/>
        <v>1</v>
      </c>
      <c r="N186" s="24">
        <f t="shared" si="59"/>
        <v>7</v>
      </c>
      <c r="O186" s="24">
        <f t="shared" si="59"/>
        <v>17</v>
      </c>
      <c r="P186" s="24">
        <f t="shared" si="59"/>
        <v>46</v>
      </c>
      <c r="Q186" s="24">
        <f t="shared" si="59"/>
        <v>63</v>
      </c>
      <c r="R186" s="22">
        <f>COUNTIF(R181:R185,"E")</f>
        <v>3</v>
      </c>
      <c r="S186" s="22">
        <f>COUNTIF(S181:S185,"C")</f>
        <v>2</v>
      </c>
      <c r="T186" s="22">
        <f>COUNTIF(T181:T185,"VP")</f>
        <v>0</v>
      </c>
      <c r="U186" s="23"/>
      <c r="V186" s="63"/>
      <c r="W186" s="63"/>
      <c r="X186" s="63"/>
      <c r="Y186" s="63"/>
    </row>
    <row r="187" spans="1:25">
      <c r="A187" s="123" t="s">
        <v>48</v>
      </c>
      <c r="B187" s="124"/>
      <c r="C187" s="124"/>
      <c r="D187" s="124"/>
      <c r="E187" s="124"/>
      <c r="F187" s="124"/>
      <c r="G187" s="124"/>
      <c r="H187" s="124"/>
      <c r="I187" s="125"/>
      <c r="J187" s="24">
        <f t="shared" ref="J187:T187" si="60">SUM(J179,J186)</f>
        <v>38</v>
      </c>
      <c r="K187" s="24">
        <f t="shared" si="60"/>
        <v>8</v>
      </c>
      <c r="L187" s="24">
        <f t="shared" si="60"/>
        <v>4</v>
      </c>
      <c r="M187" s="24">
        <f t="shared" si="60"/>
        <v>1</v>
      </c>
      <c r="N187" s="24">
        <f t="shared" si="60"/>
        <v>8</v>
      </c>
      <c r="O187" s="24">
        <f t="shared" si="60"/>
        <v>21</v>
      </c>
      <c r="P187" s="24">
        <f t="shared" si="60"/>
        <v>56</v>
      </c>
      <c r="Q187" s="24">
        <f t="shared" si="60"/>
        <v>77</v>
      </c>
      <c r="R187" s="24">
        <f t="shared" si="60"/>
        <v>4</v>
      </c>
      <c r="S187" s="24">
        <f t="shared" si="60"/>
        <v>2</v>
      </c>
      <c r="T187" s="24">
        <f t="shared" si="60"/>
        <v>0</v>
      </c>
      <c r="U187" s="57">
        <f>6/17</f>
        <v>0.35294117647058826</v>
      </c>
      <c r="V187" s="63"/>
      <c r="W187" s="63"/>
      <c r="X187" s="63"/>
      <c r="Y187" s="63"/>
    </row>
    <row r="188" spans="1:25">
      <c r="A188" s="105" t="s">
        <v>49</v>
      </c>
      <c r="B188" s="106"/>
      <c r="C188" s="106"/>
      <c r="D188" s="106"/>
      <c r="E188" s="106"/>
      <c r="F188" s="106"/>
      <c r="G188" s="106"/>
      <c r="H188" s="106"/>
      <c r="I188" s="106"/>
      <c r="J188" s="107"/>
      <c r="K188" s="24">
        <f t="shared" ref="K188:Q188" si="61">K179*14+K186*12</f>
        <v>100</v>
      </c>
      <c r="L188" s="24">
        <f t="shared" si="61"/>
        <v>50</v>
      </c>
      <c r="M188" s="24">
        <f t="shared" si="61"/>
        <v>12</v>
      </c>
      <c r="N188" s="24">
        <f t="shared" si="61"/>
        <v>98</v>
      </c>
      <c r="O188" s="24">
        <f t="shared" si="61"/>
        <v>260</v>
      </c>
      <c r="P188" s="24">
        <f t="shared" si="61"/>
        <v>692</v>
      </c>
      <c r="Q188" s="24">
        <f t="shared" si="61"/>
        <v>952</v>
      </c>
      <c r="R188" s="111"/>
      <c r="S188" s="112"/>
      <c r="T188" s="112"/>
      <c r="U188" s="113"/>
      <c r="V188" s="63"/>
      <c r="W188" s="63"/>
      <c r="X188" s="63"/>
      <c r="Y188" s="63"/>
    </row>
    <row r="189" spans="1:25">
      <c r="A189" s="108"/>
      <c r="B189" s="109"/>
      <c r="C189" s="109"/>
      <c r="D189" s="109"/>
      <c r="E189" s="109"/>
      <c r="F189" s="109"/>
      <c r="G189" s="109"/>
      <c r="H189" s="109"/>
      <c r="I189" s="109"/>
      <c r="J189" s="110"/>
      <c r="K189" s="120">
        <f>SUM(K188:N188)</f>
        <v>260</v>
      </c>
      <c r="L189" s="121"/>
      <c r="M189" s="121"/>
      <c r="N189" s="122"/>
      <c r="O189" s="117">
        <f>SUM(O188:P188)</f>
        <v>952</v>
      </c>
      <c r="P189" s="118"/>
      <c r="Q189" s="119"/>
      <c r="R189" s="114"/>
      <c r="S189" s="115"/>
      <c r="T189" s="115"/>
      <c r="U189" s="116"/>
      <c r="V189" s="63"/>
      <c r="W189" s="63"/>
      <c r="X189" s="63"/>
      <c r="Y189" s="63"/>
    </row>
    <row r="190" spans="1:25">
      <c r="V190" s="63"/>
      <c r="W190" s="63"/>
      <c r="X190" s="63"/>
      <c r="Y190" s="63"/>
    </row>
    <row r="191" spans="1:25">
      <c r="A191" s="126" t="s">
        <v>77</v>
      </c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63"/>
      <c r="W191" s="63"/>
      <c r="X191" s="63"/>
      <c r="Y191" s="63"/>
    </row>
    <row r="192" spans="1:25">
      <c r="A192" s="126" t="s">
        <v>27</v>
      </c>
      <c r="B192" s="126" t="s">
        <v>26</v>
      </c>
      <c r="C192" s="126"/>
      <c r="D192" s="126"/>
      <c r="E192" s="126"/>
      <c r="F192" s="126"/>
      <c r="G192" s="126"/>
      <c r="H192" s="126"/>
      <c r="I192" s="126"/>
      <c r="J192" s="93" t="s">
        <v>40</v>
      </c>
      <c r="K192" s="93" t="s">
        <v>24</v>
      </c>
      <c r="L192" s="93"/>
      <c r="M192" s="93"/>
      <c r="N192" s="93"/>
      <c r="O192" s="93" t="s">
        <v>41</v>
      </c>
      <c r="P192" s="93"/>
      <c r="Q192" s="93"/>
      <c r="R192" s="93" t="s">
        <v>23</v>
      </c>
      <c r="S192" s="93"/>
      <c r="T192" s="93"/>
      <c r="U192" s="93" t="s">
        <v>22</v>
      </c>
      <c r="V192" s="63"/>
      <c r="W192" s="63"/>
      <c r="X192" s="63"/>
      <c r="Y192" s="63"/>
    </row>
    <row r="193" spans="1:25">
      <c r="A193" s="126"/>
      <c r="B193" s="126"/>
      <c r="C193" s="126"/>
      <c r="D193" s="126"/>
      <c r="E193" s="126"/>
      <c r="F193" s="126"/>
      <c r="G193" s="126"/>
      <c r="H193" s="126"/>
      <c r="I193" s="126"/>
      <c r="J193" s="93"/>
      <c r="K193" s="31" t="s">
        <v>28</v>
      </c>
      <c r="L193" s="31" t="s">
        <v>29</v>
      </c>
      <c r="M193" s="46" t="s">
        <v>74</v>
      </c>
      <c r="N193" s="46" t="s">
        <v>75</v>
      </c>
      <c r="O193" s="31" t="s">
        <v>33</v>
      </c>
      <c r="P193" s="31" t="s">
        <v>7</v>
      </c>
      <c r="Q193" s="31" t="s">
        <v>30</v>
      </c>
      <c r="R193" s="31" t="s">
        <v>31</v>
      </c>
      <c r="S193" s="31" t="s">
        <v>28</v>
      </c>
      <c r="T193" s="31" t="s">
        <v>32</v>
      </c>
      <c r="U193" s="93"/>
      <c r="V193" s="63"/>
      <c r="W193" s="63"/>
      <c r="X193" s="63"/>
      <c r="Y193" s="63"/>
    </row>
    <row r="194" spans="1:25">
      <c r="A194" s="90" t="s">
        <v>69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2"/>
      <c r="V194" s="63"/>
      <c r="W194" s="63"/>
      <c r="X194" s="63"/>
      <c r="Y194" s="63"/>
    </row>
    <row r="195" spans="1:25">
      <c r="A195" s="34" t="str">
        <f>IF(ISNA(INDEX($A$37:$U$118,MATCH($B195,$B$37:$B$118,0),1)),"",INDEX($A$37:$U$118,MATCH($B195,$B$37:$B$118,0),1))</f>
        <v>MME8046</v>
      </c>
      <c r="B195" s="94" t="s">
        <v>96</v>
      </c>
      <c r="C195" s="94"/>
      <c r="D195" s="94"/>
      <c r="E195" s="94"/>
      <c r="F195" s="94"/>
      <c r="G195" s="94"/>
      <c r="H195" s="94"/>
      <c r="I195" s="94"/>
      <c r="J195" s="20">
        <f>IF(ISNA(INDEX($A$37:$U$118,MATCH($B195,$B$37:$B$118,0),10)),"",INDEX($A$37:$U$118,MATCH($B195,$B$37:$B$118,0),10))</f>
        <v>7</v>
      </c>
      <c r="K195" s="20">
        <f>IF(ISNA(INDEX($A$37:$U$118,MATCH($B195,$B$37:$B$118,0),11)),"",INDEX($A$37:$U$118,MATCH($B195,$B$37:$B$118,0),11))</f>
        <v>2</v>
      </c>
      <c r="L195" s="20">
        <f>IF(ISNA(INDEX($A$37:$U$118,MATCH($B195,$B$37:$B$118,0),12)),"",INDEX($A$37:$U$118,MATCH($B195,$B$37:$B$118,0),12))</f>
        <v>1</v>
      </c>
      <c r="M195" s="20">
        <f>IF(ISNA(INDEX($A$37:$U$118,MATCH($B195,$B$37:$B$118,0),13)),"",INDEX($A$37:$U$118,MATCH($B195,$B$37:$B$118,0),13))</f>
        <v>0</v>
      </c>
      <c r="N195" s="20">
        <f>IF(ISNA(INDEX($A$37:$U$118,MATCH($B195,$B$37:$B$118,0),14)),"",INDEX($A$37:$U$118,MATCH($B195,$B$37:$B$118,0),14))</f>
        <v>1</v>
      </c>
      <c r="O195" s="20">
        <f>IF(ISNA(INDEX($A$37:$U$118,MATCH($B195,$B$37:$B$118,0),15)),"",INDEX($A$37:$U$118,MATCH($B195,$B$37:$B$118,0),15))</f>
        <v>4</v>
      </c>
      <c r="P195" s="20">
        <f>IF(ISNA(INDEX($A$37:$U$118,MATCH($B195,$B$37:$B$118,0),16)),"",INDEX($A$37:$U$118,MATCH($B195,$B$37:$B$118,0),16))</f>
        <v>9</v>
      </c>
      <c r="Q195" s="30">
        <f>IF(ISNA(INDEX($A$37:$U$118,MATCH($B195,$B$37:$B$118,0),17)),"",INDEX($A$37:$U$118,MATCH($B195,$B$37:$B$118,0),17))</f>
        <v>13</v>
      </c>
      <c r="R195" s="30" t="str">
        <f>IF(ISNA(INDEX($A$37:$U$118,MATCH($B195,$B$37:$B$118,0),18)),"",INDEX($A$37:$U$118,MATCH($B195,$B$37:$B$118,0),18))</f>
        <v>E</v>
      </c>
      <c r="S195" s="30">
        <f>IF(ISNA(INDEX($A$37:$U$118,MATCH($B195,$B$37:$B$118,0),19)),"",INDEX($A$37:$U$118,MATCH($B195,$B$37:$B$118,0),19))</f>
        <v>0</v>
      </c>
      <c r="T195" s="30">
        <f>IF(ISNA(INDEX($A$37:$U$118,MATCH($B195,$B$37:$B$118,0),20)),"",INDEX($A$37:$U$118,MATCH($B195,$B$37:$B$118,0),20))</f>
        <v>0</v>
      </c>
      <c r="U195" s="19" t="s">
        <v>39</v>
      </c>
      <c r="V195" s="63"/>
      <c r="W195" s="63"/>
      <c r="X195" s="63"/>
      <c r="Y195" s="63"/>
    </row>
    <row r="196" spans="1:25">
      <c r="A196" s="34" t="str">
        <f>IF(ISNA(INDEX($A$37:$U$118,MATCH($B196,$B$37:$B$118,0),1)),"",INDEX($A$37:$U$118,MATCH($B196,$B$37:$B$118,0),1))</f>
        <v>MME8044</v>
      </c>
      <c r="B196" s="94" t="s">
        <v>97</v>
      </c>
      <c r="C196" s="94"/>
      <c r="D196" s="94"/>
      <c r="E196" s="94"/>
      <c r="F196" s="94"/>
      <c r="G196" s="94"/>
      <c r="H196" s="94"/>
      <c r="I196" s="94"/>
      <c r="J196" s="20">
        <f>IF(ISNA(INDEX($A$37:$U$118,MATCH($B196,$B$37:$B$118,0),10)),"",INDEX($A$37:$U$118,MATCH($B196,$B$37:$B$118,0),10))</f>
        <v>8</v>
      </c>
      <c r="K196" s="20">
        <f>IF(ISNA(INDEX($A$37:$U$118,MATCH($B196,$B$37:$B$118,0),11)),"",INDEX($A$37:$U$118,MATCH($B196,$B$37:$B$118,0),11))</f>
        <v>2</v>
      </c>
      <c r="L196" s="20">
        <f>IF(ISNA(INDEX($A$37:$U$118,MATCH($B196,$B$37:$B$118,0),12)),"",INDEX($A$37:$U$118,MATCH($B196,$B$37:$B$118,0),12))</f>
        <v>1</v>
      </c>
      <c r="M196" s="20">
        <f>IF(ISNA(INDEX($A$37:$U$118,MATCH($B196,$B$37:$B$118,0),13)),"",INDEX($A$37:$U$118,MATCH($B196,$B$37:$B$118,0),13))</f>
        <v>0</v>
      </c>
      <c r="N196" s="20">
        <f>IF(ISNA(INDEX($A$37:$U$118,MATCH($B196,$B$37:$B$118,0),14)),"",INDEX($A$37:$U$118,MATCH($B196,$B$37:$B$118,0),14))</f>
        <v>1</v>
      </c>
      <c r="O196" s="20">
        <f>IF(ISNA(INDEX($A$37:$U$118,MATCH($B196,$B$37:$B$118,0),15)),"",INDEX($A$37:$U$118,MATCH($B196,$B$37:$B$118,0),15))</f>
        <v>4</v>
      </c>
      <c r="P196" s="20">
        <f>IF(ISNA(INDEX($A$37:$U$118,MATCH($B196,$B$37:$B$118,0),16)),"",INDEX($A$37:$U$118,MATCH($B196,$B$37:$B$118,0),16))</f>
        <v>10</v>
      </c>
      <c r="Q196" s="30">
        <f>IF(ISNA(INDEX($A$37:$U$118,MATCH($B196,$B$37:$B$118,0),17)),"",INDEX($A$37:$U$118,MATCH($B196,$B$37:$B$118,0),17))</f>
        <v>14</v>
      </c>
      <c r="R196" s="30" t="str">
        <f>IF(ISNA(INDEX($A$37:$U$118,MATCH($B196,$B$37:$B$118,0),18)),"",INDEX($A$37:$U$118,MATCH($B196,$B$37:$B$118,0),18))</f>
        <v>E</v>
      </c>
      <c r="S196" s="30">
        <f>IF(ISNA(INDEX($A$37:$U$118,MATCH($B196,$B$37:$B$118,0),19)),"",INDEX($A$37:$U$118,MATCH($B196,$B$37:$B$118,0),19))</f>
        <v>0</v>
      </c>
      <c r="T196" s="30">
        <f>IF(ISNA(INDEX($A$37:$U$118,MATCH($B196,$B$37:$B$118,0),20)),"",INDEX($A$37:$U$118,MATCH($B196,$B$37:$B$118,0),20))</f>
        <v>0</v>
      </c>
      <c r="U196" s="19" t="s">
        <v>39</v>
      </c>
      <c r="V196" s="63"/>
      <c r="W196" s="63"/>
      <c r="X196" s="63"/>
      <c r="Y196" s="63"/>
    </row>
    <row r="197" spans="1:25">
      <c r="A197" s="34" t="str">
        <f>IF(ISNA(INDEX($A$37:$U$118,MATCH($B197,$B$37:$B$118,0),1)),"",INDEX($A$37:$U$118,MATCH($B197,$B$37:$B$118,0),1))</f>
        <v>MME3052</v>
      </c>
      <c r="B197" s="94" t="s">
        <v>98</v>
      </c>
      <c r="C197" s="94"/>
      <c r="D197" s="94"/>
      <c r="E197" s="94"/>
      <c r="F197" s="94"/>
      <c r="G197" s="94"/>
      <c r="H197" s="94"/>
      <c r="I197" s="94"/>
      <c r="J197" s="20">
        <f>IF(ISNA(INDEX($A$37:$U$118,MATCH($B197,$B$37:$B$118,0),10)),"",INDEX($A$37:$U$118,MATCH($B197,$B$37:$B$118,0),10))</f>
        <v>7</v>
      </c>
      <c r="K197" s="20">
        <f>IF(ISNA(INDEX($A$37:$U$118,MATCH($B197,$B$37:$B$118,0),11)),"",INDEX($A$37:$U$118,MATCH($B197,$B$37:$B$118,0),11))</f>
        <v>2</v>
      </c>
      <c r="L197" s="20">
        <f>IF(ISNA(INDEX($A$37:$U$118,MATCH($B197,$B$37:$B$118,0),12)),"",INDEX($A$37:$U$118,MATCH($B197,$B$37:$B$118,0),12))</f>
        <v>1</v>
      </c>
      <c r="M197" s="20">
        <f>IF(ISNA(INDEX($A$37:$U$118,MATCH($B197,$B$37:$B$118,0),13)),"",INDEX($A$37:$U$118,MATCH($B197,$B$37:$B$118,0),13))</f>
        <v>0</v>
      </c>
      <c r="N197" s="20">
        <f>IF(ISNA(INDEX($A$37:$U$118,MATCH($B197,$B$37:$B$118,0),14)),"",INDEX($A$37:$U$118,MATCH($B197,$B$37:$B$118,0),14))</f>
        <v>1</v>
      </c>
      <c r="O197" s="20">
        <f>IF(ISNA(INDEX($A$37:$U$118,MATCH($B197,$B$37:$B$118,0),15)),"",INDEX($A$37:$U$118,MATCH($B197,$B$37:$B$118,0),15))</f>
        <v>4</v>
      </c>
      <c r="P197" s="20">
        <f>IF(ISNA(INDEX($A$37:$U$118,MATCH($B197,$B$37:$B$118,0),16)),"",INDEX($A$37:$U$118,MATCH($B197,$B$37:$B$118,0),16))</f>
        <v>9</v>
      </c>
      <c r="Q197" s="30">
        <f>IF(ISNA(INDEX($A$37:$U$118,MATCH($B197,$B$37:$B$118,0),17)),"",INDEX($A$37:$U$118,MATCH($B197,$B$37:$B$118,0),17))</f>
        <v>13</v>
      </c>
      <c r="R197" s="30" t="str">
        <f>IF(ISNA(INDEX($A$37:$U$118,MATCH($B197,$B$37:$B$118,0),18)),"",INDEX($A$37:$U$118,MATCH($B197,$B$37:$B$118,0),18))</f>
        <v>E</v>
      </c>
      <c r="S197" s="30">
        <f>IF(ISNA(INDEX($A$37:$U$118,MATCH($B197,$B$37:$B$118,0),19)),"",INDEX($A$37:$U$118,MATCH($B197,$B$37:$B$118,0),19))</f>
        <v>0</v>
      </c>
      <c r="T197" s="30">
        <f>IF(ISNA(INDEX($A$37:$U$118,MATCH($B197,$B$37:$B$118,0),20)),"",INDEX($A$37:$U$118,MATCH($B197,$B$37:$B$118,0),20))</f>
        <v>0</v>
      </c>
      <c r="U197" s="19" t="s">
        <v>39</v>
      </c>
      <c r="V197" s="63"/>
      <c r="W197" s="63"/>
      <c r="X197" s="63"/>
      <c r="Y197" s="63"/>
    </row>
    <row r="198" spans="1:25">
      <c r="A198" s="34" t="str">
        <f>IF(ISNA(INDEX($A$37:$U$118,MATCH($B198,$B$37:$B$118,0),1)),"",INDEX($A$37:$U$118,MATCH($B198,$B$37:$B$118,0),1))</f>
        <v>MME8020</v>
      </c>
      <c r="B198" s="94" t="s">
        <v>105</v>
      </c>
      <c r="C198" s="94"/>
      <c r="D198" s="94"/>
      <c r="E198" s="94"/>
      <c r="F198" s="94"/>
      <c r="G198" s="94"/>
      <c r="H198" s="94"/>
      <c r="I198" s="94"/>
      <c r="J198" s="20">
        <f>IF(ISNA(INDEX($A$37:$U$118,MATCH($B198,$B$37:$B$118,0),10)),"",INDEX($A$37:$U$118,MATCH($B198,$B$37:$B$118,0),10))</f>
        <v>8</v>
      </c>
      <c r="K198" s="20">
        <f>IF(ISNA(INDEX($A$37:$U$118,MATCH($B198,$B$37:$B$118,0),11)),"",INDEX($A$37:$U$118,MATCH($B198,$B$37:$B$118,0),11))</f>
        <v>2</v>
      </c>
      <c r="L198" s="20">
        <f>IF(ISNA(INDEX($A$37:$U$118,MATCH($B198,$B$37:$B$118,0),12)),"",INDEX($A$37:$U$118,MATCH($B198,$B$37:$B$118,0),12))</f>
        <v>1</v>
      </c>
      <c r="M198" s="20">
        <f>IF(ISNA(INDEX($A$37:$U$118,MATCH($B198,$B$37:$B$118,0),13)),"",INDEX($A$37:$U$118,MATCH($B198,$B$37:$B$118,0),13))</f>
        <v>0</v>
      </c>
      <c r="N198" s="20">
        <f>IF(ISNA(INDEX($A$37:$U$118,MATCH($B198,$B$37:$B$118,0),14)),"",INDEX($A$37:$U$118,MATCH($B198,$B$37:$B$118,0),14))</f>
        <v>0</v>
      </c>
      <c r="O198" s="20">
        <f>IF(ISNA(INDEX($A$37:$U$118,MATCH($B198,$B$37:$B$118,0),15)),"",INDEX($A$37:$U$118,MATCH($B198,$B$37:$B$118,0),15))</f>
        <v>3</v>
      </c>
      <c r="P198" s="20">
        <f>IF(ISNA(INDEX($A$37:$U$118,MATCH($B198,$B$37:$B$118,0),16)),"",INDEX($A$37:$U$118,MATCH($B198,$B$37:$B$118,0),16))</f>
        <v>11</v>
      </c>
      <c r="Q198" s="30">
        <f>IF(ISNA(INDEX($A$37:$U$118,MATCH($B198,$B$37:$B$118,0),17)),"",INDEX($A$37:$U$118,MATCH($B198,$B$37:$B$118,0),17))</f>
        <v>14</v>
      </c>
      <c r="R198" s="30" t="str">
        <f>IF(ISNA(INDEX($A$37:$U$118,MATCH($B198,$B$37:$B$118,0),18)),"",INDEX($A$37:$U$118,MATCH($B198,$B$37:$B$118,0),18))</f>
        <v>E</v>
      </c>
      <c r="S198" s="30">
        <f>IF(ISNA(INDEX($A$37:$U$118,MATCH($B198,$B$37:$B$118,0),19)),"",INDEX($A$37:$U$118,MATCH($B198,$B$37:$B$118,0),19))</f>
        <v>0</v>
      </c>
      <c r="T198" s="30">
        <f>IF(ISNA(INDEX($A$37:$U$118,MATCH($B198,$B$37:$B$118,0),20)),"",INDEX($A$37:$U$118,MATCH($B198,$B$37:$B$118,0),20))</f>
        <v>0</v>
      </c>
      <c r="U198" s="19" t="s">
        <v>39</v>
      </c>
      <c r="V198" s="63"/>
      <c r="W198" s="63"/>
      <c r="X198" s="63"/>
      <c r="Y198" s="63"/>
    </row>
    <row r="199" spans="1:25">
      <c r="A199" s="22" t="s">
        <v>25</v>
      </c>
      <c r="B199" s="127"/>
      <c r="C199" s="128"/>
      <c r="D199" s="128"/>
      <c r="E199" s="128"/>
      <c r="F199" s="128"/>
      <c r="G199" s="128"/>
      <c r="H199" s="128"/>
      <c r="I199" s="129"/>
      <c r="J199" s="24">
        <f t="shared" ref="J199:Q199" si="62">SUM(J195:J198)</f>
        <v>30</v>
      </c>
      <c r="K199" s="24">
        <f t="shared" si="62"/>
        <v>8</v>
      </c>
      <c r="L199" s="24">
        <f t="shared" si="62"/>
        <v>4</v>
      </c>
      <c r="M199" s="24">
        <f t="shared" si="62"/>
        <v>0</v>
      </c>
      <c r="N199" s="24">
        <f t="shared" si="62"/>
        <v>3</v>
      </c>
      <c r="O199" s="24">
        <f t="shared" si="62"/>
        <v>15</v>
      </c>
      <c r="P199" s="24">
        <f t="shared" si="62"/>
        <v>39</v>
      </c>
      <c r="Q199" s="24">
        <f t="shared" si="62"/>
        <v>54</v>
      </c>
      <c r="R199" s="22">
        <f>COUNTIF(R195:R198,"E")</f>
        <v>4</v>
      </c>
      <c r="S199" s="22">
        <f>COUNTIF(S195:S198,"C")</f>
        <v>0</v>
      </c>
      <c r="T199" s="22">
        <f>COUNTIF(T195:T198,"VP")</f>
        <v>0</v>
      </c>
      <c r="U199" s="19"/>
      <c r="V199" s="63"/>
      <c r="W199" s="63"/>
      <c r="X199" s="63"/>
      <c r="Y199" s="63"/>
    </row>
    <row r="200" spans="1:25">
      <c r="A200" s="90" t="s">
        <v>71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2"/>
      <c r="V200" s="63"/>
      <c r="W200" s="63"/>
      <c r="X200" s="63"/>
      <c r="Y200" s="63"/>
    </row>
    <row r="201" spans="1:25">
      <c r="A201" s="34" t="str">
        <f>IF(ISNA(INDEX($A$37:$U$118,MATCH($B201,$B$37:$B$118,0),1)),"",INDEX($A$37:$U$118,MATCH($B201,$B$37:$B$118,0),1))</f>
        <v/>
      </c>
      <c r="B201" s="94"/>
      <c r="C201" s="94"/>
      <c r="D201" s="94"/>
      <c r="E201" s="94"/>
      <c r="F201" s="94"/>
      <c r="G201" s="94"/>
      <c r="H201" s="94"/>
      <c r="I201" s="94"/>
      <c r="J201" s="20" t="str">
        <f>IF(ISNA(INDEX($A$37:$U$118,MATCH($B201,$B$37:$B$118,0),10)),"",INDEX($A$37:$U$118,MATCH($B201,$B$37:$B$118,0),10))</f>
        <v/>
      </c>
      <c r="K201" s="20" t="str">
        <f>IF(ISNA(INDEX($A$37:$U$118,MATCH($B201,$B$37:$B$118,0),11)),"",INDEX($A$37:$U$118,MATCH($B201,$B$37:$B$118,0),11))</f>
        <v/>
      </c>
      <c r="L201" s="20" t="str">
        <f>IF(ISNA(INDEX($A$37:$U$118,MATCH($B201,$B$37:$B$118,0),12)),"",INDEX($A$37:$U$118,MATCH($B201,$B$37:$B$118,0),12))</f>
        <v/>
      </c>
      <c r="M201" s="20" t="str">
        <f>IF(ISNA(INDEX($A$37:$U$118,MATCH($B201,$B$37:$B$118,0),13)),"",INDEX($A$37:$U$118,MATCH($B201,$B$37:$B$118,0),13))</f>
        <v/>
      </c>
      <c r="N201" s="20" t="str">
        <f>IF(ISNA(INDEX($A$37:$U$118,MATCH($B201,$B$37:$B$118,0),14)),"",INDEX($A$37:$U$118,MATCH($B201,$B$37:$B$118,0),14))</f>
        <v/>
      </c>
      <c r="O201" s="20" t="str">
        <f>IF(ISNA(INDEX($A$37:$U$118,MATCH($B201,$B$37:$B$118,0),15)),"",INDEX($A$37:$U$118,MATCH($B201,$B$37:$B$118,0),15))</f>
        <v/>
      </c>
      <c r="P201" s="20" t="str">
        <f>IF(ISNA(INDEX($A$37:$U$118,MATCH($B201,$B$37:$B$118,0),16)),"",INDEX($A$37:$U$118,MATCH($B201,$B$37:$B$118,0),16))</f>
        <v/>
      </c>
      <c r="Q201" s="30" t="str">
        <f>IF(ISNA(INDEX($A$37:$U$118,MATCH($B201,$B$37:$B$118,0),17)),"",INDEX($A$37:$U$118,MATCH($B201,$B$37:$B$118,0),17))</f>
        <v/>
      </c>
      <c r="R201" s="30" t="str">
        <f>IF(ISNA(INDEX($A$37:$U$118,MATCH($B201,$B$37:$B$118,0),18)),"",INDEX($A$37:$U$118,MATCH($B201,$B$37:$B$118,0),18))</f>
        <v/>
      </c>
      <c r="S201" s="30" t="str">
        <f>IF(ISNA(INDEX($A$37:$U$118,MATCH($B201,$B$37:$B$118,0),19)),"",INDEX($A$37:$U$118,MATCH($B201,$B$37:$B$118,0),19))</f>
        <v/>
      </c>
      <c r="T201" s="30" t="str">
        <f>IF(ISNA(INDEX($A$37:$U$118,MATCH($B201,$B$37:$B$118,0),19)),"",INDEX($A$37:$U$118,MATCH($B201,$B$37:$B$118,0),19))</f>
        <v/>
      </c>
      <c r="U201" s="19" t="s">
        <v>39</v>
      </c>
      <c r="V201" s="63"/>
      <c r="W201" s="63"/>
      <c r="X201" s="63"/>
      <c r="Y201" s="63"/>
    </row>
    <row r="202" spans="1:25">
      <c r="A202" s="22" t="s">
        <v>25</v>
      </c>
      <c r="B202" s="126"/>
      <c r="C202" s="126"/>
      <c r="D202" s="126"/>
      <c r="E202" s="126"/>
      <c r="F202" s="126"/>
      <c r="G202" s="126"/>
      <c r="H202" s="126"/>
      <c r="I202" s="126"/>
      <c r="J202" s="24">
        <f t="shared" ref="J202:Q202" si="63">SUM(J201:J201)</f>
        <v>0</v>
      </c>
      <c r="K202" s="24">
        <f t="shared" si="63"/>
        <v>0</v>
      </c>
      <c r="L202" s="24">
        <f t="shared" si="63"/>
        <v>0</v>
      </c>
      <c r="M202" s="24">
        <f t="shared" si="63"/>
        <v>0</v>
      </c>
      <c r="N202" s="24">
        <f t="shared" si="63"/>
        <v>0</v>
      </c>
      <c r="O202" s="24">
        <f t="shared" si="63"/>
        <v>0</v>
      </c>
      <c r="P202" s="24">
        <f t="shared" si="63"/>
        <v>0</v>
      </c>
      <c r="Q202" s="24">
        <f t="shared" si="63"/>
        <v>0</v>
      </c>
      <c r="R202" s="22">
        <f>COUNTIF(R201:R201,"E")</f>
        <v>0</v>
      </c>
      <c r="S202" s="22">
        <f>COUNTIF(S201:S201,"C")</f>
        <v>0</v>
      </c>
      <c r="T202" s="22">
        <f>COUNTIF(T201:T201,"VP")</f>
        <v>0</v>
      </c>
      <c r="U202" s="23"/>
      <c r="V202" s="63"/>
      <c r="W202" s="63"/>
      <c r="X202" s="63"/>
      <c r="Y202" s="63"/>
    </row>
    <row r="203" spans="1:25">
      <c r="A203" s="123" t="s">
        <v>48</v>
      </c>
      <c r="B203" s="124"/>
      <c r="C203" s="124"/>
      <c r="D203" s="124"/>
      <c r="E203" s="124"/>
      <c r="F203" s="124"/>
      <c r="G203" s="124"/>
      <c r="H203" s="124"/>
      <c r="I203" s="125"/>
      <c r="J203" s="24">
        <f t="shared" ref="J203:T203" si="64">SUM(J199,J202)</f>
        <v>30</v>
      </c>
      <c r="K203" s="24">
        <f t="shared" si="64"/>
        <v>8</v>
      </c>
      <c r="L203" s="24">
        <f t="shared" si="64"/>
        <v>4</v>
      </c>
      <c r="M203" s="24">
        <f t="shared" si="64"/>
        <v>0</v>
      </c>
      <c r="N203" s="24">
        <f t="shared" si="64"/>
        <v>3</v>
      </c>
      <c r="O203" s="24">
        <f t="shared" si="64"/>
        <v>15</v>
      </c>
      <c r="P203" s="24">
        <f t="shared" si="64"/>
        <v>39</v>
      </c>
      <c r="Q203" s="24">
        <f t="shared" si="64"/>
        <v>54</v>
      </c>
      <c r="R203" s="24">
        <f t="shared" si="64"/>
        <v>4</v>
      </c>
      <c r="S203" s="24">
        <f t="shared" si="64"/>
        <v>0</v>
      </c>
      <c r="T203" s="24">
        <f t="shared" si="64"/>
        <v>0</v>
      </c>
      <c r="U203" s="57">
        <f>4/17</f>
        <v>0.23529411764705882</v>
      </c>
      <c r="V203" s="63"/>
      <c r="W203" s="63"/>
      <c r="X203" s="63"/>
      <c r="Y203" s="63"/>
    </row>
    <row r="204" spans="1:25">
      <c r="A204" s="105" t="s">
        <v>49</v>
      </c>
      <c r="B204" s="106"/>
      <c r="C204" s="106"/>
      <c r="D204" s="106"/>
      <c r="E204" s="106"/>
      <c r="F204" s="106"/>
      <c r="G204" s="106"/>
      <c r="H204" s="106"/>
      <c r="I204" s="106"/>
      <c r="J204" s="107"/>
      <c r="K204" s="24">
        <f t="shared" ref="K204:Q204" si="65">K199*14+K202*12</f>
        <v>112</v>
      </c>
      <c r="L204" s="24">
        <f t="shared" si="65"/>
        <v>56</v>
      </c>
      <c r="M204" s="24">
        <f t="shared" si="65"/>
        <v>0</v>
      </c>
      <c r="N204" s="24">
        <f t="shared" si="65"/>
        <v>42</v>
      </c>
      <c r="O204" s="24">
        <f t="shared" si="65"/>
        <v>210</v>
      </c>
      <c r="P204" s="24">
        <f t="shared" si="65"/>
        <v>546</v>
      </c>
      <c r="Q204" s="24">
        <f t="shared" si="65"/>
        <v>756</v>
      </c>
      <c r="R204" s="111"/>
      <c r="S204" s="112"/>
      <c r="T204" s="112"/>
      <c r="U204" s="113"/>
      <c r="V204" s="63"/>
      <c r="W204" s="63"/>
      <c r="X204" s="63"/>
      <c r="Y204" s="63"/>
    </row>
    <row r="205" spans="1:25">
      <c r="A205" s="108"/>
      <c r="B205" s="109"/>
      <c r="C205" s="109"/>
      <c r="D205" s="109"/>
      <c r="E205" s="109"/>
      <c r="F205" s="109"/>
      <c r="G205" s="109"/>
      <c r="H205" s="109"/>
      <c r="I205" s="109"/>
      <c r="J205" s="110"/>
      <c r="K205" s="120">
        <f>SUM(K204:N204)</f>
        <v>210</v>
      </c>
      <c r="L205" s="121"/>
      <c r="M205" s="121"/>
      <c r="N205" s="122"/>
      <c r="O205" s="117">
        <f>SUM(O204:P204)</f>
        <v>756</v>
      </c>
      <c r="P205" s="118"/>
      <c r="Q205" s="119"/>
      <c r="R205" s="114"/>
      <c r="S205" s="115"/>
      <c r="T205" s="115"/>
      <c r="U205" s="116"/>
      <c r="V205" s="63"/>
      <c r="W205" s="63"/>
      <c r="X205" s="63"/>
      <c r="Y205" s="63"/>
    </row>
    <row r="206" spans="1:25" ht="8.25" customHeight="1">
      <c r="V206" s="63"/>
      <c r="W206" s="63"/>
      <c r="X206" s="63"/>
      <c r="Y206" s="63"/>
    </row>
    <row r="207" spans="1:25">
      <c r="B207" s="8"/>
      <c r="C207" s="8"/>
      <c r="D207" s="8"/>
      <c r="E207" s="8"/>
      <c r="F207" s="8"/>
      <c r="G207" s="8"/>
      <c r="H207" s="17"/>
      <c r="I207" s="17"/>
      <c r="J207" s="17"/>
      <c r="N207" s="8"/>
      <c r="O207" s="8"/>
      <c r="P207" s="8"/>
      <c r="Q207" s="8"/>
      <c r="R207" s="8"/>
      <c r="S207" s="8"/>
      <c r="T207" s="8"/>
      <c r="V207" s="63"/>
      <c r="W207" s="63"/>
      <c r="X207" s="63"/>
      <c r="Y207" s="63"/>
    </row>
    <row r="208" spans="1:25">
      <c r="V208" s="63"/>
      <c r="W208" s="63"/>
      <c r="X208" s="63"/>
      <c r="Y208" s="63"/>
    </row>
    <row r="209" spans="1:25" s="62" customFormat="1">
      <c r="V209" s="63"/>
      <c r="W209" s="63"/>
      <c r="X209" s="63"/>
      <c r="Y209" s="63"/>
    </row>
    <row r="210" spans="1:25" s="62" customFormat="1">
      <c r="V210" s="63"/>
      <c r="W210" s="63"/>
      <c r="X210" s="63"/>
      <c r="Y210" s="63"/>
    </row>
    <row r="211" spans="1:25">
      <c r="V211" s="63"/>
      <c r="W211" s="63"/>
      <c r="X211" s="63"/>
      <c r="Y211" s="63"/>
    </row>
    <row r="212" spans="1:25">
      <c r="B212" s="2"/>
      <c r="C212" s="2"/>
      <c r="D212" s="2"/>
      <c r="E212" s="2"/>
      <c r="F212" s="2"/>
      <c r="G212" s="2"/>
      <c r="N212" s="8"/>
      <c r="O212" s="8"/>
      <c r="P212" s="8"/>
      <c r="Q212" s="8"/>
      <c r="R212" s="8"/>
      <c r="S212" s="8"/>
      <c r="T212" s="8"/>
      <c r="V212" s="63"/>
      <c r="W212" s="63"/>
      <c r="X212" s="63"/>
      <c r="Y212" s="63"/>
    </row>
    <row r="213" spans="1:25">
      <c r="B213" s="8"/>
      <c r="C213" s="8"/>
      <c r="D213" s="8"/>
      <c r="E213" s="8"/>
      <c r="F213" s="8"/>
      <c r="G213" s="8"/>
      <c r="H213" s="17"/>
      <c r="I213" s="17"/>
      <c r="J213" s="17"/>
      <c r="N213" s="8"/>
      <c r="O213" s="8"/>
      <c r="P213" s="8"/>
      <c r="Q213" s="8"/>
      <c r="R213" s="8"/>
      <c r="S213" s="8"/>
      <c r="T213" s="8"/>
      <c r="V213" s="63"/>
      <c r="W213" s="63"/>
      <c r="X213" s="63"/>
      <c r="Y213" s="63"/>
    </row>
    <row r="214" spans="1:25">
      <c r="V214" s="63"/>
      <c r="W214" s="63"/>
      <c r="X214" s="63"/>
      <c r="Y214" s="63"/>
    </row>
    <row r="215" spans="1:25">
      <c r="A215" s="137" t="s">
        <v>62</v>
      </c>
      <c r="B215" s="137"/>
      <c r="V215" s="63"/>
      <c r="W215" s="63"/>
      <c r="X215" s="63"/>
      <c r="Y215" s="63"/>
    </row>
    <row r="216" spans="1:25">
      <c r="A216" s="165" t="s">
        <v>27</v>
      </c>
      <c r="B216" s="156" t="s">
        <v>54</v>
      </c>
      <c r="C216" s="167"/>
      <c r="D216" s="167"/>
      <c r="E216" s="167"/>
      <c r="F216" s="167"/>
      <c r="G216" s="157"/>
      <c r="H216" s="156" t="s">
        <v>57</v>
      </c>
      <c r="I216" s="157"/>
      <c r="J216" s="160" t="s">
        <v>58</v>
      </c>
      <c r="K216" s="161"/>
      <c r="L216" s="161"/>
      <c r="M216" s="161"/>
      <c r="N216" s="161"/>
      <c r="O216" s="161"/>
      <c r="P216" s="162"/>
      <c r="Q216" s="156" t="s">
        <v>47</v>
      </c>
      <c r="R216" s="157"/>
      <c r="S216" s="160" t="s">
        <v>59</v>
      </c>
      <c r="T216" s="161"/>
      <c r="U216" s="162"/>
      <c r="V216" s="63"/>
      <c r="W216" s="63"/>
      <c r="X216" s="63"/>
      <c r="Y216" s="63"/>
    </row>
    <row r="217" spans="1:25">
      <c r="A217" s="166"/>
      <c r="B217" s="158"/>
      <c r="C217" s="168"/>
      <c r="D217" s="168"/>
      <c r="E217" s="168"/>
      <c r="F217" s="168"/>
      <c r="G217" s="159"/>
      <c r="H217" s="158"/>
      <c r="I217" s="159"/>
      <c r="J217" s="160" t="s">
        <v>33</v>
      </c>
      <c r="K217" s="162"/>
      <c r="L217" s="160" t="s">
        <v>7</v>
      </c>
      <c r="M217" s="161"/>
      <c r="N217" s="162"/>
      <c r="O217" s="160" t="s">
        <v>30</v>
      </c>
      <c r="P217" s="162"/>
      <c r="Q217" s="158"/>
      <c r="R217" s="159"/>
      <c r="S217" s="41" t="s">
        <v>60</v>
      </c>
      <c r="T217" s="160" t="s">
        <v>61</v>
      </c>
      <c r="U217" s="162"/>
      <c r="V217" s="63"/>
      <c r="W217" s="63"/>
      <c r="X217" s="63"/>
      <c r="Y217" s="63"/>
    </row>
    <row r="218" spans="1:25">
      <c r="A218" s="41">
        <v>1</v>
      </c>
      <c r="B218" s="160" t="s">
        <v>55</v>
      </c>
      <c r="C218" s="161"/>
      <c r="D218" s="161"/>
      <c r="E218" s="161"/>
      <c r="F218" s="161"/>
      <c r="G218" s="162"/>
      <c r="H218" s="173">
        <f>J218</f>
        <v>56</v>
      </c>
      <c r="I218" s="173"/>
      <c r="J218" s="187">
        <f>O44+O53+O62+O72-J219</f>
        <v>56</v>
      </c>
      <c r="K218" s="174"/>
      <c r="L218" s="187">
        <f>P44+P53+P62+P72-L219</f>
        <v>137</v>
      </c>
      <c r="M218" s="175"/>
      <c r="N218" s="174"/>
      <c r="O218" s="188">
        <f>SUM(J218:N218)</f>
        <v>193</v>
      </c>
      <c r="P218" s="177"/>
      <c r="Q218" s="178">
        <f>H218/H220</f>
        <v>0.875</v>
      </c>
      <c r="R218" s="179"/>
      <c r="S218" s="42">
        <f>J44+J53-S219</f>
        <v>60</v>
      </c>
      <c r="T218" s="180">
        <f>J62+J72-T219</f>
        <v>44</v>
      </c>
      <c r="U218" s="181"/>
      <c r="V218" s="63"/>
      <c r="W218" s="63"/>
      <c r="X218" s="63"/>
      <c r="Y218" s="63"/>
    </row>
    <row r="219" spans="1:25">
      <c r="A219" s="41">
        <v>2</v>
      </c>
      <c r="B219" s="160" t="s">
        <v>56</v>
      </c>
      <c r="C219" s="161"/>
      <c r="D219" s="161"/>
      <c r="E219" s="161"/>
      <c r="F219" s="161"/>
      <c r="G219" s="162"/>
      <c r="H219" s="173">
        <f>J219</f>
        <v>8</v>
      </c>
      <c r="I219" s="173"/>
      <c r="J219" s="182">
        <f>O85</f>
        <v>8</v>
      </c>
      <c r="K219" s="183"/>
      <c r="L219" s="182">
        <f>P85</f>
        <v>23</v>
      </c>
      <c r="M219" s="184"/>
      <c r="N219" s="183"/>
      <c r="O219" s="176">
        <f>SUM(J219:N219)</f>
        <v>31</v>
      </c>
      <c r="P219" s="177"/>
      <c r="Q219" s="178">
        <f>H219/H220</f>
        <v>0.125</v>
      </c>
      <c r="R219" s="179"/>
      <c r="S219" s="18">
        <v>0</v>
      </c>
      <c r="T219" s="185">
        <v>16</v>
      </c>
      <c r="U219" s="186"/>
      <c r="V219" s="63"/>
      <c r="W219" s="63"/>
      <c r="X219" s="63"/>
      <c r="Y219" s="63"/>
    </row>
    <row r="220" spans="1:25">
      <c r="A220" s="160" t="s">
        <v>25</v>
      </c>
      <c r="B220" s="161"/>
      <c r="C220" s="161"/>
      <c r="D220" s="161"/>
      <c r="E220" s="161"/>
      <c r="F220" s="161"/>
      <c r="G220" s="162"/>
      <c r="H220" s="93">
        <f>SUM(H218:I219)</f>
        <v>64</v>
      </c>
      <c r="I220" s="93"/>
      <c r="J220" s="93">
        <f>SUM(J218:K219)</f>
        <v>64</v>
      </c>
      <c r="K220" s="93"/>
      <c r="L220" s="90">
        <f>SUM(L218:N219)</f>
        <v>160</v>
      </c>
      <c r="M220" s="91"/>
      <c r="N220" s="92"/>
      <c r="O220" s="90">
        <f>SUM(O218:P219)</f>
        <v>224</v>
      </c>
      <c r="P220" s="92"/>
      <c r="Q220" s="169">
        <f>SUM(Q218:R219)</f>
        <v>1</v>
      </c>
      <c r="R220" s="170"/>
      <c r="S220" s="43">
        <f>SUM(S218:S219)</f>
        <v>60</v>
      </c>
      <c r="T220" s="171">
        <f>SUM(T218:U219)</f>
        <v>60</v>
      </c>
      <c r="U220" s="172"/>
      <c r="V220" s="63"/>
      <c r="W220" s="63"/>
      <c r="X220" s="63"/>
      <c r="Y220" s="63"/>
    </row>
    <row r="221" spans="1:25">
      <c r="V221" s="63"/>
      <c r="W221" s="63"/>
      <c r="X221" s="63"/>
      <c r="Y221" s="63"/>
    </row>
    <row r="222" spans="1:25">
      <c r="V222" s="63"/>
      <c r="W222" s="63"/>
      <c r="X222" s="63"/>
      <c r="Y222" s="63"/>
    </row>
    <row r="223" spans="1:25">
      <c r="B223" s="2"/>
      <c r="C223" s="2"/>
      <c r="D223" s="2"/>
      <c r="E223" s="2"/>
      <c r="F223" s="2"/>
      <c r="G223" s="2"/>
      <c r="N223" s="8"/>
      <c r="O223" s="8"/>
      <c r="P223" s="8"/>
      <c r="Q223" s="8"/>
      <c r="R223" s="8"/>
      <c r="S223" s="8"/>
      <c r="T223" s="8"/>
      <c r="V223" s="63"/>
      <c r="W223" s="63"/>
      <c r="X223" s="63"/>
      <c r="Y223" s="63"/>
    </row>
    <row r="224" spans="1:25">
      <c r="B224" s="8"/>
      <c r="C224" s="8"/>
      <c r="D224" s="8"/>
      <c r="E224" s="8"/>
      <c r="F224" s="8"/>
      <c r="G224" s="8"/>
      <c r="H224" s="17"/>
      <c r="I224" s="17"/>
      <c r="J224" s="17"/>
      <c r="N224" s="8"/>
      <c r="O224" s="8"/>
      <c r="P224" s="8"/>
      <c r="Q224" s="8"/>
      <c r="R224" s="8"/>
      <c r="S224" s="8"/>
      <c r="T224" s="8"/>
      <c r="V224" s="63"/>
      <c r="W224" s="63"/>
      <c r="X224" s="63"/>
      <c r="Y224" s="63"/>
    </row>
  </sheetData>
  <sheetProtection formatCells="0" formatRows="0" insertRows="0"/>
  <mergeCells count="265">
    <mergeCell ref="A220:G220"/>
    <mergeCell ref="H220:I220"/>
    <mergeCell ref="J220:K220"/>
    <mergeCell ref="L220:N220"/>
    <mergeCell ref="O220:P220"/>
    <mergeCell ref="Q220:R220"/>
    <mergeCell ref="T220:U220"/>
    <mergeCell ref="B218:G218"/>
    <mergeCell ref="H218:I218"/>
    <mergeCell ref="J218:K218"/>
    <mergeCell ref="L218:N218"/>
    <mergeCell ref="O218:P218"/>
    <mergeCell ref="Q218:R218"/>
    <mergeCell ref="T218:U218"/>
    <mergeCell ref="B219:G219"/>
    <mergeCell ref="H219:I219"/>
    <mergeCell ref="J219:K219"/>
    <mergeCell ref="L219:N219"/>
    <mergeCell ref="O219:P219"/>
    <mergeCell ref="Q219:R219"/>
    <mergeCell ref="T219:U219"/>
    <mergeCell ref="H216:I217"/>
    <mergeCell ref="J216:P216"/>
    <mergeCell ref="Q216:R217"/>
    <mergeCell ref="S216:U216"/>
    <mergeCell ref="J217:K217"/>
    <mergeCell ref="L217:N217"/>
    <mergeCell ref="O217:P217"/>
    <mergeCell ref="T217:U217"/>
    <mergeCell ref="A112:U112"/>
    <mergeCell ref="B113:I113"/>
    <mergeCell ref="A215:B215"/>
    <mergeCell ref="A119:I119"/>
    <mergeCell ref="A120:J121"/>
    <mergeCell ref="R120:U121"/>
    <mergeCell ref="K121:N121"/>
    <mergeCell ref="O121:Q121"/>
    <mergeCell ref="B198:I198"/>
    <mergeCell ref="A216:A217"/>
    <mergeCell ref="B216:G217"/>
    <mergeCell ref="O192:Q192"/>
    <mergeCell ref="A194:U194"/>
    <mergeCell ref="B195:I195"/>
    <mergeCell ref="B196:I196"/>
    <mergeCell ref="B197:I197"/>
    <mergeCell ref="A105:U105"/>
    <mergeCell ref="R204:U205"/>
    <mergeCell ref="K205:N205"/>
    <mergeCell ref="O205:Q205"/>
    <mergeCell ref="B199:I199"/>
    <mergeCell ref="A200:U200"/>
    <mergeCell ref="B202:I202"/>
    <mergeCell ref="A203:I203"/>
    <mergeCell ref="A204:J205"/>
    <mergeCell ref="B201:I201"/>
    <mergeCell ref="B184:I184"/>
    <mergeCell ref="B185:I185"/>
    <mergeCell ref="B186:I186"/>
    <mergeCell ref="B181:I181"/>
    <mergeCell ref="A187:I187"/>
    <mergeCell ref="B109:I109"/>
    <mergeCell ref="B110:I110"/>
    <mergeCell ref="B111:I111"/>
    <mergeCell ref="B108:I108"/>
    <mergeCell ref="B106:I106"/>
    <mergeCell ref="B107:I107"/>
    <mergeCell ref="A191:U191"/>
    <mergeCell ref="A188:J189"/>
    <mergeCell ref="R188:U189"/>
    <mergeCell ref="R192:T192"/>
    <mergeCell ref="A192:A193"/>
    <mergeCell ref="B192:I193"/>
    <mergeCell ref="J192:J193"/>
    <mergeCell ref="K192:N192"/>
    <mergeCell ref="U192:U193"/>
    <mergeCell ref="K189:N189"/>
    <mergeCell ref="O189:Q189"/>
    <mergeCell ref="B114:I114"/>
    <mergeCell ref="B115:I115"/>
    <mergeCell ref="B182:I182"/>
    <mergeCell ref="B183:I183"/>
    <mergeCell ref="A177:U177"/>
    <mergeCell ref="B178:I178"/>
    <mergeCell ref="B179:I179"/>
    <mergeCell ref="A180:U180"/>
    <mergeCell ref="A175:A176"/>
    <mergeCell ref="A174:U174"/>
    <mergeCell ref="J175:J176"/>
    <mergeCell ref="K175:N175"/>
    <mergeCell ref="O175:Q175"/>
    <mergeCell ref="B175:I176"/>
    <mergeCell ref="R175:T175"/>
    <mergeCell ref="U175:U176"/>
    <mergeCell ref="A99:U99"/>
    <mergeCell ref="A90:U90"/>
    <mergeCell ref="A91:A92"/>
    <mergeCell ref="B91:I92"/>
    <mergeCell ref="B100:I100"/>
    <mergeCell ref="B97:I97"/>
    <mergeCell ref="O91:Q91"/>
    <mergeCell ref="R91:T91"/>
    <mergeCell ref="U91:U92"/>
    <mergeCell ref="A93:U93"/>
    <mergeCell ref="B96:I96"/>
    <mergeCell ref="R75:T75"/>
    <mergeCell ref="K87:N87"/>
    <mergeCell ref="O87:Q87"/>
    <mergeCell ref="R86:U87"/>
    <mergeCell ref="A85:I85"/>
    <mergeCell ref="A86:J87"/>
    <mergeCell ref="U75:U76"/>
    <mergeCell ref="B75:I76"/>
    <mergeCell ref="B94:I94"/>
    <mergeCell ref="B72:I72"/>
    <mergeCell ref="A1:K1"/>
    <mergeCell ref="A3:K3"/>
    <mergeCell ref="K47:N47"/>
    <mergeCell ref="N19:U19"/>
    <mergeCell ref="N1:U1"/>
    <mergeCell ref="N14:U14"/>
    <mergeCell ref="A4:K5"/>
    <mergeCell ref="A35:U35"/>
    <mergeCell ref="A19:K19"/>
    <mergeCell ref="A17:K17"/>
    <mergeCell ref="N3:O3"/>
    <mergeCell ref="N5:O5"/>
    <mergeCell ref="D26:F26"/>
    <mergeCell ref="A18:K18"/>
    <mergeCell ref="O47:Q47"/>
    <mergeCell ref="R47:T47"/>
    <mergeCell ref="S3:U3"/>
    <mergeCell ref="S4:U4"/>
    <mergeCell ref="S5:U5"/>
    <mergeCell ref="U65:U66"/>
    <mergeCell ref="B62:I62"/>
    <mergeCell ref="B65:I66"/>
    <mergeCell ref="B60:I60"/>
    <mergeCell ref="A65:A66"/>
    <mergeCell ref="B58:I58"/>
    <mergeCell ref="U38:U39"/>
    <mergeCell ref="O38:Q38"/>
    <mergeCell ref="K38:N38"/>
    <mergeCell ref="U47:U48"/>
    <mergeCell ref="R38:T38"/>
    <mergeCell ref="A46:U46"/>
    <mergeCell ref="J47:J48"/>
    <mergeCell ref="A47:A48"/>
    <mergeCell ref="A38:A39"/>
    <mergeCell ref="B53:I53"/>
    <mergeCell ref="B51:I51"/>
    <mergeCell ref="B52:I52"/>
    <mergeCell ref="B42:I42"/>
    <mergeCell ref="B40:I40"/>
    <mergeCell ref="B41:I41"/>
    <mergeCell ref="B44:I44"/>
    <mergeCell ref="B49:I49"/>
    <mergeCell ref="B50:I50"/>
    <mergeCell ref="B43:I43"/>
    <mergeCell ref="B47:I48"/>
    <mergeCell ref="J56:J57"/>
    <mergeCell ref="K56:N56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O65:Q65"/>
    <mergeCell ref="R65:T65"/>
    <mergeCell ref="A75:A76"/>
    <mergeCell ref="B104:I104"/>
    <mergeCell ref="N15:U15"/>
    <mergeCell ref="S6:U6"/>
    <mergeCell ref="N8:U11"/>
    <mergeCell ref="A15:K15"/>
    <mergeCell ref="J38:J39"/>
    <mergeCell ref="A37:U37"/>
    <mergeCell ref="N25:U31"/>
    <mergeCell ref="A20:K23"/>
    <mergeCell ref="N21:U23"/>
    <mergeCell ref="I26:K26"/>
    <mergeCell ref="B26:C26"/>
    <mergeCell ref="H26:H27"/>
    <mergeCell ref="A25:G25"/>
    <mergeCell ref="G26:G27"/>
    <mergeCell ref="A13:K13"/>
    <mergeCell ref="A14:K14"/>
    <mergeCell ref="A16:K16"/>
    <mergeCell ref="B38:I39"/>
    <mergeCell ref="N17:U17"/>
    <mergeCell ref="N18:U18"/>
    <mergeCell ref="A157:J158"/>
    <mergeCell ref="R157:U158"/>
    <mergeCell ref="O158:Q158"/>
    <mergeCell ref="K158:N158"/>
    <mergeCell ref="A156:I156"/>
    <mergeCell ref="B155:I155"/>
    <mergeCell ref="R142:T142"/>
    <mergeCell ref="B146:I146"/>
    <mergeCell ref="B147:I147"/>
    <mergeCell ref="B148:I148"/>
    <mergeCell ref="B145:I145"/>
    <mergeCell ref="A144:U144"/>
    <mergeCell ref="U142:U143"/>
    <mergeCell ref="B149:I149"/>
    <mergeCell ref="A142:A143"/>
    <mergeCell ref="B142:I143"/>
    <mergeCell ref="J142:J143"/>
    <mergeCell ref="A153:U153"/>
    <mergeCell ref="B151:I151"/>
    <mergeCell ref="B152:I152"/>
    <mergeCell ref="A141:U141"/>
    <mergeCell ref="A140:U140"/>
    <mergeCell ref="K142:N142"/>
    <mergeCell ref="O142:Q142"/>
    <mergeCell ref="B150:I150"/>
    <mergeCell ref="A77:U77"/>
    <mergeCell ref="A81:U81"/>
    <mergeCell ref="B154:I154"/>
    <mergeCell ref="B116:I116"/>
    <mergeCell ref="B117:I117"/>
    <mergeCell ref="B118:I118"/>
    <mergeCell ref="B103:I103"/>
    <mergeCell ref="B79:I79"/>
    <mergeCell ref="B84:I84"/>
    <mergeCell ref="B80:I80"/>
    <mergeCell ref="B83:I83"/>
    <mergeCell ref="B82:I82"/>
    <mergeCell ref="B78:I78"/>
    <mergeCell ref="J91:J92"/>
    <mergeCell ref="K91:N91"/>
    <mergeCell ref="B102:I102"/>
    <mergeCell ref="B101:I101"/>
    <mergeCell ref="B98:I98"/>
    <mergeCell ref="B95:I95"/>
    <mergeCell ref="J75:J76"/>
    <mergeCell ref="K75:N75"/>
    <mergeCell ref="O75:Q75"/>
    <mergeCell ref="N13:U13"/>
    <mergeCell ref="N16:U16"/>
    <mergeCell ref="A11:K11"/>
    <mergeCell ref="A12:K12"/>
    <mergeCell ref="B59:I59"/>
    <mergeCell ref="A55:U55"/>
    <mergeCell ref="O56:Q56"/>
    <mergeCell ref="R56:T56"/>
    <mergeCell ref="U56:U57"/>
    <mergeCell ref="B67:I67"/>
    <mergeCell ref="B68:I68"/>
    <mergeCell ref="B69:I69"/>
    <mergeCell ref="B70:I70"/>
    <mergeCell ref="B71:I71"/>
    <mergeCell ref="A56:A57"/>
    <mergeCell ref="B56:I57"/>
    <mergeCell ref="A74:U74"/>
    <mergeCell ref="B61:I61"/>
    <mergeCell ref="A64:U64"/>
    <mergeCell ref="J65:J66"/>
    <mergeCell ref="K65:N65"/>
  </mergeCells>
  <phoneticPr fontId="6" type="noConversion"/>
  <dataValidations disablePrompts="1" count="6">
    <dataValidation type="list" allowBlank="1" showInputMessage="1" showErrorMessage="1" sqref="S113:S118 S94:S98 S106:S111 S100:S104 S49:S52 S78:S80 S40:S43 S82:S84 S58:S61 S67:S71">
      <formula1>$S$39</formula1>
    </dataValidation>
    <dataValidation type="list" allowBlank="1" showInputMessage="1" showErrorMessage="1" sqref="R113:R118 R94:R98 R106:R111 R100:R104 R49:R52 R78:R80 R40:R43 R82:R84 R58:R61 R67:R71">
      <formula1>$R$39</formula1>
    </dataValidation>
    <dataValidation type="list" allowBlank="1" showInputMessage="1" showErrorMessage="1" sqref="T113:T118 T100:T104 T94:T98 T106:T111 T58:T61 T49:T52 T82:T84 T78:T80 T40:T43 T67:T71">
      <formula1>$T$39</formula1>
    </dataValidation>
    <dataValidation type="list" allowBlank="1" showInputMessage="1" showErrorMessage="1" sqref="U145:U151 U181:U185 U178 U195:U198 U201 U100:U104 U94:U98 U106:U111 U113:U118 U154 U67:U71 U49:U52 U78:U80 U82:U84 U40:U43 U58:U61">
      <formula1>$P$36:$T$36</formula1>
    </dataValidation>
    <dataValidation type="list" allowBlank="1" showInputMessage="1" showErrorMessage="1" sqref="U152 U179 U199">
      <formula1>$Q$36:$T$36</formula1>
    </dataValidation>
    <dataValidation type="list" allowBlank="1" showInputMessage="1" showErrorMessage="1" sqref="B178:I178 B181:I185 B195:I198 B201:I201 B154:I154 B145:I151">
      <formula1>$B$38:$B$118</formula1>
    </dataValidation>
  </dataValidations>
  <pageMargins left="0.1181091426071741" right="0.1181091426071741" top="0.74803040244969377" bottom="0.74803040244969377" header="0.31496062992125984" footer="0.31496062992125984"/>
  <pageSetup paperSize="9" orientation="landscape" blackAndWhite="1" r:id="rId1"/>
  <headerFooter>
    <oddFooter>&amp;LRECTOR,
Acad.Prof.univ.dr. Ioan Aurel POP&amp;CPag. &amp;P/&amp;N&amp;RDECAN,
Prof. univ. dr. Adrian Olimpiu PETRUȘEL</oddFooter>
  </headerFooter>
  <ignoredErrors>
    <ignoredError sqref="R44" formula="1"/>
    <ignoredError sqref="K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2015-06-05T13:08:10Z</cp:lastPrinted>
  <dcterms:created xsi:type="dcterms:W3CDTF">2013-06-27T08:19:59Z</dcterms:created>
  <dcterms:modified xsi:type="dcterms:W3CDTF">2015-06-05T13:18:05Z</dcterms:modified>
</cp:coreProperties>
</file>