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610" windowHeight="11640" activeTab="0"/>
  </bookViews>
  <sheets>
    <sheet name="Sheet1" sheetId="1" r:id="rId1"/>
  </sheets>
  <definedNames>
    <definedName name="_xlnm.Print_Area" localSheetId="0">'Sheet1'!$A$1:$U$161</definedName>
  </definedNames>
  <calcPr fullCalcOnLoad="1"/>
</workbook>
</file>

<file path=xl/sharedStrings.xml><?xml version="1.0" encoding="utf-8"?>
<sst xmlns="http://schemas.openxmlformats.org/spreadsheetml/2006/main" count="366" uniqueCount="155">
  <si>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</si>
  <si>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</si>
  <si>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</si>
  <si>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</si>
  <si>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</si>
  <si>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</si>
  <si>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</si>
  <si>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</si>
  <si>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</si>
  <si>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</si>
  <si>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</si>
  <si>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</si>
  <si>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</si>
  <si>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</si>
  <si>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</si>
  <si>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</si>
  <si>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</si>
  <si>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</si>
  <si>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</si>
  <si>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</si>
  <si>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</si>
  <si>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</si>
  <si>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</si>
  <si>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</si>
  <si>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</si>
  <si>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</si>
  <si>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</si>
  <si>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</si>
  <si>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</si>
  <si>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</si>
  <si>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</si>
  <si>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</si>
  <si>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</si>
  <si>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</si>
  <si>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</si>
  <si>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</si>
  <si>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</si>
  <si>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</si>
  <si>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</si>
  <si>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</si>
  <si>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</si>
  <si>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</si>
  <si>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</si>
  <si>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</si>
  <si>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</si>
  <si>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</si>
  <si>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DISCIPLINE OPȚIONALE</t>
  </si>
  <si>
    <t>CURS OPȚIONAL 1 (An I, Semestrul 1)</t>
  </si>
  <si>
    <t>%</t>
  </si>
  <si>
    <t>TOTAL CREDITE / ORE PE SĂPTĂMÂNĂ / EVALUĂRI / PROCENT DIN TOTAL DISCIPLINE</t>
  </si>
  <si>
    <t xml:space="preserve">TOTAL ORE FIZICE / TOTAL ORE ALOCATE STUDIULUI </t>
  </si>
  <si>
    <t xml:space="preserve">Anexă la Planul de Învățământ specializarea / programul de studiu: </t>
  </si>
  <si>
    <t>DCOU</t>
  </si>
  <si>
    <t>DISCIPLINE DE PREGĂTIRE FUNDAMENTALĂ (DF)</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</si>
  <si>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</si>
  <si>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</si>
  <si>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</si>
  <si>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</si>
  <si>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</si>
  <si>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</si>
  <si>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</si>
  <si>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</si>
  <si>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</si>
  <si>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</si>
  <si>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</si>
  <si>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Semestrele 1 - 3 (14 săptămâni)</t>
  </si>
  <si>
    <t>Semestrul 4 (12 săptămâni)</t>
  </si>
  <si>
    <t>Semestrul  4 (12 săptămâni)</t>
  </si>
  <si>
    <t>I. CERINŢE PENTRU OBŢINEREA DIPLOMEI DE MASTER</t>
  </si>
  <si>
    <t>L</t>
  </si>
  <si>
    <t>P</t>
  </si>
  <si>
    <t>DISCIPLINE DE SPECIALITATE (DS)</t>
  </si>
  <si>
    <t>FACULTATEA DE MATEMATICĂ ŞI INFORMATICĂ</t>
  </si>
  <si>
    <r>
      <t xml:space="preserve">Domeniul: </t>
    </r>
    <r>
      <rPr>
        <b/>
        <sz val="10"/>
        <color indexed="8"/>
        <rFont val="Times New Roman"/>
        <family val="1"/>
      </rPr>
      <t>Informatică</t>
    </r>
  </si>
  <si>
    <r>
      <t xml:space="preserve">Specializarea/Programul de studiu: </t>
    </r>
    <r>
      <rPr>
        <b/>
        <sz val="10"/>
        <rFont val="Times New Roman"/>
        <family val="1"/>
      </rPr>
      <t>Analiza datelor şi modelare</t>
    </r>
  </si>
  <si>
    <r>
      <t xml:space="preserve">Limba de predare: </t>
    </r>
    <r>
      <rPr>
        <b/>
        <sz val="10"/>
        <color indexed="8"/>
        <rFont val="Times New Roman"/>
        <family val="1"/>
      </rPr>
      <t>Maghiară</t>
    </r>
  </si>
  <si>
    <r>
      <t xml:space="preserve">Titlul absolventului: </t>
    </r>
    <r>
      <rPr>
        <b/>
        <sz val="10"/>
        <color indexed="8"/>
        <rFont val="Times New Roman"/>
        <family val="1"/>
      </rPr>
      <t>Master's Degree</t>
    </r>
  </si>
  <si>
    <r>
      <rPr>
        <b/>
        <sz val="10"/>
        <color indexed="8"/>
        <rFont val="Times New Roman"/>
        <family val="1"/>
      </rPr>
      <t xml:space="preserve">10 </t>
    </r>
    <r>
      <rPr>
        <sz val="10"/>
        <color indexed="8"/>
        <rFont val="Times New Roman"/>
        <family val="1"/>
      </rPr>
      <t xml:space="preserve">de credite la examenul de disertaţie </t>
    </r>
  </si>
  <si>
    <r>
      <t>IV. EXAMENUL DE DISERTAȚIE</t>
    </r>
    <r>
      <rPr>
        <sz val="10"/>
        <rFont val="Times New Roman"/>
        <family val="1"/>
      </rPr>
      <t xml:space="preserve"> - în perioada: 25 iunie - 10 iulie
Proba 1: Prezentarea şi susţinerea lucrării de disertație - 10 credite</t>
    </r>
  </si>
  <si>
    <t>În contul a cel mult o disciplină opţională studentul are dreptul să aleagă o disciplină de la alte specializări ale facultăţilor din Universitatea „Babeş-Bolyai”.</t>
  </si>
  <si>
    <r>
      <rPr>
        <b/>
        <sz val="10"/>
        <color indexed="8"/>
        <rFont val="Times New Roman"/>
        <family val="1"/>
      </rPr>
      <t xml:space="preserve">VI.  UNIVERSITĂŢI EUROPENE DE REFERINŢĂ:
</t>
    </r>
    <r>
      <rPr>
        <sz val="10"/>
        <color indexed="8"/>
        <rFont val="Times New Roman"/>
        <family val="1"/>
      </rPr>
      <t xml:space="preserve">Planul de învăţământ urmează planurile de invățământ de la UCL (MSc Web Science and Big Data Analytics), Essex University (MSc Big Data and Text Analytics), si ale Universității Stanford (Data Mining and Analysis). Planul reflectă recomandările Association of Computing Machinery şi IEEE Computer Society. </t>
    </r>
    <r>
      <rPr>
        <b/>
        <sz val="10"/>
        <color indexed="8"/>
        <rFont val="Times New Roman"/>
        <family val="1"/>
      </rPr>
      <t xml:space="preserve">          </t>
    </r>
    <r>
      <rPr>
        <sz val="10"/>
        <color indexed="8"/>
        <rFont val="Times New Roman"/>
        <family val="1"/>
      </rPr>
      <t xml:space="preserve">                                                                                               </t>
    </r>
  </si>
  <si>
    <t>MMM8079</t>
  </si>
  <si>
    <t>Modelare Monte Carlo şi aplicaţii</t>
  </si>
  <si>
    <t>MMM8032</t>
  </si>
  <si>
    <t>Regăsirea informației</t>
  </si>
  <si>
    <t>MMX9911</t>
  </si>
  <si>
    <t>Curs opţional 1</t>
  </si>
  <si>
    <t>MMX9912</t>
  </si>
  <si>
    <t>Curs opţional 2</t>
  </si>
  <si>
    <t>MMM8080</t>
  </si>
  <si>
    <t>Paradigme de programare paralelă, programare GPGPU</t>
  </si>
  <si>
    <t>MMM8081</t>
  </si>
  <si>
    <t>Metode de prelucrare a limbajului natural</t>
  </si>
  <si>
    <t>MMM9012</t>
  </si>
  <si>
    <t>Practică în specialitate</t>
  </si>
  <si>
    <t>MMM3040</t>
  </si>
  <si>
    <t>Metodologia cercetării ştiinţifice de informatică</t>
  </si>
  <si>
    <t>MMM8075</t>
  </si>
  <si>
    <t>Analiza de date masive</t>
  </si>
  <si>
    <t>MMM8076</t>
  </si>
  <si>
    <t>Introducere în învățarea automată a maşinilor</t>
  </si>
  <si>
    <t>MMX9913</t>
  </si>
  <si>
    <t>Curs opțional 3</t>
  </si>
  <si>
    <t>MMX9914</t>
  </si>
  <si>
    <t>Curs opțional 4</t>
  </si>
  <si>
    <t>MMM8077</t>
  </si>
  <si>
    <t>Data warehousing şi Business Intelligence</t>
  </si>
  <si>
    <t>MMM8078</t>
  </si>
  <si>
    <t>Metode inteligente pentru modelarea datelor</t>
  </si>
  <si>
    <t>MMX9915</t>
  </si>
  <si>
    <t>Curs opțional 5</t>
  </si>
  <si>
    <t>MMM3401</t>
  </si>
  <si>
    <t>Finalizarea lucrării de disertaţie</t>
  </si>
  <si>
    <t>CURS OPȚIONAL 2 (An I, Semestrul 1)</t>
  </si>
  <si>
    <t>MMM3050</t>
  </si>
  <si>
    <t>Teoria codurilor</t>
  </si>
  <si>
    <t>MMM8039</t>
  </si>
  <si>
    <t>Optimizarea interogării bazelor de date</t>
  </si>
  <si>
    <t>MME8048</t>
  </si>
  <si>
    <t>Metode avansate de analiza datelor</t>
  </si>
  <si>
    <t>MMM8085</t>
  </si>
  <si>
    <t>Programarea roboților și a sistemelor înglobate</t>
  </si>
  <si>
    <t>MMM8018</t>
  </si>
  <si>
    <t>Teoria jocurilor</t>
  </si>
  <si>
    <t>Algoritmi evolutivi</t>
  </si>
  <si>
    <t>MMM8082</t>
  </si>
  <si>
    <t>Aplicații ale algoritmilor de punct interior</t>
  </si>
  <si>
    <t>MMM8083</t>
  </si>
  <si>
    <t>Metode metaeuristice</t>
  </si>
  <si>
    <t>MMM8084</t>
  </si>
  <si>
    <t>Tehnici de vizualizare a datelor</t>
  </si>
  <si>
    <t>MMM3019</t>
  </si>
  <si>
    <t>Metode stocastice de căutare</t>
  </si>
  <si>
    <t>MMM8086</t>
  </si>
  <si>
    <t>Bazele simulărilor industriale</t>
  </si>
  <si>
    <r>
      <rPr>
        <b/>
        <sz val="10"/>
        <color indexed="8"/>
        <rFont val="Times New Roman"/>
        <family val="1"/>
      </rPr>
      <t xml:space="preserve">     36</t>
    </r>
    <r>
      <rPr>
        <sz val="10"/>
        <color indexed="8"/>
        <rFont val="Times New Roman"/>
        <family val="1"/>
      </rPr>
      <t xml:space="preserve"> credite la disciplinele opţionale;</t>
    </r>
  </si>
  <si>
    <r>
      <rPr>
        <b/>
        <sz val="10"/>
        <color indexed="8"/>
        <rFont val="Times New Roman"/>
        <family val="1"/>
      </rPr>
      <t xml:space="preserve">     84 </t>
    </r>
    <r>
      <rPr>
        <sz val="10"/>
        <color indexed="8"/>
        <rFont val="Times New Roman"/>
        <family val="1"/>
      </rPr>
      <t>de credite la disciplinele obligatorii;</t>
    </r>
  </si>
  <si>
    <r>
      <t>NOTĂ:</t>
    </r>
    <r>
      <rPr>
        <sz val="10"/>
        <color indexed="8"/>
        <rFont val="Times New Roman"/>
        <family val="1"/>
      </rPr>
      <t xml:space="preserve">
1. Disciplina Finalizarea lucrării de disertaţie se compune din două ore proiect pe parcursul semestrului şi  2 săptămâni comasate in finalul semestrului (6 ore/zi, 5 zile/săptămână)
</t>
    </r>
  </si>
  <si>
    <t>CURS OPȚIONAL 4 (An II, Semestrul 3)</t>
  </si>
  <si>
    <t>Inginerie soft bazata pe agenti</t>
  </si>
  <si>
    <t>PLAN DE ÎNVĂŢĂMÂNT  valabil începând din anul universitar 2015-2017</t>
  </si>
  <si>
    <r>
      <t xml:space="preserve">Sem. 1: Se alege  o disciplină din pachetul Curs opţional 1 </t>
    </r>
    <r>
      <rPr>
        <b/>
        <sz val="10"/>
        <color indexed="8"/>
        <rFont val="Times New Roman"/>
        <family val="1"/>
      </rPr>
      <t>MMX9911</t>
    </r>
    <r>
      <rPr>
        <sz val="10"/>
        <color indexed="8"/>
        <rFont val="Times New Roman"/>
        <family val="1"/>
      </rPr>
      <t xml:space="preserve">: </t>
    </r>
  </si>
  <si>
    <r>
      <t xml:space="preserve">Sem. 1: Se alege  o disciplină din pachetul Curs opţional 2 </t>
    </r>
    <r>
      <rPr>
        <b/>
        <sz val="10"/>
        <color indexed="8"/>
        <rFont val="Times New Roman"/>
        <family val="1"/>
      </rPr>
      <t>MMX9912</t>
    </r>
    <r>
      <rPr>
        <sz val="10"/>
        <color indexed="8"/>
        <rFont val="Times New Roman"/>
        <family val="1"/>
      </rPr>
      <t>:</t>
    </r>
  </si>
  <si>
    <r>
      <t xml:space="preserve">Sem. 3: Se alege  o disciplină din pachetul Curs opţional 4 </t>
    </r>
    <r>
      <rPr>
        <b/>
        <sz val="10"/>
        <color indexed="8"/>
        <rFont val="Times New Roman"/>
        <family val="1"/>
      </rPr>
      <t>MMX9914</t>
    </r>
    <r>
      <rPr>
        <sz val="10"/>
        <color indexed="8"/>
        <rFont val="Times New Roman"/>
        <family val="1"/>
      </rPr>
      <t>:</t>
    </r>
  </si>
  <si>
    <t xml:space="preserve">              MMM8082, MMM8083, MMM8084</t>
  </si>
  <si>
    <t xml:space="preserve">              MMM3019, MMM8086, MME8090</t>
  </si>
  <si>
    <t>CURS OPȚIONAL 3 (An I, Semestrul 2)</t>
  </si>
  <si>
    <t>CURS OPȚIONAL 5 (An II, Semestrul 3)</t>
  </si>
  <si>
    <t>MMM3050, MMM8039</t>
  </si>
  <si>
    <t xml:space="preserve">              MMM8085, MME8048</t>
  </si>
  <si>
    <r>
      <t xml:space="preserve">Sem. 2: Se alege  o disciplină din pachetul Curs opţional 3 </t>
    </r>
    <r>
      <rPr>
        <b/>
        <sz val="10"/>
        <color indexed="8"/>
        <rFont val="Times New Roman"/>
        <family val="1"/>
      </rPr>
      <t>MMX9913</t>
    </r>
    <r>
      <rPr>
        <sz val="10"/>
        <color indexed="8"/>
        <rFont val="Times New Roman"/>
        <family val="1"/>
      </rPr>
      <t>:</t>
    </r>
  </si>
  <si>
    <r>
      <t xml:space="preserve">Sem. 3: Se alege  o disciplină din pachetul Curs opţional 5 </t>
    </r>
    <r>
      <rPr>
        <b/>
        <sz val="10"/>
        <color indexed="8"/>
        <rFont val="Times New Roman"/>
        <family val="1"/>
      </rPr>
      <t>MMX9915</t>
    </r>
    <r>
      <rPr>
        <sz val="10"/>
        <color indexed="8"/>
        <rFont val="Times New Roman"/>
        <family val="1"/>
      </rPr>
      <t>:</t>
    </r>
  </si>
  <si>
    <t>MME8090</t>
  </si>
  <si>
    <t>MME8043</t>
  </si>
  <si>
    <t xml:space="preserve">             MMM8018, MME8043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</si>
</sst>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border>
    <border>
      <left style="thin"/>
      <right style="thin"/>
      <top style="thin"/>
      <bottom/>
    </border>
    <border>
      <left style="thin"/>
      <right>
        <color indexed="63"/>
      </right>
      <top>
        <color indexed="63"/>
      </top>
      <bottom>
        <color indexed="63"/>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3">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6" fillId="0" borderId="0" xfId="0" applyFont="1" applyAlignment="1" applyProtection="1">
      <alignment/>
      <protection locked="0"/>
    </xf>
    <xf numFmtId="0" fontId="4" fillId="0" borderId="0" xfId="0" applyFont="1" applyAlignment="1" applyProtection="1">
      <alignment/>
      <protection locked="0"/>
    </xf>
    <xf numFmtId="0" fontId="2" fillId="33" borderId="11"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1"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protection locked="0"/>
    </xf>
    <xf numFmtId="2"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Alignment="1" applyProtection="1">
      <alignment/>
      <protection locked="0"/>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11" xfId="0" applyFont="1" applyBorder="1" applyAlignment="1" applyProtection="1">
      <alignment/>
      <protection/>
    </xf>
    <xf numFmtId="1" fontId="3" fillId="0" borderId="11" xfId="0" applyNumberFormat="1" applyFont="1" applyBorder="1" applyAlignment="1" applyProtection="1">
      <alignment horizontal="center" vertical="center"/>
      <protection/>
    </xf>
    <xf numFmtId="2" fontId="2" fillId="33" borderId="11" xfId="0" applyNumberFormat="1"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wrapText="1"/>
      <protection locked="0"/>
    </xf>
    <xf numFmtId="1" fontId="2" fillId="33" borderId="11"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center" vertical="center" wrapText="1"/>
      <protection locked="0"/>
    </xf>
    <xf numFmtId="164" fontId="2"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2" fillId="0" borderId="11" xfId="0" applyFont="1" applyBorder="1" applyAlignment="1" applyProtection="1">
      <alignment horizontal="left" vertical="center"/>
      <protection/>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protection locked="0"/>
    </xf>
    <xf numFmtId="0" fontId="3" fillId="0" borderId="12" xfId="0" applyFont="1" applyBorder="1" applyAlignment="1" applyProtection="1">
      <alignment/>
      <protection locked="0"/>
    </xf>
    <xf numFmtId="0" fontId="2" fillId="0" borderId="12" xfId="0" applyNumberFormat="1"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33" borderId="11"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49" fontId="2" fillId="33" borderId="11" xfId="0" applyNumberFormat="1" applyFont="1" applyFill="1" applyBorder="1" applyAlignment="1" applyProtection="1">
      <alignment horizontal="center" vertical="center" wrapText="1"/>
      <protection locked="0"/>
    </xf>
    <xf numFmtId="10" fontId="3" fillId="33" borderId="13"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xf>
    <xf numFmtId="0" fontId="2" fillId="0" borderId="0" xfId="0" applyFont="1" applyBorder="1" applyAlignment="1" applyProtection="1">
      <alignment/>
      <protection/>
    </xf>
    <xf numFmtId="0" fontId="3" fillId="0" borderId="0" xfId="0" applyFont="1" applyBorder="1" applyAlignment="1" applyProtection="1">
      <alignment horizontal="left" vertical="center" wrapText="1"/>
      <protection/>
    </xf>
    <xf numFmtId="1" fontId="3" fillId="0" borderId="0" xfId="0" applyNumberFormat="1" applyFont="1" applyBorder="1" applyAlignment="1" applyProtection="1">
      <alignment horizontal="center" vertical="center"/>
      <protection/>
    </xf>
    <xf numFmtId="1" fontId="3" fillId="0" borderId="0" xfId="0" applyNumberFormat="1" applyFont="1" applyBorder="1" applyAlignment="1" applyProtection="1">
      <alignment horizontal="center"/>
      <protection/>
    </xf>
    <xf numFmtId="2" fontId="2" fillId="0" borderId="0" xfId="0" applyNumberFormat="1" applyFont="1" applyBorder="1" applyAlignment="1" applyProtection="1">
      <alignment horizontal="center" vertical="center"/>
      <protection/>
    </xf>
    <xf numFmtId="0" fontId="2" fillId="0" borderId="0" xfId="0" applyFont="1" applyAlignment="1" applyProtection="1">
      <alignment vertical="top"/>
      <protection locked="0"/>
    </xf>
    <xf numFmtId="0" fontId="2" fillId="0" borderId="1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0" xfId="0" applyFont="1" applyFill="1" applyBorder="1" applyAlignment="1" applyProtection="1">
      <alignment horizontal="left" vertical="center"/>
      <protection locked="0"/>
    </xf>
    <xf numFmtId="0" fontId="2" fillId="33" borderId="15" xfId="0" applyFont="1" applyFill="1" applyBorder="1" applyAlignment="1" applyProtection="1">
      <alignment horizontal="left" vertical="center"/>
      <protection locked="0"/>
    </xf>
    <xf numFmtId="0" fontId="2" fillId="33" borderId="1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wrapText="1"/>
      <protection locked="0"/>
    </xf>
    <xf numFmtId="0" fontId="3" fillId="0" borderId="10"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11" xfId="0" applyFont="1" applyBorder="1" applyAlignment="1" applyProtection="1">
      <alignment horizontal="center" vertical="center"/>
      <protection/>
    </xf>
    <xf numFmtId="0" fontId="2" fillId="0" borderId="0" xfId="0" applyFont="1" applyAlignment="1" applyProtection="1">
      <alignment horizontal="left" wrapText="1"/>
      <protection locked="0"/>
    </xf>
    <xf numFmtId="0" fontId="2" fillId="0" borderId="0" xfId="0" applyFont="1" applyAlignment="1" applyProtection="1">
      <alignment horizontal="left" vertical="top" wrapText="1"/>
      <protection locked="0"/>
    </xf>
    <xf numFmtId="0" fontId="3" fillId="0" borderId="17"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2" fontId="2" fillId="0" borderId="17" xfId="0" applyNumberFormat="1" applyFont="1" applyBorder="1" applyAlignment="1" applyProtection="1">
      <alignment horizontal="center" vertical="center"/>
      <protection/>
    </xf>
    <xf numFmtId="2" fontId="2" fillId="0" borderId="12" xfId="0" applyNumberFormat="1" applyFont="1" applyBorder="1" applyAlignment="1" applyProtection="1">
      <alignment horizontal="center" vertical="center"/>
      <protection/>
    </xf>
    <xf numFmtId="2" fontId="2" fillId="0" borderId="18" xfId="0" applyNumberFormat="1" applyFont="1" applyBorder="1" applyAlignment="1" applyProtection="1">
      <alignment horizontal="center" vertical="center"/>
      <protection/>
    </xf>
    <xf numFmtId="2" fontId="2" fillId="0" borderId="19" xfId="0" applyNumberFormat="1" applyFont="1" applyBorder="1" applyAlignment="1" applyProtection="1">
      <alignment horizontal="center" vertical="center"/>
      <protection/>
    </xf>
    <xf numFmtId="2" fontId="2" fillId="0" borderId="20" xfId="0" applyNumberFormat="1" applyFont="1" applyBorder="1" applyAlignment="1" applyProtection="1">
      <alignment horizontal="center" vertical="center"/>
      <protection/>
    </xf>
    <xf numFmtId="2" fontId="2" fillId="0" borderId="21"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protection/>
    </xf>
    <xf numFmtId="1" fontId="3" fillId="0" borderId="15" xfId="0" applyNumberFormat="1" applyFont="1" applyBorder="1" applyAlignment="1" applyProtection="1">
      <alignment horizontal="center"/>
      <protection/>
    </xf>
    <xf numFmtId="1" fontId="3" fillId="0" borderId="16" xfId="0" applyNumberFormat="1" applyFont="1" applyBorder="1" applyAlignment="1" applyProtection="1">
      <alignment horizontal="center"/>
      <protection/>
    </xf>
    <xf numFmtId="1" fontId="3" fillId="0" borderId="10" xfId="0" applyNumberFormat="1" applyFont="1" applyBorder="1" applyAlignment="1" applyProtection="1">
      <alignment horizontal="center" vertical="center"/>
      <protection/>
    </xf>
    <xf numFmtId="1" fontId="3" fillId="0" borderId="15" xfId="0" applyNumberFormat="1" applyFont="1" applyBorder="1" applyAlignment="1" applyProtection="1">
      <alignment horizontal="center" vertical="center"/>
      <protection/>
    </xf>
    <xf numFmtId="1" fontId="3" fillId="0" borderId="16" xfId="0" applyNumberFormat="1" applyFont="1" applyBorder="1" applyAlignment="1" applyProtection="1">
      <alignment horizontal="center" vertical="center"/>
      <protection/>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locked="0"/>
    </xf>
    <xf numFmtId="0" fontId="2" fillId="0" borderId="20" xfId="0" applyFont="1" applyBorder="1" applyAlignment="1" applyProtection="1">
      <alignment/>
      <protection locked="0"/>
    </xf>
    <xf numFmtId="0" fontId="2" fillId="0" borderId="21" xfId="0" applyFont="1" applyBorder="1" applyAlignment="1" applyProtection="1">
      <alignment/>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 fillId="0" borderId="0" xfId="0" applyFont="1" applyAlignment="1" applyProtection="1">
      <alignment vertical="center"/>
      <protection locked="0"/>
    </xf>
    <xf numFmtId="0" fontId="3"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3" fillId="0" borderId="0" xfId="0" applyFont="1" applyFill="1" applyBorder="1" applyAlignment="1" applyProtection="1">
      <alignment vertical="center" wrapText="1"/>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0" xfId="0" applyFont="1" applyBorder="1" applyAlignment="1" applyProtection="1">
      <alignment/>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8" fillId="0" borderId="0" xfId="0" applyFont="1" applyAlignment="1" applyProtection="1">
      <alignment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protection locked="0"/>
    </xf>
    <xf numFmtId="0" fontId="3" fillId="0" borderId="11" xfId="0" applyFont="1" applyBorder="1" applyAlignment="1" applyProtection="1">
      <alignment horizontal="center" vertical="center" wrapText="1"/>
      <protection locked="0"/>
    </xf>
    <xf numFmtId="0" fontId="2" fillId="0" borderId="11" xfId="0" applyFont="1" applyBorder="1" applyAlignment="1" applyProtection="1">
      <alignment/>
      <protection locked="0"/>
    </xf>
    <xf numFmtId="0" fontId="3" fillId="0" borderId="10" xfId="0" applyNumberFormat="1"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3" fillId="0" borderId="16" xfId="0" applyNumberFormat="1" applyFont="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protection locked="0"/>
    </xf>
    <xf numFmtId="1" fontId="3" fillId="0" borderId="16" xfId="0" applyNumberFormat="1" applyFont="1" applyBorder="1" applyAlignment="1" applyProtection="1">
      <alignment horizontal="center" vertical="center"/>
      <protection locked="0"/>
    </xf>
    <xf numFmtId="1" fontId="2" fillId="0" borderId="15" xfId="0" applyNumberFormat="1" applyFont="1" applyBorder="1" applyAlignment="1" applyProtection="1">
      <alignment horizontal="center" vertical="center"/>
      <protection locked="0"/>
    </xf>
    <xf numFmtId="1" fontId="2" fillId="0" borderId="16" xfId="0" applyNumberFormat="1" applyFont="1" applyBorder="1" applyAlignment="1" applyProtection="1">
      <alignment horizontal="center" vertical="center"/>
      <protection locked="0"/>
    </xf>
    <xf numFmtId="0" fontId="2" fillId="0" borderId="10" xfId="0" applyFont="1" applyBorder="1" applyAlignment="1" applyProtection="1">
      <alignment horizontal="left" vertical="top"/>
      <protection/>
    </xf>
    <xf numFmtId="0" fontId="2" fillId="0" borderId="15" xfId="0" applyFont="1" applyBorder="1" applyAlignment="1" applyProtection="1">
      <alignment horizontal="left" vertical="top"/>
      <protection/>
    </xf>
    <xf numFmtId="0" fontId="2" fillId="0" borderId="16" xfId="0" applyFont="1" applyBorder="1" applyAlignment="1" applyProtection="1">
      <alignment horizontal="left" vertical="top"/>
      <protection/>
    </xf>
    <xf numFmtId="0" fontId="2" fillId="0" borderId="11" xfId="0" applyFont="1" applyBorder="1" applyAlignment="1" applyProtection="1">
      <alignment horizontal="center" vertical="center"/>
      <protection/>
    </xf>
    <xf numFmtId="0" fontId="2" fillId="0" borderId="10"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3" fillId="0" borderId="13"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1" fontId="2" fillId="0" borderId="10"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1" fontId="2" fillId="0" borderId="15"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9" fontId="2" fillId="0" borderId="10" xfId="0" applyNumberFormat="1" applyFont="1" applyBorder="1" applyAlignment="1" applyProtection="1">
      <alignment horizontal="center"/>
      <protection/>
    </xf>
    <xf numFmtId="9" fontId="2" fillId="0" borderId="16" xfId="0" applyNumberFormat="1" applyFont="1" applyBorder="1" applyAlignment="1" applyProtection="1">
      <alignment horizontal="center"/>
      <protection/>
    </xf>
    <xf numFmtId="9" fontId="3" fillId="0" borderId="10" xfId="0" applyNumberFormat="1" applyFont="1" applyBorder="1" applyAlignment="1" applyProtection="1">
      <alignment horizontal="center" vertical="center"/>
      <protection/>
    </xf>
    <xf numFmtId="9" fontId="3" fillId="0" borderId="16" xfId="0" applyNumberFormat="1"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59"/>
  <sheetViews>
    <sheetView tabSelected="1" workbookViewId="0" topLeftCell="A1">
      <selection activeCell="A1" sqref="A1:K1"/>
    </sheetView>
  </sheetViews>
  <sheetFormatPr defaultColWidth="9.140625" defaultRowHeight="15"/>
  <cols>
    <col min="1" max="1" width="9.28125" style="1" customWidth="1"/>
    <col min="2" max="2" width="7.140625" style="1" customWidth="1"/>
    <col min="3" max="3" width="7.28125" style="1" customWidth="1"/>
    <col min="4" max="5" width="4.7109375" style="1" customWidth="1"/>
    <col min="6" max="6" width="4.57421875" style="1" customWidth="1"/>
    <col min="7" max="7" width="8.140625" style="1" customWidth="1"/>
    <col min="8" max="8" width="8.28125" style="1" customWidth="1"/>
    <col min="9" max="9" width="5.8515625" style="1" customWidth="1"/>
    <col min="10" max="10" width="7.28125" style="1" customWidth="1"/>
    <col min="11" max="11" width="5.7109375" style="1" customWidth="1"/>
    <col min="12" max="13" width="6.140625" style="1" customWidth="1"/>
    <col min="14" max="14" width="5.57421875" style="1" customWidth="1"/>
    <col min="15" max="19" width="6.00390625" style="1" customWidth="1"/>
    <col min="20" max="20" width="6.140625" style="1" customWidth="1"/>
    <col min="21" max="21" width="9.28125" style="1" customWidth="1"/>
    <col min="22" max="16384" width="9.140625" style="1" customWidth="1"/>
  </cols>
  <sheetData>
    <row r="1" spans="1:21" ht="15.75" customHeight="1">
      <c r="A1" s="116" t="s">
        <v>140</v>
      </c>
      <c r="B1" s="116"/>
      <c r="C1" s="116"/>
      <c r="D1" s="116"/>
      <c r="E1" s="116"/>
      <c r="F1" s="116"/>
      <c r="G1" s="116"/>
      <c r="H1" s="116"/>
      <c r="I1" s="116"/>
      <c r="J1" s="116"/>
      <c r="K1" s="116"/>
      <c r="N1" s="128" t="s">
        <v>19</v>
      </c>
      <c r="O1" s="128"/>
      <c r="P1" s="128"/>
      <c r="Q1" s="128"/>
      <c r="R1" s="128"/>
      <c r="S1" s="128"/>
      <c r="T1" s="128"/>
      <c r="U1" s="128"/>
    </row>
    <row r="2" spans="1:11" ht="6.75" customHeight="1">
      <c r="A2" s="116"/>
      <c r="B2" s="116"/>
      <c r="C2" s="116"/>
      <c r="D2" s="116"/>
      <c r="E2" s="116"/>
      <c r="F2" s="116"/>
      <c r="G2" s="116"/>
      <c r="H2" s="116"/>
      <c r="I2" s="116"/>
      <c r="J2" s="116"/>
      <c r="K2" s="116"/>
    </row>
    <row r="3" spans="1:21" ht="18" customHeight="1">
      <c r="A3" s="127" t="s">
        <v>0</v>
      </c>
      <c r="B3" s="127"/>
      <c r="C3" s="127"/>
      <c r="D3" s="127"/>
      <c r="E3" s="127"/>
      <c r="F3" s="127"/>
      <c r="G3" s="127"/>
      <c r="H3" s="127"/>
      <c r="I3" s="127"/>
      <c r="J3" s="127"/>
      <c r="K3" s="127"/>
      <c r="N3" s="123"/>
      <c r="O3" s="124"/>
      <c r="P3" s="111" t="s">
        <v>34</v>
      </c>
      <c r="Q3" s="112"/>
      <c r="R3" s="113"/>
      <c r="S3" s="111" t="s">
        <v>35</v>
      </c>
      <c r="T3" s="112"/>
      <c r="U3" s="113"/>
    </row>
    <row r="4" spans="1:21" ht="17.25" customHeight="1">
      <c r="A4" s="127" t="s">
        <v>72</v>
      </c>
      <c r="B4" s="127"/>
      <c r="C4" s="127"/>
      <c r="D4" s="127"/>
      <c r="E4" s="127"/>
      <c r="F4" s="127"/>
      <c r="G4" s="127"/>
      <c r="H4" s="127"/>
      <c r="I4" s="127"/>
      <c r="J4" s="127"/>
      <c r="K4" s="127"/>
      <c r="N4" s="121" t="s">
        <v>14</v>
      </c>
      <c r="O4" s="122"/>
      <c r="P4" s="118">
        <f>O44</f>
        <v>20</v>
      </c>
      <c r="Q4" s="119"/>
      <c r="R4" s="120"/>
      <c r="S4" s="118">
        <f>O53</f>
        <v>18</v>
      </c>
      <c r="T4" s="119"/>
      <c r="U4" s="120"/>
    </row>
    <row r="5" spans="1:21" ht="16.5" customHeight="1">
      <c r="A5" s="127"/>
      <c r="B5" s="127"/>
      <c r="C5" s="127"/>
      <c r="D5" s="127"/>
      <c r="E5" s="127"/>
      <c r="F5" s="127"/>
      <c r="G5" s="127"/>
      <c r="H5" s="127"/>
      <c r="I5" s="127"/>
      <c r="J5" s="127"/>
      <c r="K5" s="127"/>
      <c r="N5" s="121" t="s">
        <v>15</v>
      </c>
      <c r="O5" s="122"/>
      <c r="P5" s="118">
        <f>O64</f>
        <v>20</v>
      </c>
      <c r="Q5" s="119"/>
      <c r="R5" s="120"/>
      <c r="S5" s="118">
        <f>O75</f>
        <v>13</v>
      </c>
      <c r="T5" s="119"/>
      <c r="U5" s="120"/>
    </row>
    <row r="6" spans="1:21" ht="15" customHeight="1">
      <c r="A6" s="117" t="s">
        <v>73</v>
      </c>
      <c r="B6" s="117"/>
      <c r="C6" s="117"/>
      <c r="D6" s="117"/>
      <c r="E6" s="117"/>
      <c r="F6" s="117"/>
      <c r="G6" s="117"/>
      <c r="H6" s="117"/>
      <c r="I6" s="117"/>
      <c r="J6" s="117"/>
      <c r="K6" s="117"/>
      <c r="N6" s="125"/>
      <c r="O6" s="125"/>
      <c r="P6" s="103"/>
      <c r="Q6" s="103"/>
      <c r="R6" s="103"/>
      <c r="S6" s="103"/>
      <c r="T6" s="103"/>
      <c r="U6" s="103"/>
    </row>
    <row r="7" spans="1:11" ht="18" customHeight="1">
      <c r="A7" s="126" t="s">
        <v>74</v>
      </c>
      <c r="B7" s="126"/>
      <c r="C7" s="126"/>
      <c r="D7" s="126"/>
      <c r="E7" s="126"/>
      <c r="F7" s="126"/>
      <c r="G7" s="126"/>
      <c r="H7" s="126"/>
      <c r="I7" s="126"/>
      <c r="J7" s="126"/>
      <c r="K7" s="126"/>
    </row>
    <row r="8" spans="1:21" ht="18.75" customHeight="1">
      <c r="A8" s="105" t="s">
        <v>75</v>
      </c>
      <c r="B8" s="105"/>
      <c r="C8" s="105"/>
      <c r="D8" s="105"/>
      <c r="E8" s="105"/>
      <c r="F8" s="105"/>
      <c r="G8" s="105"/>
      <c r="H8" s="105"/>
      <c r="I8" s="105"/>
      <c r="J8" s="105"/>
      <c r="K8" s="105"/>
      <c r="N8" s="104" t="s">
        <v>78</v>
      </c>
      <c r="O8" s="104"/>
      <c r="P8" s="104"/>
      <c r="Q8" s="104"/>
      <c r="R8" s="104"/>
      <c r="S8" s="104"/>
      <c r="T8" s="104"/>
      <c r="U8" s="104"/>
    </row>
    <row r="9" spans="1:21" ht="15" customHeight="1">
      <c r="A9" s="105" t="s">
        <v>76</v>
      </c>
      <c r="B9" s="105"/>
      <c r="C9" s="105"/>
      <c r="D9" s="105"/>
      <c r="E9" s="105"/>
      <c r="F9" s="105"/>
      <c r="G9" s="105"/>
      <c r="H9" s="105"/>
      <c r="I9" s="105"/>
      <c r="J9" s="105"/>
      <c r="K9" s="105"/>
      <c r="N9" s="104"/>
      <c r="O9" s="104"/>
      <c r="P9" s="104"/>
      <c r="Q9" s="104"/>
      <c r="R9" s="104"/>
      <c r="S9" s="104"/>
      <c r="T9" s="104"/>
      <c r="U9" s="104"/>
    </row>
    <row r="10" spans="1:21" ht="16.5" customHeight="1">
      <c r="A10" s="105" t="s">
        <v>63</v>
      </c>
      <c r="B10" s="105"/>
      <c r="C10" s="105"/>
      <c r="D10" s="105"/>
      <c r="E10" s="105"/>
      <c r="F10" s="105"/>
      <c r="G10" s="105"/>
      <c r="H10" s="105"/>
      <c r="I10" s="105"/>
      <c r="J10" s="105"/>
      <c r="K10" s="105"/>
      <c r="N10" s="104"/>
      <c r="O10" s="104"/>
      <c r="P10" s="104"/>
      <c r="Q10" s="104"/>
      <c r="R10" s="104"/>
      <c r="S10" s="104"/>
      <c r="T10" s="104"/>
      <c r="U10" s="104"/>
    </row>
    <row r="11" spans="1:21" ht="12.75">
      <c r="A11" s="105" t="s">
        <v>17</v>
      </c>
      <c r="B11" s="105"/>
      <c r="C11" s="105"/>
      <c r="D11" s="105"/>
      <c r="E11" s="105"/>
      <c r="F11" s="105"/>
      <c r="G11" s="105"/>
      <c r="H11" s="105"/>
      <c r="I11" s="105"/>
      <c r="J11" s="105"/>
      <c r="K11" s="105"/>
      <c r="N11" s="104"/>
      <c r="O11" s="104"/>
      <c r="P11" s="104"/>
      <c r="Q11" s="104"/>
      <c r="R11" s="104"/>
      <c r="S11" s="104"/>
      <c r="T11" s="104"/>
      <c r="U11" s="104"/>
    </row>
    <row r="12" spans="1:21" ht="10.5" customHeight="1">
      <c r="A12" s="105"/>
      <c r="B12" s="105"/>
      <c r="C12" s="105"/>
      <c r="D12" s="105"/>
      <c r="E12" s="105"/>
      <c r="F12" s="105"/>
      <c r="G12" s="105"/>
      <c r="H12" s="105"/>
      <c r="I12" s="105"/>
      <c r="J12" s="105"/>
      <c r="K12" s="105"/>
      <c r="N12" s="108" t="s">
        <v>20</v>
      </c>
      <c r="O12" s="108"/>
      <c r="P12" s="108"/>
      <c r="Q12" s="108"/>
      <c r="R12" s="108"/>
      <c r="S12" s="108"/>
      <c r="T12" s="108"/>
      <c r="U12" s="108"/>
    </row>
    <row r="13" spans="1:21" ht="12.75" customHeight="1">
      <c r="A13" s="91" t="s">
        <v>68</v>
      </c>
      <c r="B13" s="91"/>
      <c r="C13" s="91"/>
      <c r="D13" s="91"/>
      <c r="E13" s="91"/>
      <c r="F13" s="91"/>
      <c r="G13" s="91"/>
      <c r="H13" s="91"/>
      <c r="I13" s="91"/>
      <c r="J13" s="91"/>
      <c r="K13" s="91"/>
      <c r="N13" s="54" t="s">
        <v>141</v>
      </c>
      <c r="O13" s="54"/>
      <c r="P13" s="54"/>
      <c r="Q13" s="54"/>
      <c r="R13" s="54"/>
      <c r="S13" s="54"/>
      <c r="T13" s="54"/>
      <c r="U13" s="54"/>
    </row>
    <row r="14" spans="1:25" ht="12.75" customHeight="1">
      <c r="A14" s="91" t="s">
        <v>64</v>
      </c>
      <c r="B14" s="91"/>
      <c r="C14" s="91"/>
      <c r="D14" s="91"/>
      <c r="E14" s="91"/>
      <c r="F14" s="91"/>
      <c r="G14" s="91"/>
      <c r="H14" s="91"/>
      <c r="I14" s="91"/>
      <c r="J14" s="91"/>
      <c r="K14" s="91"/>
      <c r="N14" s="39"/>
      <c r="O14" s="56" t="s">
        <v>148</v>
      </c>
      <c r="P14" s="56"/>
      <c r="Q14" s="56"/>
      <c r="R14" s="56"/>
      <c r="S14" s="56"/>
      <c r="T14" s="56"/>
      <c r="U14" s="56"/>
      <c r="V14" s="38"/>
      <c r="W14" s="38"/>
      <c r="X14" s="38"/>
      <c r="Y14" s="38"/>
    </row>
    <row r="15" spans="1:25" ht="12.75" customHeight="1">
      <c r="A15" s="105" t="s">
        <v>136</v>
      </c>
      <c r="B15" s="105"/>
      <c r="C15" s="105"/>
      <c r="D15" s="105"/>
      <c r="E15" s="105"/>
      <c r="F15" s="105"/>
      <c r="G15" s="105"/>
      <c r="H15" s="105"/>
      <c r="I15" s="105"/>
      <c r="J15" s="105"/>
      <c r="K15" s="105"/>
      <c r="N15" s="54" t="s">
        <v>142</v>
      </c>
      <c r="O15" s="54"/>
      <c r="P15" s="54"/>
      <c r="Q15" s="54"/>
      <c r="R15" s="54"/>
      <c r="S15" s="54"/>
      <c r="T15" s="54"/>
      <c r="U15" s="54"/>
      <c r="V15" s="38"/>
      <c r="W15" s="38"/>
      <c r="X15" s="38"/>
      <c r="Y15" s="38"/>
    </row>
    <row r="16" spans="1:25" ht="12.75" customHeight="1">
      <c r="A16" s="105" t="s">
        <v>135</v>
      </c>
      <c r="B16" s="105"/>
      <c r="C16" s="105"/>
      <c r="D16" s="105"/>
      <c r="E16" s="105"/>
      <c r="F16" s="105"/>
      <c r="G16" s="105"/>
      <c r="H16" s="105"/>
      <c r="I16" s="105"/>
      <c r="J16" s="105"/>
      <c r="K16" s="105"/>
      <c r="N16" s="55" t="s">
        <v>149</v>
      </c>
      <c r="O16" s="55"/>
      <c r="P16" s="55"/>
      <c r="Q16" s="55"/>
      <c r="R16" s="55"/>
      <c r="S16" s="55"/>
      <c r="T16" s="55"/>
      <c r="U16" s="55"/>
      <c r="V16" s="39"/>
      <c r="W16" s="39"/>
      <c r="X16" s="39"/>
      <c r="Y16" s="39"/>
    </row>
    <row r="17" spans="1:29" ht="12.75" customHeight="1">
      <c r="A17" s="105" t="s">
        <v>1</v>
      </c>
      <c r="B17" s="105"/>
      <c r="C17" s="105"/>
      <c r="D17" s="105"/>
      <c r="E17" s="105"/>
      <c r="F17" s="105"/>
      <c r="G17" s="105"/>
      <c r="H17" s="105"/>
      <c r="I17" s="105"/>
      <c r="J17" s="105"/>
      <c r="K17" s="105"/>
      <c r="N17" s="54" t="s">
        <v>150</v>
      </c>
      <c r="O17" s="54"/>
      <c r="P17" s="54"/>
      <c r="Q17" s="54"/>
      <c r="R17" s="54"/>
      <c r="S17" s="54"/>
      <c r="T17" s="54"/>
      <c r="U17" s="54"/>
      <c r="V17" s="54"/>
      <c r="W17" s="54"/>
      <c r="X17" s="54"/>
      <c r="Y17" s="54"/>
      <c r="Z17" s="54"/>
      <c r="AA17" s="54"/>
      <c r="AB17" s="54"/>
      <c r="AC17" s="54"/>
    </row>
    <row r="18" spans="1:29" ht="14.25" customHeight="1">
      <c r="A18" s="105" t="s">
        <v>77</v>
      </c>
      <c r="B18" s="105"/>
      <c r="C18" s="105"/>
      <c r="D18" s="105"/>
      <c r="E18" s="105"/>
      <c r="F18" s="105"/>
      <c r="G18" s="105"/>
      <c r="H18" s="105"/>
      <c r="I18" s="105"/>
      <c r="J18" s="105"/>
      <c r="K18" s="105"/>
      <c r="N18" s="115" t="s">
        <v>145</v>
      </c>
      <c r="O18" s="115"/>
      <c r="P18" s="115"/>
      <c r="Q18" s="115"/>
      <c r="R18" s="115"/>
      <c r="S18" s="115"/>
      <c r="T18" s="115"/>
      <c r="U18" s="115"/>
      <c r="V18" s="55"/>
      <c r="W18" s="55"/>
      <c r="X18" s="55"/>
      <c r="Y18" s="55"/>
      <c r="Z18" s="55"/>
      <c r="AA18" s="55"/>
      <c r="AB18" s="55"/>
      <c r="AC18" s="55"/>
    </row>
    <row r="19" spans="1:29" ht="12.75" customHeight="1">
      <c r="A19" s="105"/>
      <c r="B19" s="105"/>
      <c r="C19" s="105"/>
      <c r="D19" s="105"/>
      <c r="E19" s="105"/>
      <c r="F19" s="105"/>
      <c r="G19" s="105"/>
      <c r="H19" s="105"/>
      <c r="I19" s="105"/>
      <c r="J19" s="105"/>
      <c r="K19" s="105"/>
      <c r="N19" s="54" t="s">
        <v>143</v>
      </c>
      <c r="O19" s="54"/>
      <c r="P19" s="54"/>
      <c r="Q19" s="54"/>
      <c r="R19" s="54"/>
      <c r="S19" s="54"/>
      <c r="T19" s="54"/>
      <c r="U19" s="54"/>
      <c r="V19" s="54"/>
      <c r="W19" s="54"/>
      <c r="X19" s="54"/>
      <c r="Y19" s="54"/>
      <c r="Z19" s="54"/>
      <c r="AA19" s="54"/>
      <c r="AB19" s="54"/>
      <c r="AC19" s="54"/>
    </row>
    <row r="20" spans="1:29" ht="15" customHeight="1">
      <c r="A20" s="106" t="s">
        <v>137</v>
      </c>
      <c r="B20" s="107"/>
      <c r="C20" s="107"/>
      <c r="D20" s="107"/>
      <c r="E20" s="107"/>
      <c r="F20" s="107"/>
      <c r="G20" s="107"/>
      <c r="H20" s="107"/>
      <c r="I20" s="107"/>
      <c r="J20" s="107"/>
      <c r="K20" s="107"/>
      <c r="N20" s="55" t="s">
        <v>154</v>
      </c>
      <c r="O20" s="55"/>
      <c r="P20" s="55"/>
      <c r="Q20" s="55"/>
      <c r="R20" s="55"/>
      <c r="S20" s="55"/>
      <c r="T20" s="55"/>
      <c r="U20" s="55"/>
      <c r="V20" s="56"/>
      <c r="W20" s="56"/>
      <c r="X20" s="56"/>
      <c r="Y20" s="56"/>
      <c r="Z20" s="56"/>
      <c r="AA20" s="56"/>
      <c r="AB20" s="56"/>
      <c r="AC20" s="56"/>
    </row>
    <row r="21" spans="1:21" ht="15" customHeight="1">
      <c r="A21" s="107"/>
      <c r="B21" s="107"/>
      <c r="C21" s="107"/>
      <c r="D21" s="107"/>
      <c r="E21" s="107"/>
      <c r="F21" s="107"/>
      <c r="G21" s="107"/>
      <c r="H21" s="107"/>
      <c r="I21" s="107"/>
      <c r="J21" s="107"/>
      <c r="K21" s="107"/>
      <c r="N21" s="54" t="s">
        <v>151</v>
      </c>
      <c r="O21" s="54"/>
      <c r="P21" s="54"/>
      <c r="Q21" s="54"/>
      <c r="R21" s="54"/>
      <c r="S21" s="54"/>
      <c r="T21" s="54"/>
      <c r="U21" s="54"/>
    </row>
    <row r="22" spans="1:21" ht="15" customHeight="1">
      <c r="A22" s="107"/>
      <c r="B22" s="107"/>
      <c r="C22" s="107"/>
      <c r="D22" s="107"/>
      <c r="E22" s="107"/>
      <c r="F22" s="107"/>
      <c r="G22" s="107"/>
      <c r="H22" s="107"/>
      <c r="I22" s="107"/>
      <c r="J22" s="107"/>
      <c r="K22" s="107"/>
      <c r="N22" s="56" t="s">
        <v>144</v>
      </c>
      <c r="O22" s="56"/>
      <c r="P22" s="56"/>
      <c r="Q22" s="56"/>
      <c r="R22" s="56"/>
      <c r="S22" s="56"/>
      <c r="T22" s="56"/>
      <c r="U22" s="56"/>
    </row>
    <row r="23" spans="1:21" ht="24" customHeight="1">
      <c r="A23" s="107"/>
      <c r="B23" s="107"/>
      <c r="C23" s="107"/>
      <c r="D23" s="107"/>
      <c r="E23" s="107"/>
      <c r="F23" s="107"/>
      <c r="G23" s="107"/>
      <c r="H23" s="107"/>
      <c r="I23" s="107"/>
      <c r="J23" s="107"/>
      <c r="K23" s="107"/>
      <c r="N23" s="7"/>
      <c r="O23" s="7"/>
      <c r="P23" s="7"/>
      <c r="Q23" s="7"/>
      <c r="R23" s="7"/>
      <c r="S23" s="7"/>
      <c r="T23" s="7"/>
      <c r="U23" s="7"/>
    </row>
    <row r="24" spans="1:21" ht="12.75" customHeight="1">
      <c r="A24" s="2"/>
      <c r="B24" s="2"/>
      <c r="C24" s="2"/>
      <c r="D24" s="2"/>
      <c r="E24" s="2"/>
      <c r="F24" s="2"/>
      <c r="G24" s="2"/>
      <c r="H24" s="2"/>
      <c r="I24" s="2"/>
      <c r="J24" s="2"/>
      <c r="K24" s="2"/>
      <c r="N24" s="61" t="s">
        <v>79</v>
      </c>
      <c r="O24" s="61"/>
      <c r="P24" s="61"/>
      <c r="Q24" s="61"/>
      <c r="R24" s="61"/>
      <c r="S24" s="61"/>
      <c r="T24" s="61"/>
      <c r="U24" s="61"/>
    </row>
    <row r="25" spans="1:21" ht="12.75" customHeight="1">
      <c r="A25" s="114" t="s">
        <v>16</v>
      </c>
      <c r="B25" s="114"/>
      <c r="C25" s="114"/>
      <c r="D25" s="114"/>
      <c r="E25" s="114"/>
      <c r="F25" s="114"/>
      <c r="G25" s="114"/>
      <c r="N25" s="61"/>
      <c r="O25" s="61"/>
      <c r="P25" s="61"/>
      <c r="Q25" s="61"/>
      <c r="R25" s="61"/>
      <c r="S25" s="61"/>
      <c r="T25" s="61"/>
      <c r="U25" s="61"/>
    </row>
    <row r="26" spans="1:21" ht="26.25" customHeight="1">
      <c r="A26" s="3"/>
      <c r="B26" s="111" t="s">
        <v>2</v>
      </c>
      <c r="C26" s="113"/>
      <c r="D26" s="111" t="s">
        <v>3</v>
      </c>
      <c r="E26" s="112"/>
      <c r="F26" s="113"/>
      <c r="G26" s="95" t="s">
        <v>18</v>
      </c>
      <c r="H26" s="95" t="s">
        <v>10</v>
      </c>
      <c r="I26" s="111" t="s">
        <v>4</v>
      </c>
      <c r="J26" s="112"/>
      <c r="K26" s="113"/>
      <c r="N26" s="61"/>
      <c r="O26" s="61"/>
      <c r="P26" s="61"/>
      <c r="Q26" s="61"/>
      <c r="R26" s="61"/>
      <c r="S26" s="61"/>
      <c r="T26" s="61"/>
      <c r="U26" s="61"/>
    </row>
    <row r="27" spans="1:21" ht="14.25" customHeight="1">
      <c r="A27" s="3"/>
      <c r="B27" s="4" t="s">
        <v>5</v>
      </c>
      <c r="C27" s="4" t="s">
        <v>6</v>
      </c>
      <c r="D27" s="4" t="s">
        <v>7</v>
      </c>
      <c r="E27" s="4" t="s">
        <v>8</v>
      </c>
      <c r="F27" s="4" t="s">
        <v>9</v>
      </c>
      <c r="G27" s="93"/>
      <c r="H27" s="93"/>
      <c r="I27" s="4" t="s">
        <v>11</v>
      </c>
      <c r="J27" s="4" t="s">
        <v>12</v>
      </c>
      <c r="K27" s="4" t="s">
        <v>13</v>
      </c>
      <c r="N27" s="48"/>
      <c r="O27" s="48"/>
      <c r="P27" s="48"/>
      <c r="Q27" s="48"/>
      <c r="R27" s="48"/>
      <c r="S27" s="48"/>
      <c r="T27" s="48"/>
      <c r="U27" s="48"/>
    </row>
    <row r="28" spans="1:21" ht="17.25" customHeight="1">
      <c r="A28" s="5" t="s">
        <v>14</v>
      </c>
      <c r="B28" s="6">
        <v>14</v>
      </c>
      <c r="C28" s="6">
        <v>14</v>
      </c>
      <c r="D28" s="24">
        <v>3</v>
      </c>
      <c r="E28" s="24">
        <v>3</v>
      </c>
      <c r="F28" s="24">
        <v>2</v>
      </c>
      <c r="G28" s="24"/>
      <c r="H28" s="40"/>
      <c r="I28" s="24">
        <v>3</v>
      </c>
      <c r="J28" s="24">
        <v>1</v>
      </c>
      <c r="K28" s="24">
        <v>12</v>
      </c>
      <c r="N28" s="62" t="s">
        <v>80</v>
      </c>
      <c r="O28" s="62"/>
      <c r="P28" s="62"/>
      <c r="Q28" s="62"/>
      <c r="R28" s="62"/>
      <c r="S28" s="62"/>
      <c r="T28" s="62"/>
      <c r="U28" s="62"/>
    </row>
    <row r="29" spans="1:21" ht="15" customHeight="1">
      <c r="A29" s="5" t="s">
        <v>15</v>
      </c>
      <c r="B29" s="6">
        <v>14</v>
      </c>
      <c r="C29" s="6">
        <v>12</v>
      </c>
      <c r="D29" s="24">
        <v>3</v>
      </c>
      <c r="E29" s="24">
        <v>3</v>
      </c>
      <c r="F29" s="24">
        <v>2</v>
      </c>
      <c r="G29" s="24">
        <v>2</v>
      </c>
      <c r="H29" s="24"/>
      <c r="I29" s="24">
        <v>3</v>
      </c>
      <c r="J29" s="24">
        <v>1</v>
      </c>
      <c r="K29" s="24">
        <v>12</v>
      </c>
      <c r="N29" s="62"/>
      <c r="O29" s="62"/>
      <c r="P29" s="62"/>
      <c r="Q29" s="62"/>
      <c r="R29" s="62"/>
      <c r="S29" s="62"/>
      <c r="T29" s="62"/>
      <c r="U29" s="62"/>
    </row>
    <row r="30" spans="1:21" ht="15.75" customHeight="1">
      <c r="A30" s="32"/>
      <c r="B30" s="30"/>
      <c r="C30" s="30"/>
      <c r="D30" s="30"/>
      <c r="E30" s="30"/>
      <c r="F30" s="30"/>
      <c r="G30" s="30"/>
      <c r="H30" s="30"/>
      <c r="I30" s="30"/>
      <c r="J30" s="30"/>
      <c r="K30" s="33"/>
      <c r="N30" s="62"/>
      <c r="O30" s="62"/>
      <c r="P30" s="62"/>
      <c r="Q30" s="62"/>
      <c r="R30" s="62"/>
      <c r="S30" s="62"/>
      <c r="T30" s="62"/>
      <c r="U30" s="62"/>
    </row>
    <row r="31" spans="1:21" ht="21" customHeight="1">
      <c r="A31" s="31"/>
      <c r="B31" s="31"/>
      <c r="C31" s="31"/>
      <c r="D31" s="31"/>
      <c r="E31" s="31"/>
      <c r="F31" s="31"/>
      <c r="G31" s="31"/>
      <c r="N31" s="62"/>
      <c r="O31" s="62"/>
      <c r="P31" s="62"/>
      <c r="Q31" s="62"/>
      <c r="R31" s="62"/>
      <c r="S31" s="62"/>
      <c r="T31" s="62"/>
      <c r="U31" s="62"/>
    </row>
    <row r="32" spans="2:21" ht="15" customHeight="1">
      <c r="B32" s="2"/>
      <c r="C32" s="2"/>
      <c r="D32" s="2"/>
      <c r="E32" s="2"/>
      <c r="F32" s="2"/>
      <c r="G32" s="2"/>
      <c r="N32" s="62"/>
      <c r="O32" s="62"/>
      <c r="P32" s="62"/>
      <c r="Q32" s="62"/>
      <c r="R32" s="62"/>
      <c r="S32" s="62"/>
      <c r="T32" s="62"/>
      <c r="U32" s="62"/>
    </row>
    <row r="33" spans="2:21" ht="12.75">
      <c r="B33" s="7"/>
      <c r="C33" s="7"/>
      <c r="D33" s="7"/>
      <c r="E33" s="7"/>
      <c r="F33" s="7"/>
      <c r="G33" s="7"/>
      <c r="N33" s="62"/>
      <c r="O33" s="62"/>
      <c r="P33" s="62"/>
      <c r="Q33" s="62"/>
      <c r="R33" s="62"/>
      <c r="S33" s="62"/>
      <c r="T33" s="62"/>
      <c r="U33" s="62"/>
    </row>
    <row r="34" spans="14:21" ht="12.75">
      <c r="N34" s="48"/>
      <c r="O34" s="48"/>
      <c r="P34" s="48"/>
      <c r="Q34" s="48"/>
      <c r="R34" s="48"/>
      <c r="S34" s="48"/>
      <c r="T34" s="48"/>
      <c r="U34" s="48"/>
    </row>
    <row r="35" spans="1:21" ht="16.5" customHeight="1">
      <c r="A35" s="109" t="s">
        <v>21</v>
      </c>
      <c r="B35" s="110"/>
      <c r="C35" s="110"/>
      <c r="D35" s="110"/>
      <c r="E35" s="110"/>
      <c r="F35" s="110"/>
      <c r="G35" s="110"/>
      <c r="H35" s="110"/>
      <c r="I35" s="110"/>
      <c r="J35" s="110"/>
      <c r="K35" s="110"/>
      <c r="L35" s="110"/>
      <c r="M35" s="110"/>
      <c r="N35" s="110"/>
      <c r="O35" s="110"/>
      <c r="P35" s="110"/>
      <c r="Q35" s="110"/>
      <c r="R35" s="110"/>
      <c r="S35" s="110"/>
      <c r="T35" s="110"/>
      <c r="U35" s="110"/>
    </row>
    <row r="36" spans="15:21" ht="8.25" customHeight="1" hidden="1">
      <c r="O36" s="8"/>
      <c r="P36" s="9" t="s">
        <v>36</v>
      </c>
      <c r="Q36" s="9" t="s">
        <v>37</v>
      </c>
      <c r="R36" s="9" t="s">
        <v>38</v>
      </c>
      <c r="S36" s="9" t="s">
        <v>39</v>
      </c>
      <c r="T36" s="9" t="s">
        <v>52</v>
      </c>
      <c r="U36" s="9"/>
    </row>
    <row r="37" spans="1:21" ht="17.25" customHeight="1">
      <c r="A37" s="94" t="s">
        <v>42</v>
      </c>
      <c r="B37" s="94"/>
      <c r="C37" s="94"/>
      <c r="D37" s="94"/>
      <c r="E37" s="94"/>
      <c r="F37" s="94"/>
      <c r="G37" s="94"/>
      <c r="H37" s="94"/>
      <c r="I37" s="94"/>
      <c r="J37" s="94"/>
      <c r="K37" s="94"/>
      <c r="L37" s="94"/>
      <c r="M37" s="94"/>
      <c r="N37" s="94"/>
      <c r="O37" s="94"/>
      <c r="P37" s="94"/>
      <c r="Q37" s="94"/>
      <c r="R37" s="94"/>
      <c r="S37" s="94"/>
      <c r="T37" s="94"/>
      <c r="U37" s="94"/>
    </row>
    <row r="38" spans="1:21" ht="25.5" customHeight="1">
      <c r="A38" s="96" t="s">
        <v>27</v>
      </c>
      <c r="B38" s="98" t="s">
        <v>26</v>
      </c>
      <c r="C38" s="99"/>
      <c r="D38" s="99"/>
      <c r="E38" s="99"/>
      <c r="F38" s="99"/>
      <c r="G38" s="99"/>
      <c r="H38" s="99"/>
      <c r="I38" s="100"/>
      <c r="J38" s="95" t="s">
        <v>40</v>
      </c>
      <c r="K38" s="86" t="s">
        <v>24</v>
      </c>
      <c r="L38" s="89"/>
      <c r="M38" s="89"/>
      <c r="N38" s="90"/>
      <c r="O38" s="86" t="s">
        <v>41</v>
      </c>
      <c r="P38" s="87"/>
      <c r="Q38" s="88"/>
      <c r="R38" s="86" t="s">
        <v>23</v>
      </c>
      <c r="S38" s="89"/>
      <c r="T38" s="90"/>
      <c r="U38" s="92" t="s">
        <v>22</v>
      </c>
    </row>
    <row r="39" spans="1:21" ht="13.5" customHeight="1">
      <c r="A39" s="97"/>
      <c r="B39" s="101"/>
      <c r="C39" s="81"/>
      <c r="D39" s="81"/>
      <c r="E39" s="81"/>
      <c r="F39" s="81"/>
      <c r="G39" s="81"/>
      <c r="H39" s="81"/>
      <c r="I39" s="102"/>
      <c r="J39" s="93"/>
      <c r="K39" s="4" t="s">
        <v>28</v>
      </c>
      <c r="L39" s="4" t="s">
        <v>29</v>
      </c>
      <c r="M39" s="4" t="s">
        <v>69</v>
      </c>
      <c r="N39" s="4" t="s">
        <v>70</v>
      </c>
      <c r="O39" s="4" t="s">
        <v>33</v>
      </c>
      <c r="P39" s="4" t="s">
        <v>7</v>
      </c>
      <c r="Q39" s="4" t="s">
        <v>30</v>
      </c>
      <c r="R39" s="4" t="s">
        <v>31</v>
      </c>
      <c r="S39" s="4" t="s">
        <v>28</v>
      </c>
      <c r="T39" s="4" t="s">
        <v>32</v>
      </c>
      <c r="U39" s="93"/>
    </row>
    <row r="40" spans="1:21" ht="12.75">
      <c r="A40" s="37" t="s">
        <v>81</v>
      </c>
      <c r="B40" s="51" t="s">
        <v>82</v>
      </c>
      <c r="C40" s="52"/>
      <c r="D40" s="52"/>
      <c r="E40" s="52"/>
      <c r="F40" s="52"/>
      <c r="G40" s="52"/>
      <c r="H40" s="52"/>
      <c r="I40" s="53"/>
      <c r="J40" s="10">
        <v>8</v>
      </c>
      <c r="K40" s="10">
        <v>2</v>
      </c>
      <c r="L40" s="10">
        <v>1</v>
      </c>
      <c r="M40" s="10">
        <v>0</v>
      </c>
      <c r="N40" s="10">
        <v>2</v>
      </c>
      <c r="O40" s="17">
        <f>K40+L40+M40+N40</f>
        <v>5</v>
      </c>
      <c r="P40" s="18">
        <f>Q40-O40</f>
        <v>9</v>
      </c>
      <c r="Q40" s="18">
        <f>ROUND(PRODUCT(J40,25)/14,0)</f>
        <v>14</v>
      </c>
      <c r="R40" s="23" t="s">
        <v>31</v>
      </c>
      <c r="S40" s="10"/>
      <c r="T40" s="24"/>
      <c r="U40" s="10" t="s">
        <v>36</v>
      </c>
    </row>
    <row r="41" spans="1:21" ht="12.75">
      <c r="A41" s="37" t="s">
        <v>83</v>
      </c>
      <c r="B41" s="51" t="s">
        <v>84</v>
      </c>
      <c r="C41" s="52"/>
      <c r="D41" s="52"/>
      <c r="E41" s="52"/>
      <c r="F41" s="52"/>
      <c r="G41" s="52"/>
      <c r="H41" s="52"/>
      <c r="I41" s="53"/>
      <c r="J41" s="10">
        <v>8</v>
      </c>
      <c r="K41" s="10">
        <v>2</v>
      </c>
      <c r="L41" s="10">
        <v>0</v>
      </c>
      <c r="M41" s="10">
        <v>1</v>
      </c>
      <c r="N41" s="10">
        <v>2</v>
      </c>
      <c r="O41" s="17">
        <f>K41+L41+M41+N41</f>
        <v>5</v>
      </c>
      <c r="P41" s="18">
        <f>Q41-O41</f>
        <v>9</v>
      </c>
      <c r="Q41" s="18">
        <f>ROUND(PRODUCT(J41,25)/14,0)</f>
        <v>14</v>
      </c>
      <c r="R41" s="23" t="s">
        <v>31</v>
      </c>
      <c r="S41" s="10"/>
      <c r="T41" s="24"/>
      <c r="U41" s="10" t="s">
        <v>36</v>
      </c>
    </row>
    <row r="42" spans="1:21" ht="12.75">
      <c r="A42" s="37" t="s">
        <v>85</v>
      </c>
      <c r="B42" s="51" t="s">
        <v>86</v>
      </c>
      <c r="C42" s="52"/>
      <c r="D42" s="52"/>
      <c r="E42" s="52"/>
      <c r="F42" s="52"/>
      <c r="G42" s="52"/>
      <c r="H42" s="52"/>
      <c r="I42" s="53"/>
      <c r="J42" s="10">
        <v>7</v>
      </c>
      <c r="K42" s="10">
        <v>2</v>
      </c>
      <c r="L42" s="10">
        <v>1</v>
      </c>
      <c r="M42" s="10">
        <v>0</v>
      </c>
      <c r="N42" s="10">
        <v>2</v>
      </c>
      <c r="O42" s="17">
        <f>K42+L42+M42+N42</f>
        <v>5</v>
      </c>
      <c r="P42" s="18">
        <f>Q42-O42</f>
        <v>8</v>
      </c>
      <c r="Q42" s="18">
        <f>ROUND(PRODUCT(J42,25)/14,0)</f>
        <v>13</v>
      </c>
      <c r="R42" s="23" t="s">
        <v>31</v>
      </c>
      <c r="S42" s="10"/>
      <c r="T42" s="24"/>
      <c r="U42" s="10" t="s">
        <v>38</v>
      </c>
    </row>
    <row r="43" spans="1:21" ht="12.75">
      <c r="A43" s="37" t="s">
        <v>87</v>
      </c>
      <c r="B43" s="51" t="s">
        <v>88</v>
      </c>
      <c r="C43" s="52"/>
      <c r="D43" s="52"/>
      <c r="E43" s="52"/>
      <c r="F43" s="52"/>
      <c r="G43" s="52"/>
      <c r="H43" s="52"/>
      <c r="I43" s="53"/>
      <c r="J43" s="10">
        <v>7</v>
      </c>
      <c r="K43" s="10">
        <v>2</v>
      </c>
      <c r="L43" s="10">
        <v>1</v>
      </c>
      <c r="M43" s="10">
        <v>0</v>
      </c>
      <c r="N43" s="10">
        <v>2</v>
      </c>
      <c r="O43" s="17">
        <f>K43+L43+M43+N43</f>
        <v>5</v>
      </c>
      <c r="P43" s="18">
        <f>Q43-O43</f>
        <v>8</v>
      </c>
      <c r="Q43" s="18">
        <f>ROUND(PRODUCT(J43,25)/14,0)</f>
        <v>13</v>
      </c>
      <c r="R43" s="23" t="s">
        <v>31</v>
      </c>
      <c r="S43" s="10"/>
      <c r="T43" s="24"/>
      <c r="U43" s="10" t="s">
        <v>38</v>
      </c>
    </row>
    <row r="44" spans="1:21" ht="12.75">
      <c r="A44" s="20" t="s">
        <v>25</v>
      </c>
      <c r="B44" s="82"/>
      <c r="C44" s="83"/>
      <c r="D44" s="83"/>
      <c r="E44" s="83"/>
      <c r="F44" s="83"/>
      <c r="G44" s="83"/>
      <c r="H44" s="83"/>
      <c r="I44" s="84"/>
      <c r="J44" s="20">
        <f aca="true" t="shared" si="0" ref="J44:Q44">SUM(J40:J43)</f>
        <v>30</v>
      </c>
      <c r="K44" s="20">
        <f t="shared" si="0"/>
        <v>8</v>
      </c>
      <c r="L44" s="20">
        <f t="shared" si="0"/>
        <v>3</v>
      </c>
      <c r="M44" s="20">
        <f t="shared" si="0"/>
        <v>1</v>
      </c>
      <c r="N44" s="20">
        <f t="shared" si="0"/>
        <v>8</v>
      </c>
      <c r="O44" s="20">
        <f t="shared" si="0"/>
        <v>20</v>
      </c>
      <c r="P44" s="20">
        <f t="shared" si="0"/>
        <v>34</v>
      </c>
      <c r="Q44" s="20">
        <f t="shared" si="0"/>
        <v>54</v>
      </c>
      <c r="R44" s="20">
        <f>COUNTIF(R40:R43,"E")</f>
        <v>4</v>
      </c>
      <c r="S44" s="20">
        <f>COUNTIF(S40:S43,"C")</f>
        <v>0</v>
      </c>
      <c r="T44" s="20">
        <f>COUNTIF(T40:T43,"VP")</f>
        <v>0</v>
      </c>
      <c r="U44" s="21"/>
    </row>
    <row r="45" ht="19.5" customHeight="1"/>
    <row r="46" spans="1:21" ht="16.5" customHeight="1">
      <c r="A46" s="94" t="s">
        <v>43</v>
      </c>
      <c r="B46" s="94"/>
      <c r="C46" s="94"/>
      <c r="D46" s="94"/>
      <c r="E46" s="94"/>
      <c r="F46" s="94"/>
      <c r="G46" s="94"/>
      <c r="H46" s="94"/>
      <c r="I46" s="94"/>
      <c r="J46" s="94"/>
      <c r="K46" s="94"/>
      <c r="L46" s="94"/>
      <c r="M46" s="94"/>
      <c r="N46" s="94"/>
      <c r="O46" s="94"/>
      <c r="P46" s="94"/>
      <c r="Q46" s="94"/>
      <c r="R46" s="94"/>
      <c r="S46" s="94"/>
      <c r="T46" s="94"/>
      <c r="U46" s="94"/>
    </row>
    <row r="47" spans="1:21" ht="26.25" customHeight="1">
      <c r="A47" s="96" t="s">
        <v>27</v>
      </c>
      <c r="B47" s="98" t="s">
        <v>26</v>
      </c>
      <c r="C47" s="99"/>
      <c r="D47" s="99"/>
      <c r="E47" s="99"/>
      <c r="F47" s="99"/>
      <c r="G47" s="99"/>
      <c r="H47" s="99"/>
      <c r="I47" s="100"/>
      <c r="J47" s="95" t="s">
        <v>40</v>
      </c>
      <c r="K47" s="86" t="s">
        <v>24</v>
      </c>
      <c r="L47" s="89"/>
      <c r="M47" s="89"/>
      <c r="N47" s="90"/>
      <c r="O47" s="86" t="s">
        <v>41</v>
      </c>
      <c r="P47" s="87"/>
      <c r="Q47" s="88"/>
      <c r="R47" s="86" t="s">
        <v>23</v>
      </c>
      <c r="S47" s="89"/>
      <c r="T47" s="90"/>
      <c r="U47" s="92" t="s">
        <v>22</v>
      </c>
    </row>
    <row r="48" spans="1:21" ht="12.75" customHeight="1">
      <c r="A48" s="97"/>
      <c r="B48" s="101"/>
      <c r="C48" s="81"/>
      <c r="D48" s="81"/>
      <c r="E48" s="81"/>
      <c r="F48" s="81"/>
      <c r="G48" s="81"/>
      <c r="H48" s="81"/>
      <c r="I48" s="102"/>
      <c r="J48" s="93"/>
      <c r="K48" s="4" t="s">
        <v>28</v>
      </c>
      <c r="L48" s="4" t="s">
        <v>29</v>
      </c>
      <c r="M48" s="4" t="s">
        <v>69</v>
      </c>
      <c r="N48" s="4" t="s">
        <v>70</v>
      </c>
      <c r="O48" s="4" t="s">
        <v>33</v>
      </c>
      <c r="P48" s="4" t="s">
        <v>7</v>
      </c>
      <c r="Q48" s="4" t="s">
        <v>30</v>
      </c>
      <c r="R48" s="4" t="s">
        <v>31</v>
      </c>
      <c r="S48" s="4" t="s">
        <v>28</v>
      </c>
      <c r="T48" s="4" t="s">
        <v>32</v>
      </c>
      <c r="U48" s="93"/>
    </row>
    <row r="49" spans="1:21" ht="12.75">
      <c r="A49" s="37" t="s">
        <v>89</v>
      </c>
      <c r="B49" s="51" t="s">
        <v>90</v>
      </c>
      <c r="C49" s="52"/>
      <c r="D49" s="52"/>
      <c r="E49" s="52"/>
      <c r="F49" s="52"/>
      <c r="G49" s="52"/>
      <c r="H49" s="52"/>
      <c r="I49" s="53"/>
      <c r="J49" s="10">
        <v>8</v>
      </c>
      <c r="K49" s="10">
        <v>2</v>
      </c>
      <c r="L49" s="10">
        <v>0</v>
      </c>
      <c r="M49" s="10">
        <v>1</v>
      </c>
      <c r="N49" s="10">
        <v>2</v>
      </c>
      <c r="O49" s="17">
        <f>K49+L49+M49+N49</f>
        <v>5</v>
      </c>
      <c r="P49" s="18">
        <f>Q49-O49</f>
        <v>9</v>
      </c>
      <c r="Q49" s="18">
        <f>ROUND(PRODUCT(J49,25)/14,0)</f>
        <v>14</v>
      </c>
      <c r="R49" s="23" t="s">
        <v>31</v>
      </c>
      <c r="S49" s="10"/>
      <c r="T49" s="24"/>
      <c r="U49" s="10" t="s">
        <v>36</v>
      </c>
    </row>
    <row r="50" spans="1:21" ht="12.75">
      <c r="A50" s="37" t="s">
        <v>91</v>
      </c>
      <c r="B50" s="51" t="s">
        <v>92</v>
      </c>
      <c r="C50" s="52"/>
      <c r="D50" s="52"/>
      <c r="E50" s="52"/>
      <c r="F50" s="52"/>
      <c r="G50" s="52"/>
      <c r="H50" s="52"/>
      <c r="I50" s="53"/>
      <c r="J50" s="10">
        <v>8</v>
      </c>
      <c r="K50" s="10">
        <v>2</v>
      </c>
      <c r="L50" s="10">
        <v>0</v>
      </c>
      <c r="M50" s="10">
        <v>1</v>
      </c>
      <c r="N50" s="10">
        <v>2</v>
      </c>
      <c r="O50" s="17">
        <f>K50+L50+M50+N50</f>
        <v>5</v>
      </c>
      <c r="P50" s="18">
        <f>Q50-O50</f>
        <v>9</v>
      </c>
      <c r="Q50" s="18">
        <f>ROUND(PRODUCT(J50,25)/14,0)</f>
        <v>14</v>
      </c>
      <c r="R50" s="23" t="s">
        <v>31</v>
      </c>
      <c r="S50" s="10"/>
      <c r="T50" s="24"/>
      <c r="U50" s="10" t="s">
        <v>36</v>
      </c>
    </row>
    <row r="51" spans="1:21" ht="12.75">
      <c r="A51" s="37" t="s">
        <v>101</v>
      </c>
      <c r="B51" s="51" t="s">
        <v>102</v>
      </c>
      <c r="C51" s="52"/>
      <c r="D51" s="52"/>
      <c r="E51" s="52"/>
      <c r="F51" s="52"/>
      <c r="G51" s="52"/>
      <c r="H51" s="52"/>
      <c r="I51" s="53"/>
      <c r="J51" s="10">
        <v>8</v>
      </c>
      <c r="K51" s="10">
        <v>2</v>
      </c>
      <c r="L51" s="10">
        <v>1</v>
      </c>
      <c r="M51" s="10">
        <v>0</v>
      </c>
      <c r="N51" s="10">
        <v>2</v>
      </c>
      <c r="O51" s="17">
        <f>K51+L51+M51+N51</f>
        <v>5</v>
      </c>
      <c r="P51" s="18">
        <f>Q51-O51</f>
        <v>12</v>
      </c>
      <c r="Q51" s="18">
        <f>ROUND(PRODUCT(J51,25)/12,0)</f>
        <v>17</v>
      </c>
      <c r="R51" s="23"/>
      <c r="S51" s="10" t="s">
        <v>28</v>
      </c>
      <c r="T51" s="24"/>
      <c r="U51" s="10" t="s">
        <v>38</v>
      </c>
    </row>
    <row r="52" spans="1:21" ht="12.75">
      <c r="A52" s="37" t="s">
        <v>95</v>
      </c>
      <c r="B52" s="51" t="s">
        <v>96</v>
      </c>
      <c r="C52" s="52"/>
      <c r="D52" s="52"/>
      <c r="E52" s="52"/>
      <c r="F52" s="52"/>
      <c r="G52" s="52"/>
      <c r="H52" s="52"/>
      <c r="I52" s="53"/>
      <c r="J52" s="10">
        <v>6</v>
      </c>
      <c r="K52" s="10">
        <v>2</v>
      </c>
      <c r="L52" s="10">
        <v>1</v>
      </c>
      <c r="M52" s="10">
        <v>0</v>
      </c>
      <c r="N52" s="10">
        <v>0</v>
      </c>
      <c r="O52" s="17">
        <f>K52+L52+M52+N52</f>
        <v>3</v>
      </c>
      <c r="P52" s="18">
        <f>Q52-O52</f>
        <v>8</v>
      </c>
      <c r="Q52" s="18">
        <f>ROUND(PRODUCT(J52,25)/14,0)</f>
        <v>11</v>
      </c>
      <c r="R52" s="23" t="s">
        <v>31</v>
      </c>
      <c r="S52" s="10"/>
      <c r="T52" s="24"/>
      <c r="U52" s="10" t="s">
        <v>38</v>
      </c>
    </row>
    <row r="53" spans="1:21" ht="12.75">
      <c r="A53" s="20" t="s">
        <v>25</v>
      </c>
      <c r="B53" s="82"/>
      <c r="C53" s="83"/>
      <c r="D53" s="83"/>
      <c r="E53" s="83"/>
      <c r="F53" s="83"/>
      <c r="G53" s="83"/>
      <c r="H53" s="83"/>
      <c r="I53" s="84"/>
      <c r="J53" s="20">
        <f aca="true" t="shared" si="1" ref="J53:Q53">SUM(J49:J52)</f>
        <v>30</v>
      </c>
      <c r="K53" s="20">
        <f t="shared" si="1"/>
        <v>8</v>
      </c>
      <c r="L53" s="20">
        <f t="shared" si="1"/>
        <v>2</v>
      </c>
      <c r="M53" s="20">
        <f t="shared" si="1"/>
        <v>2</v>
      </c>
      <c r="N53" s="20">
        <f t="shared" si="1"/>
        <v>6</v>
      </c>
      <c r="O53" s="20">
        <f t="shared" si="1"/>
        <v>18</v>
      </c>
      <c r="P53" s="20">
        <f t="shared" si="1"/>
        <v>38</v>
      </c>
      <c r="Q53" s="20">
        <f t="shared" si="1"/>
        <v>56</v>
      </c>
      <c r="R53" s="20">
        <f>COUNTIF(R49:R52,"E")</f>
        <v>3</v>
      </c>
      <c r="S53" s="20">
        <f>COUNTIF(S49:S52,"C")</f>
        <v>1</v>
      </c>
      <c r="T53" s="20">
        <f>COUNTIF(T49:T52,"VP")</f>
        <v>0</v>
      </c>
      <c r="U53" s="21"/>
    </row>
    <row r="54" ht="11.25" customHeight="1"/>
    <row r="55" spans="2:20" ht="12.75">
      <c r="B55" s="7"/>
      <c r="C55" s="7"/>
      <c r="D55" s="7"/>
      <c r="E55" s="7"/>
      <c r="F55" s="7"/>
      <c r="G55" s="7"/>
      <c r="N55" s="7"/>
      <c r="O55" s="7"/>
      <c r="P55" s="7"/>
      <c r="Q55" s="7"/>
      <c r="R55" s="7"/>
      <c r="S55" s="7"/>
      <c r="T55" s="7"/>
    </row>
    <row r="57" spans="1:21" ht="18" customHeight="1">
      <c r="A57" s="94" t="s">
        <v>44</v>
      </c>
      <c r="B57" s="94"/>
      <c r="C57" s="94"/>
      <c r="D57" s="94"/>
      <c r="E57" s="94"/>
      <c r="F57" s="94"/>
      <c r="G57" s="94"/>
      <c r="H57" s="94"/>
      <c r="I57" s="94"/>
      <c r="J57" s="94"/>
      <c r="K57" s="94"/>
      <c r="L57" s="94"/>
      <c r="M57" s="94"/>
      <c r="N57" s="94"/>
      <c r="O57" s="94"/>
      <c r="P57" s="94"/>
      <c r="Q57" s="94"/>
      <c r="R57" s="94"/>
      <c r="S57" s="94"/>
      <c r="T57" s="94"/>
      <c r="U57" s="94"/>
    </row>
    <row r="58" spans="1:21" ht="25.5" customHeight="1">
      <c r="A58" s="96" t="s">
        <v>27</v>
      </c>
      <c r="B58" s="98" t="s">
        <v>26</v>
      </c>
      <c r="C58" s="99"/>
      <c r="D58" s="99"/>
      <c r="E58" s="99"/>
      <c r="F58" s="99"/>
      <c r="G58" s="99"/>
      <c r="H58" s="99"/>
      <c r="I58" s="100"/>
      <c r="J58" s="95" t="s">
        <v>40</v>
      </c>
      <c r="K58" s="86" t="s">
        <v>24</v>
      </c>
      <c r="L58" s="89"/>
      <c r="M58" s="89"/>
      <c r="N58" s="90"/>
      <c r="O58" s="86" t="s">
        <v>41</v>
      </c>
      <c r="P58" s="87"/>
      <c r="Q58" s="88"/>
      <c r="R58" s="86" t="s">
        <v>23</v>
      </c>
      <c r="S58" s="89"/>
      <c r="T58" s="90"/>
      <c r="U58" s="92" t="s">
        <v>22</v>
      </c>
    </row>
    <row r="59" spans="1:21" ht="16.5" customHeight="1">
      <c r="A59" s="97"/>
      <c r="B59" s="101"/>
      <c r="C59" s="81"/>
      <c r="D59" s="81"/>
      <c r="E59" s="81"/>
      <c r="F59" s="81"/>
      <c r="G59" s="81"/>
      <c r="H59" s="81"/>
      <c r="I59" s="102"/>
      <c r="J59" s="93"/>
      <c r="K59" s="4" t="s">
        <v>28</v>
      </c>
      <c r="L59" s="4" t="s">
        <v>29</v>
      </c>
      <c r="M59" s="4" t="s">
        <v>69</v>
      </c>
      <c r="N59" s="4" t="s">
        <v>70</v>
      </c>
      <c r="O59" s="4" t="s">
        <v>33</v>
      </c>
      <c r="P59" s="4" t="s">
        <v>7</v>
      </c>
      <c r="Q59" s="4" t="s">
        <v>30</v>
      </c>
      <c r="R59" s="4" t="s">
        <v>31</v>
      </c>
      <c r="S59" s="4" t="s">
        <v>28</v>
      </c>
      <c r="T59" s="4" t="s">
        <v>32</v>
      </c>
      <c r="U59" s="93"/>
    </row>
    <row r="60" spans="1:21" ht="12.75">
      <c r="A60" s="37" t="s">
        <v>97</v>
      </c>
      <c r="B60" s="51" t="s">
        <v>98</v>
      </c>
      <c r="C60" s="52"/>
      <c r="D60" s="52"/>
      <c r="E60" s="52"/>
      <c r="F60" s="52"/>
      <c r="G60" s="52"/>
      <c r="H60" s="52"/>
      <c r="I60" s="53"/>
      <c r="J60" s="10">
        <v>8</v>
      </c>
      <c r="K60" s="10">
        <v>2</v>
      </c>
      <c r="L60" s="10">
        <v>0</v>
      </c>
      <c r="M60" s="10">
        <v>1</v>
      </c>
      <c r="N60" s="10">
        <v>2</v>
      </c>
      <c r="O60" s="17">
        <f>K60+L60+M60+N60</f>
        <v>5</v>
      </c>
      <c r="P60" s="18">
        <f>Q60-O60</f>
        <v>9</v>
      </c>
      <c r="Q60" s="18">
        <f>ROUND(PRODUCT(J60,25)/14,0)</f>
        <v>14</v>
      </c>
      <c r="R60" s="23" t="s">
        <v>31</v>
      </c>
      <c r="S60" s="10"/>
      <c r="T60" s="24"/>
      <c r="U60" s="10" t="s">
        <v>36</v>
      </c>
    </row>
    <row r="61" spans="1:21" ht="12.75">
      <c r="A61" s="37" t="s">
        <v>99</v>
      </c>
      <c r="B61" s="51" t="s">
        <v>100</v>
      </c>
      <c r="C61" s="52"/>
      <c r="D61" s="52"/>
      <c r="E61" s="52"/>
      <c r="F61" s="52"/>
      <c r="G61" s="52"/>
      <c r="H61" s="52"/>
      <c r="I61" s="53"/>
      <c r="J61" s="10">
        <v>8</v>
      </c>
      <c r="K61" s="10">
        <v>2</v>
      </c>
      <c r="L61" s="10">
        <v>0</v>
      </c>
      <c r="M61" s="10">
        <v>1</v>
      </c>
      <c r="N61" s="10">
        <v>2</v>
      </c>
      <c r="O61" s="17">
        <f>K61+L61+M61+N61</f>
        <v>5</v>
      </c>
      <c r="P61" s="18">
        <f>Q61-O61</f>
        <v>9</v>
      </c>
      <c r="Q61" s="18">
        <f>ROUND(PRODUCT(J61,25)/14,0)</f>
        <v>14</v>
      </c>
      <c r="R61" s="23" t="s">
        <v>31</v>
      </c>
      <c r="S61" s="10"/>
      <c r="T61" s="24"/>
      <c r="U61" s="10" t="s">
        <v>36</v>
      </c>
    </row>
    <row r="62" spans="1:21" ht="12.75">
      <c r="A62" s="37" t="s">
        <v>103</v>
      </c>
      <c r="B62" s="51" t="s">
        <v>104</v>
      </c>
      <c r="C62" s="52"/>
      <c r="D62" s="52"/>
      <c r="E62" s="52"/>
      <c r="F62" s="52"/>
      <c r="G62" s="52"/>
      <c r="H62" s="52"/>
      <c r="I62" s="53"/>
      <c r="J62" s="10">
        <v>7</v>
      </c>
      <c r="K62" s="10">
        <v>2</v>
      </c>
      <c r="L62" s="10">
        <v>1</v>
      </c>
      <c r="M62" s="10">
        <v>0</v>
      </c>
      <c r="N62" s="10">
        <v>2</v>
      </c>
      <c r="O62" s="17">
        <f>K62+L62+M62+N62</f>
        <v>5</v>
      </c>
      <c r="P62" s="18">
        <f>Q62-O62</f>
        <v>8</v>
      </c>
      <c r="Q62" s="18">
        <f>ROUND(PRODUCT(J62,25)/14,0)</f>
        <v>13</v>
      </c>
      <c r="R62" s="23" t="s">
        <v>31</v>
      </c>
      <c r="S62" s="10"/>
      <c r="T62" s="24"/>
      <c r="U62" s="10" t="s">
        <v>38</v>
      </c>
    </row>
    <row r="63" spans="1:21" ht="12.75">
      <c r="A63" s="37" t="s">
        <v>109</v>
      </c>
      <c r="B63" s="51" t="s">
        <v>110</v>
      </c>
      <c r="C63" s="52"/>
      <c r="D63" s="52"/>
      <c r="E63" s="52"/>
      <c r="F63" s="52"/>
      <c r="G63" s="52"/>
      <c r="H63" s="52"/>
      <c r="I63" s="53"/>
      <c r="J63" s="10">
        <v>7</v>
      </c>
      <c r="K63" s="10">
        <v>2</v>
      </c>
      <c r="L63" s="10">
        <v>1</v>
      </c>
      <c r="M63" s="10">
        <v>0</v>
      </c>
      <c r="N63" s="10">
        <v>2</v>
      </c>
      <c r="O63" s="17">
        <f>K63+L63+M63+N63</f>
        <v>5</v>
      </c>
      <c r="P63" s="18">
        <f>Q63-O63</f>
        <v>8</v>
      </c>
      <c r="Q63" s="18">
        <f>ROUND(PRODUCT(J63,25)/14,0)</f>
        <v>13</v>
      </c>
      <c r="R63" s="23" t="s">
        <v>31</v>
      </c>
      <c r="S63" s="10"/>
      <c r="T63" s="24"/>
      <c r="U63" s="10" t="s">
        <v>38</v>
      </c>
    </row>
    <row r="64" spans="1:21" ht="12.75">
      <c r="A64" s="20" t="s">
        <v>25</v>
      </c>
      <c r="B64" s="82"/>
      <c r="C64" s="83"/>
      <c r="D64" s="83"/>
      <c r="E64" s="83"/>
      <c r="F64" s="83"/>
      <c r="G64" s="83"/>
      <c r="H64" s="83"/>
      <c r="I64" s="84"/>
      <c r="J64" s="20">
        <f aca="true" t="shared" si="2" ref="J64:Q64">SUM(J60:J63)</f>
        <v>30</v>
      </c>
      <c r="K64" s="20">
        <f t="shared" si="2"/>
        <v>8</v>
      </c>
      <c r="L64" s="20">
        <f t="shared" si="2"/>
        <v>2</v>
      </c>
      <c r="M64" s="20">
        <f t="shared" si="2"/>
        <v>2</v>
      </c>
      <c r="N64" s="20">
        <f t="shared" si="2"/>
        <v>8</v>
      </c>
      <c r="O64" s="20">
        <f t="shared" si="2"/>
        <v>20</v>
      </c>
      <c r="P64" s="20">
        <f t="shared" si="2"/>
        <v>34</v>
      </c>
      <c r="Q64" s="20">
        <f t="shared" si="2"/>
        <v>54</v>
      </c>
      <c r="R64" s="20">
        <f>COUNTIF(R60:R63,"E")</f>
        <v>4</v>
      </c>
      <c r="S64" s="20">
        <f>COUNTIF(S60:S63,"C")</f>
        <v>0</v>
      </c>
      <c r="T64" s="20">
        <f>COUNTIF(T60:T63,"VP")</f>
        <v>0</v>
      </c>
      <c r="U64" s="21"/>
    </row>
    <row r="65" spans="1:21" ht="12.75">
      <c r="A65" s="42"/>
      <c r="B65" s="42"/>
      <c r="C65" s="42"/>
      <c r="D65" s="42"/>
      <c r="E65" s="42"/>
      <c r="F65" s="42"/>
      <c r="G65" s="42"/>
      <c r="H65" s="42"/>
      <c r="I65" s="42"/>
      <c r="J65" s="42"/>
      <c r="K65" s="42"/>
      <c r="L65" s="42"/>
      <c r="M65" s="42"/>
      <c r="N65" s="42"/>
      <c r="O65" s="42"/>
      <c r="P65" s="42"/>
      <c r="Q65" s="42"/>
      <c r="R65" s="42"/>
      <c r="S65" s="42"/>
      <c r="T65" s="42"/>
      <c r="U65" s="43"/>
    </row>
    <row r="66" spans="1:21" ht="12.75">
      <c r="A66" s="42"/>
      <c r="B66" s="42"/>
      <c r="C66" s="42"/>
      <c r="D66" s="42"/>
      <c r="E66" s="42"/>
      <c r="F66" s="42"/>
      <c r="G66" s="42"/>
      <c r="H66" s="42"/>
      <c r="I66" s="42"/>
      <c r="J66" s="42"/>
      <c r="K66" s="42"/>
      <c r="L66" s="42"/>
      <c r="M66" s="42"/>
      <c r="N66" s="42"/>
      <c r="O66" s="42"/>
      <c r="P66" s="42"/>
      <c r="Q66" s="42"/>
      <c r="R66" s="42"/>
      <c r="S66" s="42"/>
      <c r="T66" s="42"/>
      <c r="U66" s="43"/>
    </row>
    <row r="67" ht="21.75" customHeight="1"/>
    <row r="68" spans="1:21" ht="18.75" customHeight="1">
      <c r="A68" s="94" t="s">
        <v>45</v>
      </c>
      <c r="B68" s="94"/>
      <c r="C68" s="94"/>
      <c r="D68" s="94"/>
      <c r="E68" s="94"/>
      <c r="F68" s="94"/>
      <c r="G68" s="94"/>
      <c r="H68" s="94"/>
      <c r="I68" s="94"/>
      <c r="J68" s="94"/>
      <c r="K68" s="94"/>
      <c r="L68" s="94"/>
      <c r="M68" s="94"/>
      <c r="N68" s="94"/>
      <c r="O68" s="94"/>
      <c r="P68" s="94"/>
      <c r="Q68" s="94"/>
      <c r="R68" s="94"/>
      <c r="S68" s="94"/>
      <c r="T68" s="94"/>
      <c r="U68" s="94"/>
    </row>
    <row r="69" spans="1:21" ht="24.75" customHeight="1">
      <c r="A69" s="96" t="s">
        <v>27</v>
      </c>
      <c r="B69" s="98" t="s">
        <v>26</v>
      </c>
      <c r="C69" s="99"/>
      <c r="D69" s="99"/>
      <c r="E69" s="99"/>
      <c r="F69" s="99"/>
      <c r="G69" s="99"/>
      <c r="H69" s="99"/>
      <c r="I69" s="100"/>
      <c r="J69" s="95" t="s">
        <v>40</v>
      </c>
      <c r="K69" s="86" t="s">
        <v>24</v>
      </c>
      <c r="L69" s="89"/>
      <c r="M69" s="89"/>
      <c r="N69" s="90"/>
      <c r="O69" s="86" t="s">
        <v>41</v>
      </c>
      <c r="P69" s="87"/>
      <c r="Q69" s="88"/>
      <c r="R69" s="86" t="s">
        <v>23</v>
      </c>
      <c r="S69" s="89"/>
      <c r="T69" s="90"/>
      <c r="U69" s="92" t="s">
        <v>22</v>
      </c>
    </row>
    <row r="70" spans="1:21" ht="12.75">
      <c r="A70" s="97"/>
      <c r="B70" s="101"/>
      <c r="C70" s="81"/>
      <c r="D70" s="81"/>
      <c r="E70" s="81"/>
      <c r="F70" s="81"/>
      <c r="G70" s="81"/>
      <c r="H70" s="81"/>
      <c r="I70" s="102"/>
      <c r="J70" s="93"/>
      <c r="K70" s="4" t="s">
        <v>28</v>
      </c>
      <c r="L70" s="4" t="s">
        <v>29</v>
      </c>
      <c r="M70" s="4" t="s">
        <v>69</v>
      </c>
      <c r="N70" s="4" t="s">
        <v>70</v>
      </c>
      <c r="O70" s="4" t="s">
        <v>33</v>
      </c>
      <c r="P70" s="4" t="s">
        <v>7</v>
      </c>
      <c r="Q70" s="4" t="s">
        <v>30</v>
      </c>
      <c r="R70" s="4" t="s">
        <v>31</v>
      </c>
      <c r="S70" s="4" t="s">
        <v>28</v>
      </c>
      <c r="T70" s="4" t="s">
        <v>32</v>
      </c>
      <c r="U70" s="93"/>
    </row>
    <row r="71" spans="1:21" ht="12.75">
      <c r="A71" s="37" t="s">
        <v>105</v>
      </c>
      <c r="B71" s="51" t="s">
        <v>106</v>
      </c>
      <c r="C71" s="52"/>
      <c r="D71" s="52"/>
      <c r="E71" s="52"/>
      <c r="F71" s="52"/>
      <c r="G71" s="52"/>
      <c r="H71" s="52"/>
      <c r="I71" s="53"/>
      <c r="J71" s="10">
        <v>8</v>
      </c>
      <c r="K71" s="10">
        <v>2</v>
      </c>
      <c r="L71" s="10">
        <v>0</v>
      </c>
      <c r="M71" s="10">
        <v>1</v>
      </c>
      <c r="N71" s="10">
        <v>2</v>
      </c>
      <c r="O71" s="17">
        <f>K71+L71+M71+N71</f>
        <v>5</v>
      </c>
      <c r="P71" s="18">
        <f>Q71-O71</f>
        <v>12</v>
      </c>
      <c r="Q71" s="18">
        <f>ROUND(PRODUCT(J71,25)/12,0)</f>
        <v>17</v>
      </c>
      <c r="R71" s="23" t="s">
        <v>31</v>
      </c>
      <c r="S71" s="10"/>
      <c r="T71" s="24"/>
      <c r="U71" s="10" t="s">
        <v>36</v>
      </c>
    </row>
    <row r="72" spans="1:21" ht="12.75">
      <c r="A72" s="37" t="s">
        <v>107</v>
      </c>
      <c r="B72" s="51" t="s">
        <v>108</v>
      </c>
      <c r="C72" s="52"/>
      <c r="D72" s="52"/>
      <c r="E72" s="52"/>
      <c r="F72" s="52"/>
      <c r="G72" s="52"/>
      <c r="H72" s="52"/>
      <c r="I72" s="53"/>
      <c r="J72" s="10">
        <v>8</v>
      </c>
      <c r="K72" s="10">
        <v>2</v>
      </c>
      <c r="L72" s="10">
        <v>0</v>
      </c>
      <c r="M72" s="10">
        <v>1</v>
      </c>
      <c r="N72" s="10">
        <v>2</v>
      </c>
      <c r="O72" s="17">
        <f>K72+L72+M72+N72</f>
        <v>5</v>
      </c>
      <c r="P72" s="18">
        <f>Q72-O72</f>
        <v>12</v>
      </c>
      <c r="Q72" s="18">
        <f>ROUND(PRODUCT(J72,25)/12,0)</f>
        <v>17</v>
      </c>
      <c r="R72" s="23" t="s">
        <v>31</v>
      </c>
      <c r="S72" s="10"/>
      <c r="T72" s="24"/>
      <c r="U72" s="10" t="s">
        <v>36</v>
      </c>
    </row>
    <row r="73" spans="1:21" ht="12.75">
      <c r="A73" s="37" t="s">
        <v>93</v>
      </c>
      <c r="B73" s="51" t="s">
        <v>94</v>
      </c>
      <c r="C73" s="52"/>
      <c r="D73" s="52"/>
      <c r="E73" s="52"/>
      <c r="F73" s="52"/>
      <c r="G73" s="52"/>
      <c r="H73" s="52"/>
      <c r="I73" s="53"/>
      <c r="J73" s="10">
        <v>8</v>
      </c>
      <c r="K73" s="10">
        <v>0</v>
      </c>
      <c r="L73" s="10">
        <v>0</v>
      </c>
      <c r="M73" s="10">
        <v>0</v>
      </c>
      <c r="N73" s="10">
        <v>1</v>
      </c>
      <c r="O73" s="17">
        <f>K73+L73+M73+N73</f>
        <v>1</v>
      </c>
      <c r="P73" s="18">
        <f>Q73-O73</f>
        <v>13</v>
      </c>
      <c r="Q73" s="18">
        <f>ROUND(PRODUCT(J73,25)/14,0)</f>
        <v>14</v>
      </c>
      <c r="R73" s="23"/>
      <c r="S73" s="10" t="s">
        <v>28</v>
      </c>
      <c r="T73" s="24"/>
      <c r="U73" s="10" t="s">
        <v>38</v>
      </c>
    </row>
    <row r="74" spans="1:21" ht="12.75">
      <c r="A74" s="37" t="s">
        <v>111</v>
      </c>
      <c r="B74" s="51" t="s">
        <v>112</v>
      </c>
      <c r="C74" s="52"/>
      <c r="D74" s="52"/>
      <c r="E74" s="52"/>
      <c r="F74" s="52"/>
      <c r="G74" s="52"/>
      <c r="H74" s="52"/>
      <c r="I74" s="53"/>
      <c r="J74" s="10">
        <v>6</v>
      </c>
      <c r="K74" s="10">
        <v>0</v>
      </c>
      <c r="L74" s="10">
        <v>0</v>
      </c>
      <c r="M74" s="10">
        <v>0</v>
      </c>
      <c r="N74" s="10">
        <v>2</v>
      </c>
      <c r="O74" s="17">
        <f>K74+L74+M74+N74</f>
        <v>2</v>
      </c>
      <c r="P74" s="18">
        <f>Q74-O74</f>
        <v>11</v>
      </c>
      <c r="Q74" s="18">
        <f>ROUND(PRODUCT(J74,25)/12,0)</f>
        <v>13</v>
      </c>
      <c r="R74" s="23"/>
      <c r="S74" s="10"/>
      <c r="T74" s="24" t="s">
        <v>32</v>
      </c>
      <c r="U74" s="10" t="s">
        <v>38</v>
      </c>
    </row>
    <row r="75" spans="1:21" ht="12.75">
      <c r="A75" s="20" t="s">
        <v>25</v>
      </c>
      <c r="B75" s="82"/>
      <c r="C75" s="83"/>
      <c r="D75" s="83"/>
      <c r="E75" s="83"/>
      <c r="F75" s="83"/>
      <c r="G75" s="83"/>
      <c r="H75" s="83"/>
      <c r="I75" s="84"/>
      <c r="J75" s="20">
        <f aca="true" t="shared" si="3" ref="J75:Q75">SUM(J71:J74)</f>
        <v>30</v>
      </c>
      <c r="K75" s="20">
        <f t="shared" si="3"/>
        <v>4</v>
      </c>
      <c r="L75" s="20">
        <f t="shared" si="3"/>
        <v>0</v>
      </c>
      <c r="M75" s="20">
        <f t="shared" si="3"/>
        <v>2</v>
      </c>
      <c r="N75" s="20">
        <f t="shared" si="3"/>
        <v>7</v>
      </c>
      <c r="O75" s="20">
        <f t="shared" si="3"/>
        <v>13</v>
      </c>
      <c r="P75" s="20">
        <f t="shared" si="3"/>
        <v>48</v>
      </c>
      <c r="Q75" s="20">
        <f t="shared" si="3"/>
        <v>61</v>
      </c>
      <c r="R75" s="20">
        <f>COUNTIF(R71:R74,"E")</f>
        <v>2</v>
      </c>
      <c r="S75" s="20">
        <f>COUNTIF(S71:S74,"C")</f>
        <v>1</v>
      </c>
      <c r="T75" s="20">
        <f>COUNTIF(T71:T74,"VP")</f>
        <v>1</v>
      </c>
      <c r="U75" s="21"/>
    </row>
    <row r="76" ht="9" customHeight="1"/>
    <row r="77" spans="2:20" ht="12.75">
      <c r="B77" s="2"/>
      <c r="C77" s="2"/>
      <c r="D77" s="2"/>
      <c r="E77" s="2"/>
      <c r="F77" s="2"/>
      <c r="G77" s="2"/>
      <c r="N77" s="7"/>
      <c r="O77" s="7"/>
      <c r="P77" s="7"/>
      <c r="Q77" s="7"/>
      <c r="R77" s="7"/>
      <c r="S77" s="7"/>
      <c r="T77" s="7"/>
    </row>
    <row r="80" spans="1:21" ht="19.5" customHeight="1">
      <c r="A80" s="110" t="s">
        <v>46</v>
      </c>
      <c r="B80" s="110"/>
      <c r="C80" s="110"/>
      <c r="D80" s="110"/>
      <c r="E80" s="110"/>
      <c r="F80" s="110"/>
      <c r="G80" s="110"/>
      <c r="H80" s="110"/>
      <c r="I80" s="110"/>
      <c r="J80" s="110"/>
      <c r="K80" s="110"/>
      <c r="L80" s="110"/>
      <c r="M80" s="110"/>
      <c r="N80" s="110"/>
      <c r="O80" s="110"/>
      <c r="P80" s="110"/>
      <c r="Q80" s="110"/>
      <c r="R80" s="110"/>
      <c r="S80" s="110"/>
      <c r="T80" s="110"/>
      <c r="U80" s="110"/>
    </row>
    <row r="81" spans="1:21" ht="27.75" customHeight="1">
      <c r="A81" s="96" t="s">
        <v>27</v>
      </c>
      <c r="B81" s="98" t="s">
        <v>26</v>
      </c>
      <c r="C81" s="99"/>
      <c r="D81" s="99"/>
      <c r="E81" s="99"/>
      <c r="F81" s="99"/>
      <c r="G81" s="99"/>
      <c r="H81" s="99"/>
      <c r="I81" s="100"/>
      <c r="J81" s="95" t="s">
        <v>40</v>
      </c>
      <c r="K81" s="129" t="s">
        <v>24</v>
      </c>
      <c r="L81" s="129"/>
      <c r="M81" s="129"/>
      <c r="N81" s="129"/>
      <c r="O81" s="129" t="s">
        <v>41</v>
      </c>
      <c r="P81" s="130"/>
      <c r="Q81" s="130"/>
      <c r="R81" s="129" t="s">
        <v>23</v>
      </c>
      <c r="S81" s="129"/>
      <c r="T81" s="129"/>
      <c r="U81" s="129" t="s">
        <v>22</v>
      </c>
    </row>
    <row r="82" spans="1:21" ht="12.75" customHeight="1">
      <c r="A82" s="97"/>
      <c r="B82" s="101"/>
      <c r="C82" s="81"/>
      <c r="D82" s="81"/>
      <c r="E82" s="81"/>
      <c r="F82" s="81"/>
      <c r="G82" s="81"/>
      <c r="H82" s="81"/>
      <c r="I82" s="102"/>
      <c r="J82" s="93"/>
      <c r="K82" s="4" t="s">
        <v>28</v>
      </c>
      <c r="L82" s="4" t="s">
        <v>29</v>
      </c>
      <c r="M82" s="4" t="s">
        <v>69</v>
      </c>
      <c r="N82" s="4" t="s">
        <v>70</v>
      </c>
      <c r="O82" s="4" t="s">
        <v>33</v>
      </c>
      <c r="P82" s="4" t="s">
        <v>7</v>
      </c>
      <c r="Q82" s="4" t="s">
        <v>30</v>
      </c>
      <c r="R82" s="4" t="s">
        <v>31</v>
      </c>
      <c r="S82" s="4" t="s">
        <v>28</v>
      </c>
      <c r="T82" s="4" t="s">
        <v>32</v>
      </c>
      <c r="U82" s="129"/>
    </row>
    <row r="83" spans="1:21" ht="12.75">
      <c r="A83" s="131" t="s">
        <v>47</v>
      </c>
      <c r="B83" s="132"/>
      <c r="C83" s="132"/>
      <c r="D83" s="132"/>
      <c r="E83" s="132"/>
      <c r="F83" s="132"/>
      <c r="G83" s="132"/>
      <c r="H83" s="132"/>
      <c r="I83" s="132"/>
      <c r="J83" s="132"/>
      <c r="K83" s="132"/>
      <c r="L83" s="132"/>
      <c r="M83" s="132"/>
      <c r="N83" s="132"/>
      <c r="O83" s="132"/>
      <c r="P83" s="132"/>
      <c r="Q83" s="132"/>
      <c r="R83" s="132"/>
      <c r="S83" s="132"/>
      <c r="T83" s="132"/>
      <c r="U83" s="133"/>
    </row>
    <row r="84" spans="1:21" ht="12.75">
      <c r="A84" s="37" t="s">
        <v>114</v>
      </c>
      <c r="B84" s="51" t="s">
        <v>115</v>
      </c>
      <c r="C84" s="52"/>
      <c r="D84" s="52"/>
      <c r="E84" s="52"/>
      <c r="F84" s="52"/>
      <c r="G84" s="52"/>
      <c r="H84" s="52"/>
      <c r="I84" s="53"/>
      <c r="J84" s="10">
        <v>7</v>
      </c>
      <c r="K84" s="10">
        <v>2</v>
      </c>
      <c r="L84" s="10">
        <v>1</v>
      </c>
      <c r="M84" s="10">
        <v>0</v>
      </c>
      <c r="N84" s="10">
        <v>2</v>
      </c>
      <c r="O84" s="18">
        <f>K84+L84+M84+N84</f>
        <v>5</v>
      </c>
      <c r="P84" s="18">
        <f>Q84-O84</f>
        <v>8</v>
      </c>
      <c r="Q84" s="18">
        <f>ROUND(PRODUCT(J84,25)/14,0)</f>
        <v>13</v>
      </c>
      <c r="R84" s="25" t="s">
        <v>31</v>
      </c>
      <c r="S84" s="25"/>
      <c r="T84" s="26"/>
      <c r="U84" s="10" t="s">
        <v>38</v>
      </c>
    </row>
    <row r="85" spans="1:21" ht="12.75">
      <c r="A85" s="37" t="s">
        <v>116</v>
      </c>
      <c r="B85" s="51" t="s">
        <v>117</v>
      </c>
      <c r="C85" s="52"/>
      <c r="D85" s="52"/>
      <c r="E85" s="52"/>
      <c r="F85" s="52"/>
      <c r="G85" s="52"/>
      <c r="H85" s="52"/>
      <c r="I85" s="53"/>
      <c r="J85" s="10">
        <v>7</v>
      </c>
      <c r="K85" s="10">
        <v>2</v>
      </c>
      <c r="L85" s="10">
        <v>1</v>
      </c>
      <c r="M85" s="10">
        <v>0</v>
      </c>
      <c r="N85" s="10">
        <v>2</v>
      </c>
      <c r="O85" s="18">
        <f>K85+L85+M85+N85</f>
        <v>5</v>
      </c>
      <c r="P85" s="18">
        <f>Q85-O85</f>
        <v>8</v>
      </c>
      <c r="Q85" s="18">
        <f>ROUND(PRODUCT(J85,25)/14,0)</f>
        <v>13</v>
      </c>
      <c r="R85" s="25" t="s">
        <v>31</v>
      </c>
      <c r="S85" s="25"/>
      <c r="T85" s="26"/>
      <c r="U85" s="10" t="s">
        <v>38</v>
      </c>
    </row>
    <row r="86" spans="1:21" ht="12.75">
      <c r="A86" s="134" t="s">
        <v>113</v>
      </c>
      <c r="B86" s="135"/>
      <c r="C86" s="135"/>
      <c r="D86" s="135"/>
      <c r="E86" s="135"/>
      <c r="F86" s="135"/>
      <c r="G86" s="135"/>
      <c r="H86" s="135"/>
      <c r="I86" s="135"/>
      <c r="J86" s="135"/>
      <c r="K86" s="135"/>
      <c r="L86" s="135"/>
      <c r="M86" s="135"/>
      <c r="N86" s="135"/>
      <c r="O86" s="135"/>
      <c r="P86" s="135"/>
      <c r="Q86" s="135"/>
      <c r="R86" s="135"/>
      <c r="S86" s="135"/>
      <c r="T86" s="135"/>
      <c r="U86" s="136"/>
    </row>
    <row r="87" spans="1:21" ht="12.75">
      <c r="A87" s="37" t="s">
        <v>120</v>
      </c>
      <c r="B87" s="51" t="s">
        <v>121</v>
      </c>
      <c r="C87" s="52"/>
      <c r="D87" s="52"/>
      <c r="E87" s="52"/>
      <c r="F87" s="52"/>
      <c r="G87" s="52"/>
      <c r="H87" s="52"/>
      <c r="I87" s="53"/>
      <c r="J87" s="10">
        <v>7</v>
      </c>
      <c r="K87" s="10">
        <v>2</v>
      </c>
      <c r="L87" s="10">
        <v>1</v>
      </c>
      <c r="M87" s="10">
        <v>0</v>
      </c>
      <c r="N87" s="10">
        <v>2</v>
      </c>
      <c r="O87" s="18">
        <f>K87+L87+M87+N87</f>
        <v>5</v>
      </c>
      <c r="P87" s="18">
        <f>Q87-O87</f>
        <v>8</v>
      </c>
      <c r="Q87" s="18">
        <f>ROUND(PRODUCT(J87,25)/14,0)</f>
        <v>13</v>
      </c>
      <c r="R87" s="25" t="s">
        <v>31</v>
      </c>
      <c r="S87" s="25"/>
      <c r="T87" s="26"/>
      <c r="U87" s="10" t="s">
        <v>38</v>
      </c>
    </row>
    <row r="88" spans="1:21" ht="12.75">
      <c r="A88" s="37" t="s">
        <v>118</v>
      </c>
      <c r="B88" s="51" t="s">
        <v>119</v>
      </c>
      <c r="C88" s="52"/>
      <c r="D88" s="52"/>
      <c r="E88" s="52"/>
      <c r="F88" s="52"/>
      <c r="G88" s="52"/>
      <c r="H88" s="52"/>
      <c r="I88" s="53"/>
      <c r="J88" s="10">
        <v>7</v>
      </c>
      <c r="K88" s="10">
        <v>2</v>
      </c>
      <c r="L88" s="10">
        <v>1</v>
      </c>
      <c r="M88" s="10">
        <v>0</v>
      </c>
      <c r="N88" s="10">
        <v>2</v>
      </c>
      <c r="O88" s="18">
        <f>K88+L88+M88+N88</f>
        <v>5</v>
      </c>
      <c r="P88" s="18">
        <f>Q88-O88</f>
        <v>8</v>
      </c>
      <c r="Q88" s="18">
        <f>ROUND(PRODUCT(J88,25)/14,0)</f>
        <v>13</v>
      </c>
      <c r="R88" s="25" t="s">
        <v>31</v>
      </c>
      <c r="S88" s="25"/>
      <c r="T88" s="26"/>
      <c r="U88" s="10" t="s">
        <v>38</v>
      </c>
    </row>
    <row r="89" spans="1:21" ht="12.75">
      <c r="A89" s="134" t="s">
        <v>146</v>
      </c>
      <c r="B89" s="135"/>
      <c r="C89" s="135"/>
      <c r="D89" s="135"/>
      <c r="E89" s="135"/>
      <c r="F89" s="135"/>
      <c r="G89" s="135"/>
      <c r="H89" s="135"/>
      <c r="I89" s="135"/>
      <c r="J89" s="135"/>
      <c r="K89" s="135"/>
      <c r="L89" s="135"/>
      <c r="M89" s="135"/>
      <c r="N89" s="135"/>
      <c r="O89" s="135"/>
      <c r="P89" s="135"/>
      <c r="Q89" s="135"/>
      <c r="R89" s="135"/>
      <c r="S89" s="135"/>
      <c r="T89" s="135"/>
      <c r="U89" s="136"/>
    </row>
    <row r="90" spans="1:42" ht="15" customHeight="1">
      <c r="A90" s="37" t="s">
        <v>131</v>
      </c>
      <c r="B90" s="51" t="s">
        <v>132</v>
      </c>
      <c r="C90" s="52"/>
      <c r="D90" s="52"/>
      <c r="E90" s="52"/>
      <c r="F90" s="52"/>
      <c r="G90" s="52"/>
      <c r="H90" s="52"/>
      <c r="I90" s="53"/>
      <c r="J90" s="10">
        <v>8</v>
      </c>
      <c r="K90" s="10">
        <v>2</v>
      </c>
      <c r="L90" s="10">
        <v>1</v>
      </c>
      <c r="M90" s="10">
        <v>0</v>
      </c>
      <c r="N90" s="10">
        <v>2</v>
      </c>
      <c r="O90" s="18">
        <f>K90+L90+M90+N90</f>
        <v>5</v>
      </c>
      <c r="P90" s="18">
        <f>Q90-O90</f>
        <v>12</v>
      </c>
      <c r="Q90" s="18">
        <f>ROUND(PRODUCT(J90,25)/12,0)</f>
        <v>17</v>
      </c>
      <c r="R90" s="25" t="s">
        <v>31</v>
      </c>
      <c r="S90" s="25"/>
      <c r="T90" s="26"/>
      <c r="U90" s="10" t="s">
        <v>38</v>
      </c>
      <c r="V90" s="49"/>
      <c r="W90" s="50"/>
      <c r="X90" s="50"/>
      <c r="Y90" s="50"/>
      <c r="Z90" s="50"/>
      <c r="AA90" s="50"/>
      <c r="AB90" s="50"/>
      <c r="AC90" s="50"/>
      <c r="AD90" s="50"/>
      <c r="AE90" s="50"/>
      <c r="AF90" s="50"/>
      <c r="AG90" s="50"/>
      <c r="AH90" s="50"/>
      <c r="AI90" s="50"/>
      <c r="AJ90" s="50"/>
      <c r="AK90" s="50"/>
      <c r="AL90" s="50"/>
      <c r="AM90" s="50"/>
      <c r="AN90" s="50"/>
      <c r="AO90" s="50"/>
      <c r="AP90" s="50"/>
    </row>
    <row r="91" spans="1:42" ht="12.75">
      <c r="A91" s="37" t="s">
        <v>133</v>
      </c>
      <c r="B91" s="51" t="s">
        <v>134</v>
      </c>
      <c r="C91" s="52"/>
      <c r="D91" s="52"/>
      <c r="E91" s="52"/>
      <c r="F91" s="52"/>
      <c r="G91" s="52"/>
      <c r="H91" s="52"/>
      <c r="I91" s="53"/>
      <c r="J91" s="10">
        <v>8</v>
      </c>
      <c r="K91" s="10">
        <v>2</v>
      </c>
      <c r="L91" s="10">
        <v>1</v>
      </c>
      <c r="M91" s="10">
        <v>0</v>
      </c>
      <c r="N91" s="10">
        <v>2</v>
      </c>
      <c r="O91" s="18">
        <f>K91+L91+M91+N91</f>
        <v>5</v>
      </c>
      <c r="P91" s="18">
        <f>Q91-O91</f>
        <v>12</v>
      </c>
      <c r="Q91" s="18">
        <f>ROUND(PRODUCT(J91,25)/12,0)</f>
        <v>17</v>
      </c>
      <c r="R91" s="25" t="s">
        <v>31</v>
      </c>
      <c r="S91" s="25"/>
      <c r="T91" s="26"/>
      <c r="U91" s="10" t="s">
        <v>38</v>
      </c>
      <c r="V91" s="49"/>
      <c r="W91" s="50"/>
      <c r="X91" s="50"/>
      <c r="Y91" s="50"/>
      <c r="Z91" s="50"/>
      <c r="AA91" s="50"/>
      <c r="AB91" s="50"/>
      <c r="AC91" s="50"/>
      <c r="AD91" s="50"/>
      <c r="AE91" s="50"/>
      <c r="AF91" s="50"/>
      <c r="AG91" s="50"/>
      <c r="AH91" s="50"/>
      <c r="AI91" s="50"/>
      <c r="AJ91" s="50"/>
      <c r="AK91" s="50"/>
      <c r="AL91" s="50"/>
      <c r="AM91" s="50"/>
      <c r="AN91" s="50"/>
      <c r="AO91" s="50"/>
      <c r="AP91" s="50"/>
    </row>
    <row r="92" spans="1:42" ht="12.75">
      <c r="A92" s="37" t="s">
        <v>152</v>
      </c>
      <c r="B92" s="51" t="s">
        <v>139</v>
      </c>
      <c r="C92" s="52"/>
      <c r="D92" s="52"/>
      <c r="E92" s="52"/>
      <c r="F92" s="52"/>
      <c r="G92" s="52"/>
      <c r="H92" s="52"/>
      <c r="I92" s="53"/>
      <c r="J92" s="10">
        <v>8</v>
      </c>
      <c r="K92" s="10">
        <v>2</v>
      </c>
      <c r="L92" s="10">
        <v>1</v>
      </c>
      <c r="M92" s="10">
        <v>0</v>
      </c>
      <c r="N92" s="10">
        <v>2</v>
      </c>
      <c r="O92" s="18">
        <f>K92+L92+M92+N92</f>
        <v>5</v>
      </c>
      <c r="P92" s="18">
        <f>Q92-O92</f>
        <v>12</v>
      </c>
      <c r="Q92" s="18">
        <f>ROUND(PRODUCT(J92,25)/12,0)</f>
        <v>17</v>
      </c>
      <c r="R92" s="25" t="s">
        <v>31</v>
      </c>
      <c r="S92" s="25"/>
      <c r="T92" s="26"/>
      <c r="U92" s="10" t="s">
        <v>38</v>
      </c>
      <c r="V92" s="49"/>
      <c r="W92" s="50"/>
      <c r="X92" s="50"/>
      <c r="Y92" s="50"/>
      <c r="Z92" s="50"/>
      <c r="AA92" s="50"/>
      <c r="AB92" s="50"/>
      <c r="AC92" s="50"/>
      <c r="AD92" s="50"/>
      <c r="AE92" s="50"/>
      <c r="AF92" s="50"/>
      <c r="AG92" s="50"/>
      <c r="AH92" s="50"/>
      <c r="AI92" s="50"/>
      <c r="AJ92" s="50"/>
      <c r="AK92" s="50"/>
      <c r="AL92" s="50"/>
      <c r="AM92" s="50"/>
      <c r="AN92" s="50"/>
      <c r="AO92" s="50"/>
      <c r="AP92" s="50"/>
    </row>
    <row r="93" spans="1:21" ht="12.75">
      <c r="A93" s="134" t="s">
        <v>138</v>
      </c>
      <c r="B93" s="135"/>
      <c r="C93" s="135"/>
      <c r="D93" s="135"/>
      <c r="E93" s="135"/>
      <c r="F93" s="135"/>
      <c r="G93" s="135"/>
      <c r="H93" s="135"/>
      <c r="I93" s="135"/>
      <c r="J93" s="135"/>
      <c r="K93" s="135"/>
      <c r="L93" s="135"/>
      <c r="M93" s="135"/>
      <c r="N93" s="135"/>
      <c r="O93" s="135"/>
      <c r="P93" s="135"/>
      <c r="Q93" s="135"/>
      <c r="R93" s="135"/>
      <c r="S93" s="135"/>
      <c r="T93" s="135"/>
      <c r="U93" s="136"/>
    </row>
    <row r="94" spans="1:21" ht="12.75">
      <c r="A94" s="37" t="s">
        <v>122</v>
      </c>
      <c r="B94" s="51" t="s">
        <v>123</v>
      </c>
      <c r="C94" s="52"/>
      <c r="D94" s="52"/>
      <c r="E94" s="52"/>
      <c r="F94" s="52"/>
      <c r="G94" s="52"/>
      <c r="H94" s="52"/>
      <c r="I94" s="53"/>
      <c r="J94" s="10">
        <v>7</v>
      </c>
      <c r="K94" s="10">
        <v>2</v>
      </c>
      <c r="L94" s="10">
        <v>1</v>
      </c>
      <c r="M94" s="10">
        <v>0</v>
      </c>
      <c r="N94" s="10">
        <v>2</v>
      </c>
      <c r="O94" s="18">
        <f>K94+L94+M94+N94</f>
        <v>5</v>
      </c>
      <c r="P94" s="18">
        <f>Q94-O94</f>
        <v>8</v>
      </c>
      <c r="Q94" s="18">
        <f>ROUND(PRODUCT(J94,25)/14,0)</f>
        <v>13</v>
      </c>
      <c r="R94" s="25" t="s">
        <v>31</v>
      </c>
      <c r="S94" s="25"/>
      <c r="T94" s="26"/>
      <c r="U94" s="10" t="s">
        <v>38</v>
      </c>
    </row>
    <row r="95" spans="1:21" ht="12.75">
      <c r="A95" s="37" t="s">
        <v>153</v>
      </c>
      <c r="B95" s="51" t="s">
        <v>124</v>
      </c>
      <c r="C95" s="52"/>
      <c r="D95" s="52"/>
      <c r="E95" s="52"/>
      <c r="F95" s="52"/>
      <c r="G95" s="52"/>
      <c r="H95" s="52"/>
      <c r="I95" s="53"/>
      <c r="J95" s="10">
        <v>7</v>
      </c>
      <c r="K95" s="10">
        <v>2</v>
      </c>
      <c r="L95" s="10">
        <v>1</v>
      </c>
      <c r="M95" s="10">
        <v>0</v>
      </c>
      <c r="N95" s="10">
        <v>2</v>
      </c>
      <c r="O95" s="18">
        <f>K95+L95+M95+N95</f>
        <v>5</v>
      </c>
      <c r="P95" s="18">
        <f>Q95-O95</f>
        <v>8</v>
      </c>
      <c r="Q95" s="18">
        <f>ROUND(PRODUCT(J95,25)/14,0)</f>
        <v>13</v>
      </c>
      <c r="R95" s="25" t="s">
        <v>31</v>
      </c>
      <c r="S95" s="25"/>
      <c r="T95" s="26"/>
      <c r="U95" s="10" t="s">
        <v>38</v>
      </c>
    </row>
    <row r="96" spans="1:21" ht="12.75">
      <c r="A96" s="134" t="s">
        <v>147</v>
      </c>
      <c r="B96" s="137"/>
      <c r="C96" s="137"/>
      <c r="D96" s="137"/>
      <c r="E96" s="137"/>
      <c r="F96" s="137"/>
      <c r="G96" s="137"/>
      <c r="H96" s="137"/>
      <c r="I96" s="137"/>
      <c r="J96" s="137"/>
      <c r="K96" s="137"/>
      <c r="L96" s="137"/>
      <c r="M96" s="137"/>
      <c r="N96" s="137"/>
      <c r="O96" s="137"/>
      <c r="P96" s="137"/>
      <c r="Q96" s="137"/>
      <c r="R96" s="137"/>
      <c r="S96" s="137"/>
      <c r="T96" s="137"/>
      <c r="U96" s="138"/>
    </row>
    <row r="97" spans="1:21" ht="12.75">
      <c r="A97" s="37" t="s">
        <v>125</v>
      </c>
      <c r="B97" s="51" t="s">
        <v>126</v>
      </c>
      <c r="C97" s="52"/>
      <c r="D97" s="52"/>
      <c r="E97" s="52"/>
      <c r="F97" s="52"/>
      <c r="G97" s="52"/>
      <c r="H97" s="52"/>
      <c r="I97" s="53"/>
      <c r="J97" s="10">
        <v>7</v>
      </c>
      <c r="K97" s="10">
        <v>2</v>
      </c>
      <c r="L97" s="10">
        <v>1</v>
      </c>
      <c r="M97" s="10">
        <v>0</v>
      </c>
      <c r="N97" s="10">
        <v>2</v>
      </c>
      <c r="O97" s="18">
        <f>K97+L97+M97+N97</f>
        <v>5</v>
      </c>
      <c r="P97" s="18">
        <f>Q97-O97</f>
        <v>8</v>
      </c>
      <c r="Q97" s="18">
        <f>ROUND(PRODUCT(J97,25)/14,0)</f>
        <v>13</v>
      </c>
      <c r="R97" s="25" t="s">
        <v>31</v>
      </c>
      <c r="S97" s="25"/>
      <c r="T97" s="26"/>
      <c r="U97" s="10" t="s">
        <v>38</v>
      </c>
    </row>
    <row r="98" spans="1:21" ht="12.75">
      <c r="A98" s="37" t="s">
        <v>127</v>
      </c>
      <c r="B98" s="51" t="s">
        <v>128</v>
      </c>
      <c r="C98" s="52"/>
      <c r="D98" s="52"/>
      <c r="E98" s="52"/>
      <c r="F98" s="52"/>
      <c r="G98" s="52"/>
      <c r="H98" s="52"/>
      <c r="I98" s="53"/>
      <c r="J98" s="10">
        <v>7</v>
      </c>
      <c r="K98" s="10">
        <v>2</v>
      </c>
      <c r="L98" s="10">
        <v>1</v>
      </c>
      <c r="M98" s="10">
        <v>0</v>
      </c>
      <c r="N98" s="10">
        <v>2</v>
      </c>
      <c r="O98" s="18">
        <f>K98+L98+M98+N98</f>
        <v>5</v>
      </c>
      <c r="P98" s="18">
        <f>Q98-O98</f>
        <v>8</v>
      </c>
      <c r="Q98" s="18">
        <f>ROUND(PRODUCT(J98,25)/14,0)</f>
        <v>13</v>
      </c>
      <c r="R98" s="25" t="s">
        <v>31</v>
      </c>
      <c r="S98" s="25"/>
      <c r="T98" s="26"/>
      <c r="U98" s="10" t="s">
        <v>38</v>
      </c>
    </row>
    <row r="99" spans="1:21" ht="12.75">
      <c r="A99" s="37" t="s">
        <v>129</v>
      </c>
      <c r="B99" s="51" t="s">
        <v>130</v>
      </c>
      <c r="C99" s="52"/>
      <c r="D99" s="52"/>
      <c r="E99" s="52"/>
      <c r="F99" s="52"/>
      <c r="G99" s="52"/>
      <c r="H99" s="52"/>
      <c r="I99" s="53"/>
      <c r="J99" s="10">
        <v>7</v>
      </c>
      <c r="K99" s="10">
        <v>2</v>
      </c>
      <c r="L99" s="10">
        <v>1</v>
      </c>
      <c r="M99" s="10">
        <v>0</v>
      </c>
      <c r="N99" s="10">
        <v>2</v>
      </c>
      <c r="O99" s="18">
        <f>K99+L99+M99+N99</f>
        <v>5</v>
      </c>
      <c r="P99" s="18">
        <f>Q99-O99</f>
        <v>8</v>
      </c>
      <c r="Q99" s="18">
        <f>ROUND(PRODUCT(J99,25)/14,0)</f>
        <v>13</v>
      </c>
      <c r="R99" s="25" t="s">
        <v>31</v>
      </c>
      <c r="S99" s="25"/>
      <c r="T99" s="26"/>
      <c r="U99" s="10" t="s">
        <v>38</v>
      </c>
    </row>
    <row r="100" spans="1:21" ht="24.75" customHeight="1">
      <c r="A100" s="57" t="s">
        <v>49</v>
      </c>
      <c r="B100" s="58"/>
      <c r="C100" s="58"/>
      <c r="D100" s="58"/>
      <c r="E100" s="58"/>
      <c r="F100" s="58"/>
      <c r="G100" s="58"/>
      <c r="H100" s="58"/>
      <c r="I100" s="59"/>
      <c r="J100" s="22">
        <f aca="true" t="shared" si="4" ref="J100:T100">SUM(J84,J87,J90,J94,J97)</f>
        <v>36</v>
      </c>
      <c r="K100" s="22">
        <f t="shared" si="4"/>
        <v>10</v>
      </c>
      <c r="L100" s="22">
        <f t="shared" si="4"/>
        <v>5</v>
      </c>
      <c r="M100" s="22">
        <f t="shared" si="4"/>
        <v>0</v>
      </c>
      <c r="N100" s="22">
        <f t="shared" si="4"/>
        <v>10</v>
      </c>
      <c r="O100" s="22">
        <f t="shared" si="4"/>
        <v>25</v>
      </c>
      <c r="P100" s="22">
        <f t="shared" si="4"/>
        <v>44</v>
      </c>
      <c r="Q100" s="22">
        <f t="shared" si="4"/>
        <v>69</v>
      </c>
      <c r="R100" s="22">
        <f t="shared" si="4"/>
        <v>0</v>
      </c>
      <c r="S100" s="22">
        <f t="shared" si="4"/>
        <v>0</v>
      </c>
      <c r="T100" s="22">
        <f t="shared" si="4"/>
        <v>0</v>
      </c>
      <c r="U100" s="41">
        <v>0.3125</v>
      </c>
    </row>
    <row r="101" spans="1:21" ht="13.5" customHeight="1">
      <c r="A101" s="63" t="s">
        <v>50</v>
      </c>
      <c r="B101" s="64"/>
      <c r="C101" s="64"/>
      <c r="D101" s="64"/>
      <c r="E101" s="64"/>
      <c r="F101" s="64"/>
      <c r="G101" s="64"/>
      <c r="H101" s="64"/>
      <c r="I101" s="64"/>
      <c r="J101" s="65"/>
      <c r="K101" s="22">
        <f aca="true" t="shared" si="5" ref="K101:Q101">SUM(K84,K87,K90,K94)*14+K97*12</f>
        <v>136</v>
      </c>
      <c r="L101" s="22">
        <f t="shared" si="5"/>
        <v>68</v>
      </c>
      <c r="M101" s="22">
        <f t="shared" si="5"/>
        <v>0</v>
      </c>
      <c r="N101" s="22">
        <f t="shared" si="5"/>
        <v>136</v>
      </c>
      <c r="O101" s="22">
        <f t="shared" si="5"/>
        <v>340</v>
      </c>
      <c r="P101" s="22">
        <f t="shared" si="5"/>
        <v>600</v>
      </c>
      <c r="Q101" s="22">
        <f t="shared" si="5"/>
        <v>940</v>
      </c>
      <c r="R101" s="69"/>
      <c r="S101" s="70"/>
      <c r="T101" s="70"/>
      <c r="U101" s="71"/>
    </row>
    <row r="102" spans="1:21" ht="12.75">
      <c r="A102" s="66"/>
      <c r="B102" s="67"/>
      <c r="C102" s="67"/>
      <c r="D102" s="67"/>
      <c r="E102" s="67"/>
      <c r="F102" s="67"/>
      <c r="G102" s="67"/>
      <c r="H102" s="67"/>
      <c r="I102" s="67"/>
      <c r="J102" s="68"/>
      <c r="K102" s="78">
        <f>SUM(K101:N101)</f>
        <v>340</v>
      </c>
      <c r="L102" s="79"/>
      <c r="M102" s="79"/>
      <c r="N102" s="80"/>
      <c r="O102" s="75">
        <f>SUM(O101:P101)</f>
        <v>940</v>
      </c>
      <c r="P102" s="76"/>
      <c r="Q102" s="77"/>
      <c r="R102" s="72"/>
      <c r="S102" s="73"/>
      <c r="T102" s="73"/>
      <c r="U102" s="74"/>
    </row>
    <row r="103" spans="1:21" ht="12.75">
      <c r="A103" s="11"/>
      <c r="B103" s="11"/>
      <c r="C103" s="11"/>
      <c r="D103" s="11"/>
      <c r="E103" s="11"/>
      <c r="F103" s="11"/>
      <c r="G103" s="11"/>
      <c r="H103" s="11"/>
      <c r="I103" s="11"/>
      <c r="J103" s="11"/>
      <c r="K103" s="12"/>
      <c r="L103" s="12"/>
      <c r="M103" s="12"/>
      <c r="N103" s="12"/>
      <c r="O103" s="13"/>
      <c r="P103" s="13"/>
      <c r="Q103" s="13"/>
      <c r="R103" s="14"/>
      <c r="S103" s="14"/>
      <c r="T103" s="14"/>
      <c r="U103" s="14"/>
    </row>
    <row r="104" spans="1:21" ht="15" customHeight="1">
      <c r="A104" s="11"/>
      <c r="B104" s="11"/>
      <c r="C104" s="11"/>
      <c r="D104" s="11"/>
      <c r="E104" s="11"/>
      <c r="F104" s="11"/>
      <c r="G104" s="11"/>
      <c r="H104" s="11"/>
      <c r="I104" s="11"/>
      <c r="J104" s="11"/>
      <c r="K104" s="12"/>
      <c r="L104" s="12"/>
      <c r="M104" s="12"/>
      <c r="N104" s="12"/>
      <c r="O104" s="15"/>
      <c r="P104" s="15"/>
      <c r="Q104" s="15"/>
      <c r="R104" s="15"/>
      <c r="S104" s="15"/>
      <c r="T104" s="15"/>
      <c r="U104" s="15"/>
    </row>
    <row r="105" spans="1:21" ht="24" customHeight="1">
      <c r="A105" s="81" t="s">
        <v>51</v>
      </c>
      <c r="B105" s="81"/>
      <c r="C105" s="81"/>
      <c r="D105" s="81"/>
      <c r="E105" s="81"/>
      <c r="F105" s="81"/>
      <c r="G105" s="81"/>
      <c r="H105" s="81"/>
      <c r="I105" s="81"/>
      <c r="J105" s="81"/>
      <c r="K105" s="81"/>
      <c r="L105" s="81"/>
      <c r="M105" s="81"/>
      <c r="N105" s="81"/>
      <c r="O105" s="81"/>
      <c r="P105" s="81"/>
      <c r="Q105" s="81"/>
      <c r="R105" s="81"/>
      <c r="S105" s="81"/>
      <c r="T105" s="81"/>
      <c r="U105" s="81"/>
    </row>
    <row r="106" spans="1:21" ht="16.5" customHeight="1">
      <c r="A106" s="82" t="s">
        <v>53</v>
      </c>
      <c r="B106" s="83"/>
      <c r="C106" s="83"/>
      <c r="D106" s="83"/>
      <c r="E106" s="83"/>
      <c r="F106" s="83"/>
      <c r="G106" s="83"/>
      <c r="H106" s="83"/>
      <c r="I106" s="83"/>
      <c r="J106" s="83"/>
      <c r="K106" s="83"/>
      <c r="L106" s="83"/>
      <c r="M106" s="83"/>
      <c r="N106" s="83"/>
      <c r="O106" s="83"/>
      <c r="P106" s="83"/>
      <c r="Q106" s="83"/>
      <c r="R106" s="83"/>
      <c r="S106" s="83"/>
      <c r="T106" s="83"/>
      <c r="U106" s="84"/>
    </row>
    <row r="107" spans="1:21" ht="34.5" customHeight="1">
      <c r="A107" s="60" t="s">
        <v>27</v>
      </c>
      <c r="B107" s="60" t="s">
        <v>26</v>
      </c>
      <c r="C107" s="60"/>
      <c r="D107" s="60"/>
      <c r="E107" s="60"/>
      <c r="F107" s="60"/>
      <c r="G107" s="60"/>
      <c r="H107" s="60"/>
      <c r="I107" s="60"/>
      <c r="J107" s="85" t="s">
        <v>40</v>
      </c>
      <c r="K107" s="85" t="s">
        <v>24</v>
      </c>
      <c r="L107" s="85"/>
      <c r="M107" s="85"/>
      <c r="N107" s="85"/>
      <c r="O107" s="85" t="s">
        <v>41</v>
      </c>
      <c r="P107" s="85"/>
      <c r="Q107" s="85"/>
      <c r="R107" s="85" t="s">
        <v>23</v>
      </c>
      <c r="S107" s="85"/>
      <c r="T107" s="85"/>
      <c r="U107" s="85" t="s">
        <v>22</v>
      </c>
    </row>
    <row r="108" spans="1:21" ht="12.75">
      <c r="A108" s="60"/>
      <c r="B108" s="60"/>
      <c r="C108" s="60"/>
      <c r="D108" s="60"/>
      <c r="E108" s="60"/>
      <c r="F108" s="60"/>
      <c r="G108" s="60"/>
      <c r="H108" s="60"/>
      <c r="I108" s="60"/>
      <c r="J108" s="85"/>
      <c r="K108" s="28" t="s">
        <v>28</v>
      </c>
      <c r="L108" s="28" t="s">
        <v>29</v>
      </c>
      <c r="M108" s="28" t="s">
        <v>69</v>
      </c>
      <c r="N108" s="28" t="s">
        <v>70</v>
      </c>
      <c r="O108" s="28" t="s">
        <v>33</v>
      </c>
      <c r="P108" s="28" t="s">
        <v>7</v>
      </c>
      <c r="Q108" s="28" t="s">
        <v>30</v>
      </c>
      <c r="R108" s="28" t="s">
        <v>31</v>
      </c>
      <c r="S108" s="28" t="s">
        <v>28</v>
      </c>
      <c r="T108" s="28" t="s">
        <v>32</v>
      </c>
      <c r="U108" s="85"/>
    </row>
    <row r="109" spans="1:21" ht="17.25" customHeight="1">
      <c r="A109" s="82" t="s">
        <v>65</v>
      </c>
      <c r="B109" s="83"/>
      <c r="C109" s="83"/>
      <c r="D109" s="83"/>
      <c r="E109" s="83"/>
      <c r="F109" s="83"/>
      <c r="G109" s="83"/>
      <c r="H109" s="83"/>
      <c r="I109" s="83"/>
      <c r="J109" s="83"/>
      <c r="K109" s="83"/>
      <c r="L109" s="83"/>
      <c r="M109" s="83"/>
      <c r="N109" s="83"/>
      <c r="O109" s="83"/>
      <c r="P109" s="83"/>
      <c r="Q109" s="83"/>
      <c r="R109" s="83"/>
      <c r="S109" s="83"/>
      <c r="T109" s="83"/>
      <c r="U109" s="84"/>
    </row>
    <row r="110" spans="1:21" ht="12.75">
      <c r="A110" s="29" t="str">
        <f aca="true" t="shared" si="6" ref="A110:A115">IF(ISNA(INDEX($A$37:$U$103,MATCH($B110,$B$37:$B$103,0),1)),"",INDEX($A$37:$U$103,MATCH($B110,$B$37:$B$103,0),1))</f>
        <v>MMM8079</v>
      </c>
      <c r="B110" s="51" t="s">
        <v>82</v>
      </c>
      <c r="C110" s="52"/>
      <c r="D110" s="52"/>
      <c r="E110" s="52"/>
      <c r="F110" s="52"/>
      <c r="G110" s="52"/>
      <c r="H110" s="52"/>
      <c r="I110" s="53"/>
      <c r="J110" s="18">
        <f aca="true" t="shared" si="7" ref="J110:J115">IF(ISNA(INDEX($A$37:$U$103,MATCH($B110,$B$37:$B$103,0),10)),"",INDEX($A$37:$U$103,MATCH($B110,$B$37:$B$103,0),10))</f>
        <v>8</v>
      </c>
      <c r="K110" s="18">
        <f aca="true" t="shared" si="8" ref="K110:K115">IF(ISNA(INDEX($A$37:$U$103,MATCH($B110,$B$37:$B$103,0),11)),"",INDEX($A$37:$U$103,MATCH($B110,$B$37:$B$103,0),11))</f>
        <v>2</v>
      </c>
      <c r="L110" s="18">
        <f aca="true" t="shared" si="9" ref="L110:L115">IF(ISNA(INDEX($A$37:$U$103,MATCH($B110,$B$37:$B$103,0),12)),"",INDEX($A$37:$U$103,MATCH($B110,$B$37:$B$103,0),12))</f>
        <v>1</v>
      </c>
      <c r="M110" s="18">
        <f aca="true" t="shared" si="10" ref="M110:M115">IF(ISNA(INDEX($A$37:$U$103,MATCH($B110,$B$37:$B$103,0),13)),"",INDEX($A$37:$U$103,MATCH($B110,$B$37:$B$103,0),13))</f>
        <v>0</v>
      </c>
      <c r="N110" s="18">
        <f aca="true" t="shared" si="11" ref="N110:N115">IF(ISNA(INDEX($A$37:$U$103,MATCH($B110,$B$37:$B$103,0),14)),"",INDEX($A$37:$U$103,MATCH($B110,$B$37:$B$103,0),14))</f>
        <v>2</v>
      </c>
      <c r="O110" s="18">
        <f aca="true" t="shared" si="12" ref="O110:O115">IF(ISNA(INDEX($A$37:$U$103,MATCH($B110,$B$37:$B$103,0),15)),"",INDEX($A$37:$U$103,MATCH($B110,$B$37:$B$103,0),15))</f>
        <v>5</v>
      </c>
      <c r="P110" s="18">
        <f aca="true" t="shared" si="13" ref="P110:P115">IF(ISNA(INDEX($A$37:$U$103,MATCH($B110,$B$37:$B$103,0),16)),"",INDEX($A$37:$U$103,MATCH($B110,$B$37:$B$103,0),16))</f>
        <v>9</v>
      </c>
      <c r="Q110" s="27">
        <f aca="true" t="shared" si="14" ref="Q110:Q115">IF(ISNA(INDEX($A$37:$U$103,MATCH($B110,$B$37:$B$103,0),17)),"",INDEX($A$37:$U$103,MATCH($B110,$B$37:$B$103,0),17))</f>
        <v>14</v>
      </c>
      <c r="R110" s="27" t="str">
        <f aca="true" t="shared" si="15" ref="R110:R115">IF(ISNA(INDEX($A$37:$U$103,MATCH($B110,$B$37:$B$103,0),18)),"",INDEX($A$37:$U$103,MATCH($B110,$B$37:$B$103,0),18))</f>
        <v>E</v>
      </c>
      <c r="S110" s="27">
        <f aca="true" t="shared" si="16" ref="S110:S115">IF(ISNA(INDEX($A$37:$U$103,MATCH($B110,$B$37:$B$103,0),19)),"",INDEX($A$37:$U$103,MATCH($B110,$B$37:$B$103,0),19))</f>
        <v>0</v>
      </c>
      <c r="T110" s="27">
        <f aca="true" t="shared" si="17" ref="T110:T115">IF(ISNA(INDEX($A$37:$U$103,MATCH($B110,$B$37:$B$103,0),20)),"",INDEX($A$37:$U$103,MATCH($B110,$B$37:$B$103,0),20))</f>
        <v>0</v>
      </c>
      <c r="U110" s="19" t="s">
        <v>36</v>
      </c>
    </row>
    <row r="111" spans="1:21" ht="12.75">
      <c r="A111" s="29" t="str">
        <f t="shared" si="6"/>
        <v>MMM8032</v>
      </c>
      <c r="B111" s="51" t="s">
        <v>84</v>
      </c>
      <c r="C111" s="52"/>
      <c r="D111" s="52"/>
      <c r="E111" s="52"/>
      <c r="F111" s="52"/>
      <c r="G111" s="52"/>
      <c r="H111" s="52"/>
      <c r="I111" s="53"/>
      <c r="J111" s="18">
        <f t="shared" si="7"/>
        <v>8</v>
      </c>
      <c r="K111" s="18">
        <f t="shared" si="8"/>
        <v>2</v>
      </c>
      <c r="L111" s="18">
        <f t="shared" si="9"/>
        <v>0</v>
      </c>
      <c r="M111" s="18">
        <f t="shared" si="10"/>
        <v>1</v>
      </c>
      <c r="N111" s="18">
        <f t="shared" si="11"/>
        <v>2</v>
      </c>
      <c r="O111" s="18">
        <f t="shared" si="12"/>
        <v>5</v>
      </c>
      <c r="P111" s="18">
        <f t="shared" si="13"/>
        <v>9</v>
      </c>
      <c r="Q111" s="27">
        <f t="shared" si="14"/>
        <v>14</v>
      </c>
      <c r="R111" s="27" t="str">
        <f t="shared" si="15"/>
        <v>E</v>
      </c>
      <c r="S111" s="27">
        <f t="shared" si="16"/>
        <v>0</v>
      </c>
      <c r="T111" s="27">
        <f t="shared" si="17"/>
        <v>0</v>
      </c>
      <c r="U111" s="19" t="s">
        <v>36</v>
      </c>
    </row>
    <row r="112" spans="1:21" ht="12.75">
      <c r="A112" s="29" t="str">
        <f t="shared" si="6"/>
        <v>MMM8080</v>
      </c>
      <c r="B112" s="51" t="s">
        <v>90</v>
      </c>
      <c r="C112" s="52"/>
      <c r="D112" s="52"/>
      <c r="E112" s="52"/>
      <c r="F112" s="52"/>
      <c r="G112" s="52"/>
      <c r="H112" s="52"/>
      <c r="I112" s="53"/>
      <c r="J112" s="18">
        <f t="shared" si="7"/>
        <v>8</v>
      </c>
      <c r="K112" s="18">
        <f t="shared" si="8"/>
        <v>2</v>
      </c>
      <c r="L112" s="18">
        <f t="shared" si="9"/>
        <v>0</v>
      </c>
      <c r="M112" s="18">
        <f t="shared" si="10"/>
        <v>1</v>
      </c>
      <c r="N112" s="18">
        <f t="shared" si="11"/>
        <v>2</v>
      </c>
      <c r="O112" s="18">
        <f t="shared" si="12"/>
        <v>5</v>
      </c>
      <c r="P112" s="18">
        <f t="shared" si="13"/>
        <v>9</v>
      </c>
      <c r="Q112" s="27">
        <f t="shared" si="14"/>
        <v>14</v>
      </c>
      <c r="R112" s="27" t="str">
        <f t="shared" si="15"/>
        <v>E</v>
      </c>
      <c r="S112" s="27">
        <f t="shared" si="16"/>
        <v>0</v>
      </c>
      <c r="T112" s="27">
        <f t="shared" si="17"/>
        <v>0</v>
      </c>
      <c r="U112" s="19" t="s">
        <v>36</v>
      </c>
    </row>
    <row r="113" spans="1:21" ht="12.75">
      <c r="A113" s="29" t="str">
        <f t="shared" si="6"/>
        <v>MMM8081</v>
      </c>
      <c r="B113" s="51" t="s">
        <v>92</v>
      </c>
      <c r="C113" s="52"/>
      <c r="D113" s="52"/>
      <c r="E113" s="52"/>
      <c r="F113" s="52"/>
      <c r="G113" s="52"/>
      <c r="H113" s="52"/>
      <c r="I113" s="53"/>
      <c r="J113" s="18">
        <f t="shared" si="7"/>
        <v>8</v>
      </c>
      <c r="K113" s="18">
        <f t="shared" si="8"/>
        <v>2</v>
      </c>
      <c r="L113" s="18">
        <f t="shared" si="9"/>
        <v>0</v>
      </c>
      <c r="M113" s="18">
        <f t="shared" si="10"/>
        <v>1</v>
      </c>
      <c r="N113" s="18">
        <f t="shared" si="11"/>
        <v>2</v>
      </c>
      <c r="O113" s="18">
        <f t="shared" si="12"/>
        <v>5</v>
      </c>
      <c r="P113" s="18">
        <f t="shared" si="13"/>
        <v>9</v>
      </c>
      <c r="Q113" s="27">
        <f t="shared" si="14"/>
        <v>14</v>
      </c>
      <c r="R113" s="27" t="str">
        <f t="shared" si="15"/>
        <v>E</v>
      </c>
      <c r="S113" s="27">
        <f t="shared" si="16"/>
        <v>0</v>
      </c>
      <c r="T113" s="27">
        <f t="shared" si="17"/>
        <v>0</v>
      </c>
      <c r="U113" s="19" t="s">
        <v>36</v>
      </c>
    </row>
    <row r="114" spans="1:21" ht="12.75">
      <c r="A114" s="29" t="str">
        <f t="shared" si="6"/>
        <v>MMM8075</v>
      </c>
      <c r="B114" s="51" t="s">
        <v>98</v>
      </c>
      <c r="C114" s="52"/>
      <c r="D114" s="52"/>
      <c r="E114" s="52"/>
      <c r="F114" s="52"/>
      <c r="G114" s="52"/>
      <c r="H114" s="52"/>
      <c r="I114" s="53"/>
      <c r="J114" s="18">
        <f t="shared" si="7"/>
        <v>8</v>
      </c>
      <c r="K114" s="18">
        <f t="shared" si="8"/>
        <v>2</v>
      </c>
      <c r="L114" s="18">
        <f t="shared" si="9"/>
        <v>0</v>
      </c>
      <c r="M114" s="18">
        <f t="shared" si="10"/>
        <v>1</v>
      </c>
      <c r="N114" s="18">
        <f t="shared" si="11"/>
        <v>2</v>
      </c>
      <c r="O114" s="18">
        <f t="shared" si="12"/>
        <v>5</v>
      </c>
      <c r="P114" s="18">
        <f t="shared" si="13"/>
        <v>9</v>
      </c>
      <c r="Q114" s="27">
        <f t="shared" si="14"/>
        <v>14</v>
      </c>
      <c r="R114" s="27" t="str">
        <f t="shared" si="15"/>
        <v>E</v>
      </c>
      <c r="S114" s="27">
        <f t="shared" si="16"/>
        <v>0</v>
      </c>
      <c r="T114" s="27">
        <f t="shared" si="17"/>
        <v>0</v>
      </c>
      <c r="U114" s="19" t="s">
        <v>36</v>
      </c>
    </row>
    <row r="115" spans="1:21" ht="12.75">
      <c r="A115" s="29" t="str">
        <f t="shared" si="6"/>
        <v>MMM8076</v>
      </c>
      <c r="B115" s="51" t="s">
        <v>100</v>
      </c>
      <c r="C115" s="52"/>
      <c r="D115" s="52"/>
      <c r="E115" s="52"/>
      <c r="F115" s="52"/>
      <c r="G115" s="52"/>
      <c r="H115" s="52"/>
      <c r="I115" s="53"/>
      <c r="J115" s="18">
        <f t="shared" si="7"/>
        <v>8</v>
      </c>
      <c r="K115" s="18">
        <f t="shared" si="8"/>
        <v>2</v>
      </c>
      <c r="L115" s="18">
        <f t="shared" si="9"/>
        <v>0</v>
      </c>
      <c r="M115" s="18">
        <f t="shared" si="10"/>
        <v>1</v>
      </c>
      <c r="N115" s="18">
        <f t="shared" si="11"/>
        <v>2</v>
      </c>
      <c r="O115" s="18">
        <f t="shared" si="12"/>
        <v>5</v>
      </c>
      <c r="P115" s="18">
        <f t="shared" si="13"/>
        <v>9</v>
      </c>
      <c r="Q115" s="27">
        <f t="shared" si="14"/>
        <v>14</v>
      </c>
      <c r="R115" s="27" t="str">
        <f t="shared" si="15"/>
        <v>E</v>
      </c>
      <c r="S115" s="27">
        <f t="shared" si="16"/>
        <v>0</v>
      </c>
      <c r="T115" s="27">
        <f t="shared" si="17"/>
        <v>0</v>
      </c>
      <c r="U115" s="19" t="s">
        <v>36</v>
      </c>
    </row>
    <row r="116" spans="1:21" ht="12.75">
      <c r="A116" s="20" t="s">
        <v>25</v>
      </c>
      <c r="B116" s="139"/>
      <c r="C116" s="140"/>
      <c r="D116" s="140"/>
      <c r="E116" s="140"/>
      <c r="F116" s="140"/>
      <c r="G116" s="140"/>
      <c r="H116" s="140"/>
      <c r="I116" s="141"/>
      <c r="J116" s="22">
        <f>IF(ISNA(SUM(J110:J115)),"",SUM(J110:J115))</f>
        <v>48</v>
      </c>
      <c r="K116" s="22">
        <f aca="true" t="shared" si="18" ref="K116:Q116">SUM(K110:K115)</f>
        <v>12</v>
      </c>
      <c r="L116" s="22">
        <f t="shared" si="18"/>
        <v>1</v>
      </c>
      <c r="M116" s="22">
        <f t="shared" si="18"/>
        <v>5</v>
      </c>
      <c r="N116" s="22">
        <f t="shared" si="18"/>
        <v>12</v>
      </c>
      <c r="O116" s="22">
        <f t="shared" si="18"/>
        <v>30</v>
      </c>
      <c r="P116" s="22">
        <f t="shared" si="18"/>
        <v>54</v>
      </c>
      <c r="Q116" s="22">
        <f t="shared" si="18"/>
        <v>84</v>
      </c>
      <c r="R116" s="20">
        <f>COUNTIF(R110:R115,"E")</f>
        <v>6</v>
      </c>
      <c r="S116" s="20">
        <f>COUNTIF(S110:S115,"C")</f>
        <v>0</v>
      </c>
      <c r="T116" s="20">
        <f>COUNTIF(T110:T115,"VP")</f>
        <v>0</v>
      </c>
      <c r="U116" s="19"/>
    </row>
    <row r="117" spans="1:21" ht="17.25" customHeight="1">
      <c r="A117" s="82" t="s">
        <v>66</v>
      </c>
      <c r="B117" s="83"/>
      <c r="C117" s="83"/>
      <c r="D117" s="83"/>
      <c r="E117" s="83"/>
      <c r="F117" s="83"/>
      <c r="G117" s="83"/>
      <c r="H117" s="83"/>
      <c r="I117" s="83"/>
      <c r="J117" s="83"/>
      <c r="K117" s="83"/>
      <c r="L117" s="83"/>
      <c r="M117" s="83"/>
      <c r="N117" s="83"/>
      <c r="O117" s="83"/>
      <c r="P117" s="83"/>
      <c r="Q117" s="83"/>
      <c r="R117" s="83"/>
      <c r="S117" s="83"/>
      <c r="T117" s="83"/>
      <c r="U117" s="84"/>
    </row>
    <row r="118" spans="1:21" ht="12.75">
      <c r="A118" s="29" t="str">
        <f>IF(ISNA(INDEX($A$37:$U$103,MATCH($B118,$B$37:$B$103,0),1)),"",INDEX($A$37:$U$103,MATCH($B118,$B$37:$B$103,0),1))</f>
        <v>MMM8077</v>
      </c>
      <c r="B118" s="51" t="s">
        <v>106</v>
      </c>
      <c r="C118" s="52"/>
      <c r="D118" s="52"/>
      <c r="E118" s="52"/>
      <c r="F118" s="52"/>
      <c r="G118" s="52"/>
      <c r="H118" s="52"/>
      <c r="I118" s="53"/>
      <c r="J118" s="18">
        <f>IF(ISNA(INDEX($A$37:$U$103,MATCH($B118,$B$37:$B$103,0),10)),"",INDEX($A$37:$U$103,MATCH($B118,$B$37:$B$103,0),10))</f>
        <v>8</v>
      </c>
      <c r="K118" s="18">
        <f>IF(ISNA(INDEX($A$37:$U$103,MATCH($B118,$B$37:$B$103,0),11)),"",INDEX($A$37:$U$103,MATCH($B118,$B$37:$B$103,0),11))</f>
        <v>2</v>
      </c>
      <c r="L118" s="18">
        <f>IF(ISNA(INDEX($A$37:$U$103,MATCH($B118,$B$37:$B$103,0),12)),"",INDEX($A$37:$U$103,MATCH($B118,$B$37:$B$103,0),12))</f>
        <v>0</v>
      </c>
      <c r="M118" s="18">
        <f>IF(ISNA(INDEX($A$37:$U$103,MATCH($B118,$B$37:$B$103,0),13)),"",INDEX($A$37:$U$103,MATCH($B118,$B$37:$B$103,0),13))</f>
        <v>1</v>
      </c>
      <c r="N118" s="18">
        <f>IF(ISNA(INDEX($A$37:$U$103,MATCH($B118,$B$37:$B$103,0),14)),"",INDEX($A$37:$U$103,MATCH($B118,$B$37:$B$103,0),14))</f>
        <v>2</v>
      </c>
      <c r="O118" s="18">
        <f>IF(ISNA(INDEX($A$37:$U$103,MATCH($B118,$B$37:$B$103,0),15)),"",INDEX($A$37:$U$103,MATCH($B118,$B$37:$B$103,0),15))</f>
        <v>5</v>
      </c>
      <c r="P118" s="18">
        <f>IF(ISNA(INDEX($A$37:$U$103,MATCH($B118,$B$37:$B$103,0),16)),"",INDEX($A$37:$U$103,MATCH($B118,$B$37:$B$103,0),16))</f>
        <v>12</v>
      </c>
      <c r="Q118" s="27">
        <f>IF(ISNA(INDEX($A$37:$U$103,MATCH($B118,$B$37:$B$103,0),17)),"",INDEX($A$37:$U$103,MATCH($B118,$B$37:$B$103,0),17))</f>
        <v>17</v>
      </c>
      <c r="R118" s="27" t="str">
        <f>IF(ISNA(INDEX($A$37:$U$103,MATCH($B118,$B$37:$B$103,0),18)),"",INDEX($A$37:$U$103,MATCH($B118,$B$37:$B$103,0),18))</f>
        <v>E</v>
      </c>
      <c r="S118" s="27">
        <f>IF(ISNA(INDEX($A$37:$U$103,MATCH($B118,$B$37:$B$103,0),19)),"",INDEX($A$37:$U$103,MATCH($B118,$B$37:$B$103,0),19))</f>
        <v>0</v>
      </c>
      <c r="T118" s="27">
        <f>IF(ISNA(INDEX($A$37:$U$103,MATCH($B118,$B$37:$B$103,0),20)),"",INDEX($A$37:$U$103,MATCH($B118,$B$37:$B$103,0),20))</f>
        <v>0</v>
      </c>
      <c r="U118" s="19" t="s">
        <v>36</v>
      </c>
    </row>
    <row r="119" spans="1:21" ht="12.75">
      <c r="A119" s="29" t="str">
        <f>IF(ISNA(INDEX($A$37:$U$103,MATCH($B119,$B$37:$B$103,0),1)),"",INDEX($A$37:$U$103,MATCH($B119,$B$37:$B$103,0),1))</f>
        <v>MMM8078</v>
      </c>
      <c r="B119" s="51" t="s">
        <v>108</v>
      </c>
      <c r="C119" s="52"/>
      <c r="D119" s="52"/>
      <c r="E119" s="52"/>
      <c r="F119" s="52"/>
      <c r="G119" s="52"/>
      <c r="H119" s="52"/>
      <c r="I119" s="53"/>
      <c r="J119" s="18">
        <f>IF(ISNA(INDEX($A$37:$U$103,MATCH($B119,$B$37:$B$103,0),10)),"",INDEX($A$37:$U$103,MATCH($B119,$B$37:$B$103,0),10))</f>
        <v>8</v>
      </c>
      <c r="K119" s="18">
        <f>IF(ISNA(INDEX($A$37:$U$103,MATCH($B119,$B$37:$B$103,0),11)),"",INDEX($A$37:$U$103,MATCH($B119,$B$37:$B$103,0),11))</f>
        <v>2</v>
      </c>
      <c r="L119" s="18">
        <f>IF(ISNA(INDEX($A$37:$U$103,MATCH($B119,$B$37:$B$103,0),12)),"",INDEX($A$37:$U$103,MATCH($B119,$B$37:$B$103,0),12))</f>
        <v>0</v>
      </c>
      <c r="M119" s="18">
        <f>IF(ISNA(INDEX($A$37:$U$103,MATCH($B119,$B$37:$B$103,0),13)),"",INDEX($A$37:$U$103,MATCH($B119,$B$37:$B$103,0),13))</f>
        <v>1</v>
      </c>
      <c r="N119" s="18">
        <f>IF(ISNA(INDEX($A$37:$U$103,MATCH($B119,$B$37:$B$103,0),14)),"",INDEX($A$37:$U$103,MATCH($B119,$B$37:$B$103,0),14))</f>
        <v>2</v>
      </c>
      <c r="O119" s="18">
        <f>IF(ISNA(INDEX($A$37:$U$103,MATCH($B119,$B$37:$B$103,0),15)),"",INDEX($A$37:$U$103,MATCH($B119,$B$37:$B$103,0),15))</f>
        <v>5</v>
      </c>
      <c r="P119" s="18">
        <f>IF(ISNA(INDEX($A$37:$U$103,MATCH($B119,$B$37:$B$103,0),16)),"",INDEX($A$37:$U$103,MATCH($B119,$B$37:$B$103,0),16))</f>
        <v>12</v>
      </c>
      <c r="Q119" s="27">
        <f>IF(ISNA(INDEX($A$37:$U$103,MATCH($B119,$B$37:$B$103,0),17)),"",INDEX($A$37:$U$103,MATCH($B119,$B$37:$B$103,0),17))</f>
        <v>17</v>
      </c>
      <c r="R119" s="27" t="str">
        <f>IF(ISNA(INDEX($A$37:$U$103,MATCH($B119,$B$37:$B$103,0),18)),"",INDEX($A$37:$U$103,MATCH($B119,$B$37:$B$103,0),18))</f>
        <v>E</v>
      </c>
      <c r="S119" s="27">
        <f>IF(ISNA(INDEX($A$37:$U$103,MATCH($B119,$B$37:$B$103,0),19)),"",INDEX($A$37:$U$103,MATCH($B119,$B$37:$B$103,0),19))</f>
        <v>0</v>
      </c>
      <c r="T119" s="27">
        <f>IF(ISNA(INDEX($A$37:$U$103,MATCH($B119,$B$37:$B$103,0),20)),"",INDEX($A$37:$U$103,MATCH($B119,$B$37:$B$103,0),20))</f>
        <v>0</v>
      </c>
      <c r="U119" s="19" t="s">
        <v>36</v>
      </c>
    </row>
    <row r="120" spans="1:21" ht="12.75">
      <c r="A120" s="20" t="s">
        <v>25</v>
      </c>
      <c r="B120" s="60"/>
      <c r="C120" s="60"/>
      <c r="D120" s="60"/>
      <c r="E120" s="60"/>
      <c r="F120" s="60"/>
      <c r="G120" s="60"/>
      <c r="H120" s="60"/>
      <c r="I120" s="60"/>
      <c r="J120" s="22">
        <f aca="true" t="shared" si="19" ref="J120:Q120">SUM(J118:J119)</f>
        <v>16</v>
      </c>
      <c r="K120" s="22">
        <f t="shared" si="19"/>
        <v>4</v>
      </c>
      <c r="L120" s="22">
        <f t="shared" si="19"/>
        <v>0</v>
      </c>
      <c r="M120" s="22">
        <f t="shared" si="19"/>
        <v>2</v>
      </c>
      <c r="N120" s="22">
        <f t="shared" si="19"/>
        <v>4</v>
      </c>
      <c r="O120" s="22">
        <f t="shared" si="19"/>
        <v>10</v>
      </c>
      <c r="P120" s="22">
        <f t="shared" si="19"/>
        <v>24</v>
      </c>
      <c r="Q120" s="22">
        <f t="shared" si="19"/>
        <v>34</v>
      </c>
      <c r="R120" s="20">
        <f>COUNTIF(R118:R119,"E")</f>
        <v>2</v>
      </c>
      <c r="S120" s="20">
        <f>COUNTIF(S118:S119,"C")</f>
        <v>0</v>
      </c>
      <c r="T120" s="20">
        <f>COUNTIF(T118:T119,"VP")</f>
        <v>0</v>
      </c>
      <c r="U120" s="21"/>
    </row>
    <row r="121" spans="1:21" ht="27" customHeight="1">
      <c r="A121" s="57" t="s">
        <v>49</v>
      </c>
      <c r="B121" s="58"/>
      <c r="C121" s="58"/>
      <c r="D121" s="58"/>
      <c r="E121" s="58"/>
      <c r="F121" s="58"/>
      <c r="G121" s="58"/>
      <c r="H121" s="58"/>
      <c r="I121" s="59"/>
      <c r="J121" s="22">
        <f aca="true" t="shared" si="20" ref="J121:T121">SUM(J116,J120)</f>
        <v>64</v>
      </c>
      <c r="K121" s="22">
        <f t="shared" si="20"/>
        <v>16</v>
      </c>
      <c r="L121" s="22">
        <f t="shared" si="20"/>
        <v>1</v>
      </c>
      <c r="M121" s="22">
        <f t="shared" si="20"/>
        <v>7</v>
      </c>
      <c r="N121" s="22">
        <f t="shared" si="20"/>
        <v>16</v>
      </c>
      <c r="O121" s="22">
        <f t="shared" si="20"/>
        <v>40</v>
      </c>
      <c r="P121" s="22">
        <f t="shared" si="20"/>
        <v>78</v>
      </c>
      <c r="Q121" s="22">
        <f t="shared" si="20"/>
        <v>118</v>
      </c>
      <c r="R121" s="22">
        <f t="shared" si="20"/>
        <v>8</v>
      </c>
      <c r="S121" s="22">
        <f t="shared" si="20"/>
        <v>0</v>
      </c>
      <c r="T121" s="22">
        <f t="shared" si="20"/>
        <v>0</v>
      </c>
      <c r="U121" s="41">
        <v>0.5</v>
      </c>
    </row>
    <row r="122" spans="1:21" ht="12.75">
      <c r="A122" s="63" t="s">
        <v>50</v>
      </c>
      <c r="B122" s="64"/>
      <c r="C122" s="64"/>
      <c r="D122" s="64"/>
      <c r="E122" s="64"/>
      <c r="F122" s="64"/>
      <c r="G122" s="64"/>
      <c r="H122" s="64"/>
      <c r="I122" s="64"/>
      <c r="J122" s="65"/>
      <c r="K122" s="22">
        <f aca="true" t="shared" si="21" ref="K122:Q122">K116*14+K120*12</f>
        <v>216</v>
      </c>
      <c r="L122" s="22">
        <f t="shared" si="21"/>
        <v>14</v>
      </c>
      <c r="M122" s="22">
        <f t="shared" si="21"/>
        <v>94</v>
      </c>
      <c r="N122" s="22">
        <f t="shared" si="21"/>
        <v>216</v>
      </c>
      <c r="O122" s="22">
        <f t="shared" si="21"/>
        <v>540</v>
      </c>
      <c r="P122" s="22">
        <f t="shared" si="21"/>
        <v>1044</v>
      </c>
      <c r="Q122" s="22">
        <f t="shared" si="21"/>
        <v>1584</v>
      </c>
      <c r="R122" s="69"/>
      <c r="S122" s="70"/>
      <c r="T122" s="70"/>
      <c r="U122" s="71"/>
    </row>
    <row r="123" spans="1:21" ht="12.75">
      <c r="A123" s="66"/>
      <c r="B123" s="67"/>
      <c r="C123" s="67"/>
      <c r="D123" s="67"/>
      <c r="E123" s="67"/>
      <c r="F123" s="67"/>
      <c r="G123" s="67"/>
      <c r="H123" s="67"/>
      <c r="I123" s="67"/>
      <c r="J123" s="68"/>
      <c r="K123" s="78">
        <f>SUM(K122:N122)</f>
        <v>540</v>
      </c>
      <c r="L123" s="79"/>
      <c r="M123" s="79"/>
      <c r="N123" s="80"/>
      <c r="O123" s="75">
        <f>SUM(O122:P122)</f>
        <v>1584</v>
      </c>
      <c r="P123" s="76"/>
      <c r="Q123" s="77"/>
      <c r="R123" s="72"/>
      <c r="S123" s="73"/>
      <c r="T123" s="73"/>
      <c r="U123" s="74"/>
    </row>
    <row r="124" spans="1:21" ht="12.75">
      <c r="A124" s="44"/>
      <c r="B124" s="44"/>
      <c r="C124" s="44"/>
      <c r="D124" s="44"/>
      <c r="E124" s="44"/>
      <c r="F124" s="44"/>
      <c r="G124" s="44"/>
      <c r="H124" s="44"/>
      <c r="I124" s="44"/>
      <c r="J124" s="44"/>
      <c r="K124" s="45"/>
      <c r="L124" s="45"/>
      <c r="M124" s="45"/>
      <c r="N124" s="45"/>
      <c r="O124" s="46"/>
      <c r="P124" s="46"/>
      <c r="Q124" s="46"/>
      <c r="R124" s="47"/>
      <c r="S124" s="47"/>
      <c r="T124" s="47"/>
      <c r="U124" s="47"/>
    </row>
    <row r="125" spans="1:21" ht="12.75">
      <c r="A125" s="44"/>
      <c r="B125" s="44"/>
      <c r="C125" s="44"/>
      <c r="D125" s="44"/>
      <c r="E125" s="44"/>
      <c r="F125" s="44"/>
      <c r="G125" s="44"/>
      <c r="H125" s="44"/>
      <c r="I125" s="44"/>
      <c r="J125" s="44"/>
      <c r="K125" s="45"/>
      <c r="L125" s="45"/>
      <c r="M125" s="45"/>
      <c r="N125" s="45"/>
      <c r="O125" s="46"/>
      <c r="P125" s="46"/>
      <c r="Q125" s="46"/>
      <c r="R125" s="47"/>
      <c r="S125" s="47"/>
      <c r="T125" s="47"/>
      <c r="U125" s="47"/>
    </row>
    <row r="126" ht="120" customHeight="1"/>
    <row r="128" ht="12.75" customHeight="1"/>
    <row r="129" spans="1:21" ht="23.25" customHeight="1">
      <c r="A129" s="60" t="s">
        <v>71</v>
      </c>
      <c r="B129" s="142"/>
      <c r="C129" s="142"/>
      <c r="D129" s="142"/>
      <c r="E129" s="142"/>
      <c r="F129" s="142"/>
      <c r="G129" s="142"/>
      <c r="H129" s="142"/>
      <c r="I129" s="142"/>
      <c r="J129" s="142"/>
      <c r="K129" s="142"/>
      <c r="L129" s="142"/>
      <c r="M129" s="142"/>
      <c r="N129" s="142"/>
      <c r="O129" s="142"/>
      <c r="P129" s="142"/>
      <c r="Q129" s="142"/>
      <c r="R129" s="142"/>
      <c r="S129" s="142"/>
      <c r="T129" s="142"/>
      <c r="U129" s="142"/>
    </row>
    <row r="130" spans="1:21" ht="26.25" customHeight="1">
      <c r="A130" s="60" t="s">
        <v>27</v>
      </c>
      <c r="B130" s="60" t="s">
        <v>26</v>
      </c>
      <c r="C130" s="60"/>
      <c r="D130" s="60"/>
      <c r="E130" s="60"/>
      <c r="F130" s="60"/>
      <c r="G130" s="60"/>
      <c r="H130" s="60"/>
      <c r="I130" s="60"/>
      <c r="J130" s="85" t="s">
        <v>40</v>
      </c>
      <c r="K130" s="85" t="s">
        <v>24</v>
      </c>
      <c r="L130" s="85"/>
      <c r="M130" s="85"/>
      <c r="N130" s="85"/>
      <c r="O130" s="85" t="s">
        <v>41</v>
      </c>
      <c r="P130" s="85"/>
      <c r="Q130" s="85"/>
      <c r="R130" s="85" t="s">
        <v>23</v>
      </c>
      <c r="S130" s="85"/>
      <c r="T130" s="85"/>
      <c r="U130" s="85" t="s">
        <v>22</v>
      </c>
    </row>
    <row r="131" spans="1:21" ht="12.75">
      <c r="A131" s="60"/>
      <c r="B131" s="60"/>
      <c r="C131" s="60"/>
      <c r="D131" s="60"/>
      <c r="E131" s="60"/>
      <c r="F131" s="60"/>
      <c r="G131" s="60"/>
      <c r="H131" s="60"/>
      <c r="I131" s="60"/>
      <c r="J131" s="85"/>
      <c r="K131" s="28" t="s">
        <v>28</v>
      </c>
      <c r="L131" s="28" t="s">
        <v>29</v>
      </c>
      <c r="M131" s="28" t="s">
        <v>69</v>
      </c>
      <c r="N131" s="28" t="s">
        <v>70</v>
      </c>
      <c r="O131" s="28" t="s">
        <v>33</v>
      </c>
      <c r="P131" s="28" t="s">
        <v>7</v>
      </c>
      <c r="Q131" s="28" t="s">
        <v>30</v>
      </c>
      <c r="R131" s="28" t="s">
        <v>31</v>
      </c>
      <c r="S131" s="28" t="s">
        <v>28</v>
      </c>
      <c r="T131" s="28" t="s">
        <v>32</v>
      </c>
      <c r="U131" s="85"/>
    </row>
    <row r="132" spans="1:21" ht="18.75" customHeight="1">
      <c r="A132" s="82" t="s">
        <v>65</v>
      </c>
      <c r="B132" s="83"/>
      <c r="C132" s="83"/>
      <c r="D132" s="83"/>
      <c r="E132" s="83"/>
      <c r="F132" s="83"/>
      <c r="G132" s="83"/>
      <c r="H132" s="83"/>
      <c r="I132" s="83"/>
      <c r="J132" s="83"/>
      <c r="K132" s="83"/>
      <c r="L132" s="83"/>
      <c r="M132" s="83"/>
      <c r="N132" s="83"/>
      <c r="O132" s="83"/>
      <c r="P132" s="83"/>
      <c r="Q132" s="83"/>
      <c r="R132" s="83"/>
      <c r="S132" s="83"/>
      <c r="T132" s="83"/>
      <c r="U132" s="84"/>
    </row>
    <row r="133" spans="1:21" ht="12.75">
      <c r="A133" s="29" t="str">
        <f aca="true" t="shared" si="22" ref="A133:A138">IF(ISNA(INDEX($A$37:$U$103,MATCH($B133,$B$37:$B$103,0),1)),"",INDEX($A$37:$U$103,MATCH($B133,$B$37:$B$103,0),1))</f>
        <v>MMX9911</v>
      </c>
      <c r="B133" s="51" t="s">
        <v>86</v>
      </c>
      <c r="C133" s="52"/>
      <c r="D133" s="52"/>
      <c r="E133" s="52"/>
      <c r="F133" s="52"/>
      <c r="G133" s="52"/>
      <c r="H133" s="52"/>
      <c r="I133" s="53"/>
      <c r="J133" s="18">
        <f aca="true" t="shared" si="23" ref="J133:J138">IF(ISNA(INDEX($A$37:$U$103,MATCH($B133,$B$37:$B$103,0),10)),"",INDEX($A$37:$U$103,MATCH($B133,$B$37:$B$103,0),10))</f>
        <v>7</v>
      </c>
      <c r="K133" s="18">
        <f aca="true" t="shared" si="24" ref="K133:K138">IF(ISNA(INDEX($A$37:$U$103,MATCH($B133,$B$37:$B$103,0),11)),"",INDEX($A$37:$U$103,MATCH($B133,$B$37:$B$103,0),11))</f>
        <v>2</v>
      </c>
      <c r="L133" s="18">
        <f aca="true" t="shared" si="25" ref="L133:L138">IF(ISNA(INDEX($A$37:$U$103,MATCH($B133,$B$37:$B$103,0),12)),"",INDEX($A$37:$U$103,MATCH($B133,$B$37:$B$103,0),12))</f>
        <v>1</v>
      </c>
      <c r="M133" s="18">
        <f aca="true" t="shared" si="26" ref="M133:M138">IF(ISNA(INDEX($A$37:$U$103,MATCH($B133,$B$37:$B$103,0),13)),"",INDEX($A$37:$U$103,MATCH($B133,$B$37:$B$103,0),13))</f>
        <v>0</v>
      </c>
      <c r="N133" s="18">
        <f aca="true" t="shared" si="27" ref="N133:N138">IF(ISNA(INDEX($A$37:$U$103,MATCH($B133,$B$37:$B$103,0),14)),"",INDEX($A$37:$U$103,MATCH($B133,$B$37:$B$103,0),14))</f>
        <v>2</v>
      </c>
      <c r="O133" s="18">
        <f aca="true" t="shared" si="28" ref="O133:O138">IF(ISNA(INDEX($A$37:$U$103,MATCH($B133,$B$37:$B$103,0),15)),"",INDEX($A$37:$U$103,MATCH($B133,$B$37:$B$103,0),15))</f>
        <v>5</v>
      </c>
      <c r="P133" s="18">
        <f aca="true" t="shared" si="29" ref="P133:P138">IF(ISNA(INDEX($A$37:$U$103,MATCH($B133,$B$37:$B$103,0),16)),"",INDEX($A$37:$U$103,MATCH($B133,$B$37:$B$103,0),16))</f>
        <v>8</v>
      </c>
      <c r="Q133" s="27">
        <f aca="true" t="shared" si="30" ref="Q133:Q138">IF(ISNA(INDEX($A$37:$U$103,MATCH($B133,$B$37:$B$103,0),17)),"",INDEX($A$37:$U$103,MATCH($B133,$B$37:$B$103,0),17))</f>
        <v>13</v>
      </c>
      <c r="R133" s="27" t="str">
        <f aca="true" t="shared" si="31" ref="R133:R138">IF(ISNA(INDEX($A$37:$U$103,MATCH($B133,$B$37:$B$103,0),18)),"",INDEX($A$37:$U$103,MATCH($B133,$B$37:$B$103,0),18))</f>
        <v>E</v>
      </c>
      <c r="S133" s="27">
        <f aca="true" t="shared" si="32" ref="S133:S138">IF(ISNA(INDEX($A$37:$U$103,MATCH($B133,$B$37:$B$103,0),19)),"",INDEX($A$37:$U$103,MATCH($B133,$B$37:$B$103,0),19))</f>
        <v>0</v>
      </c>
      <c r="T133" s="27">
        <f aca="true" t="shared" si="33" ref="T133:T138">IF(ISNA(INDEX($A$37:$U$103,MATCH($B133,$B$37:$B$103,0),20)),"",INDEX($A$37:$U$103,MATCH($B133,$B$37:$B$103,0),20))</f>
        <v>0</v>
      </c>
      <c r="U133" s="17" t="s">
        <v>38</v>
      </c>
    </row>
    <row r="134" spans="1:21" ht="12.75">
      <c r="A134" s="29" t="str">
        <f t="shared" si="22"/>
        <v>MMX9912</v>
      </c>
      <c r="B134" s="51" t="s">
        <v>88</v>
      </c>
      <c r="C134" s="52"/>
      <c r="D134" s="52"/>
      <c r="E134" s="52"/>
      <c r="F134" s="52"/>
      <c r="G134" s="52"/>
      <c r="H134" s="52"/>
      <c r="I134" s="53"/>
      <c r="J134" s="18">
        <f t="shared" si="23"/>
        <v>7</v>
      </c>
      <c r="K134" s="18">
        <f t="shared" si="24"/>
        <v>2</v>
      </c>
      <c r="L134" s="18">
        <f t="shared" si="25"/>
        <v>1</v>
      </c>
      <c r="M134" s="18">
        <f t="shared" si="26"/>
        <v>0</v>
      </c>
      <c r="N134" s="18">
        <f t="shared" si="27"/>
        <v>2</v>
      </c>
      <c r="O134" s="18">
        <f t="shared" si="28"/>
        <v>5</v>
      </c>
      <c r="P134" s="18">
        <f t="shared" si="29"/>
        <v>8</v>
      </c>
      <c r="Q134" s="27">
        <f t="shared" si="30"/>
        <v>13</v>
      </c>
      <c r="R134" s="27" t="str">
        <f t="shared" si="31"/>
        <v>E</v>
      </c>
      <c r="S134" s="27">
        <f t="shared" si="32"/>
        <v>0</v>
      </c>
      <c r="T134" s="27">
        <f t="shared" si="33"/>
        <v>0</v>
      </c>
      <c r="U134" s="17" t="s">
        <v>38</v>
      </c>
    </row>
    <row r="135" spans="1:21" ht="12.75">
      <c r="A135" s="29" t="str">
        <f t="shared" si="22"/>
        <v>MMX9913</v>
      </c>
      <c r="B135" s="51" t="s">
        <v>102</v>
      </c>
      <c r="C135" s="52"/>
      <c r="D135" s="52"/>
      <c r="E135" s="52"/>
      <c r="F135" s="52"/>
      <c r="G135" s="52"/>
      <c r="H135" s="52"/>
      <c r="I135" s="53"/>
      <c r="J135" s="18">
        <f t="shared" si="23"/>
        <v>8</v>
      </c>
      <c r="K135" s="18">
        <f t="shared" si="24"/>
        <v>2</v>
      </c>
      <c r="L135" s="18">
        <f t="shared" si="25"/>
        <v>1</v>
      </c>
      <c r="M135" s="18">
        <f t="shared" si="26"/>
        <v>0</v>
      </c>
      <c r="N135" s="18">
        <f t="shared" si="27"/>
        <v>2</v>
      </c>
      <c r="O135" s="18">
        <f t="shared" si="28"/>
        <v>5</v>
      </c>
      <c r="P135" s="18">
        <f t="shared" si="29"/>
        <v>12</v>
      </c>
      <c r="Q135" s="27">
        <f t="shared" si="30"/>
        <v>17</v>
      </c>
      <c r="R135" s="27">
        <f t="shared" si="31"/>
        <v>0</v>
      </c>
      <c r="S135" s="27" t="str">
        <f t="shared" si="32"/>
        <v>C</v>
      </c>
      <c r="T135" s="27">
        <f t="shared" si="33"/>
        <v>0</v>
      </c>
      <c r="U135" s="17" t="s">
        <v>38</v>
      </c>
    </row>
    <row r="136" spans="1:21" ht="12.75">
      <c r="A136" s="29" t="str">
        <f t="shared" si="22"/>
        <v>MMM3040</v>
      </c>
      <c r="B136" s="51" t="s">
        <v>96</v>
      </c>
      <c r="C136" s="52"/>
      <c r="D136" s="52"/>
      <c r="E136" s="52"/>
      <c r="F136" s="52"/>
      <c r="G136" s="52"/>
      <c r="H136" s="52"/>
      <c r="I136" s="53"/>
      <c r="J136" s="18">
        <f t="shared" si="23"/>
        <v>6</v>
      </c>
      <c r="K136" s="18">
        <f t="shared" si="24"/>
        <v>2</v>
      </c>
      <c r="L136" s="18">
        <f t="shared" si="25"/>
        <v>1</v>
      </c>
      <c r="M136" s="18">
        <f t="shared" si="26"/>
        <v>0</v>
      </c>
      <c r="N136" s="18">
        <f t="shared" si="27"/>
        <v>0</v>
      </c>
      <c r="O136" s="18">
        <f t="shared" si="28"/>
        <v>3</v>
      </c>
      <c r="P136" s="18">
        <f t="shared" si="29"/>
        <v>8</v>
      </c>
      <c r="Q136" s="27">
        <f t="shared" si="30"/>
        <v>11</v>
      </c>
      <c r="R136" s="27" t="str">
        <f t="shared" si="31"/>
        <v>E</v>
      </c>
      <c r="S136" s="27">
        <f t="shared" si="32"/>
        <v>0</v>
      </c>
      <c r="T136" s="27">
        <f t="shared" si="33"/>
        <v>0</v>
      </c>
      <c r="U136" s="17" t="s">
        <v>38</v>
      </c>
    </row>
    <row r="137" spans="1:21" ht="12.75">
      <c r="A137" s="29" t="str">
        <f t="shared" si="22"/>
        <v>MMX9914</v>
      </c>
      <c r="B137" s="51" t="s">
        <v>104</v>
      </c>
      <c r="C137" s="52"/>
      <c r="D137" s="52"/>
      <c r="E137" s="52"/>
      <c r="F137" s="52"/>
      <c r="G137" s="52"/>
      <c r="H137" s="52"/>
      <c r="I137" s="53"/>
      <c r="J137" s="18">
        <f t="shared" si="23"/>
        <v>7</v>
      </c>
      <c r="K137" s="18">
        <f t="shared" si="24"/>
        <v>2</v>
      </c>
      <c r="L137" s="18">
        <f t="shared" si="25"/>
        <v>1</v>
      </c>
      <c r="M137" s="18">
        <f t="shared" si="26"/>
        <v>0</v>
      </c>
      <c r="N137" s="18">
        <f t="shared" si="27"/>
        <v>2</v>
      </c>
      <c r="O137" s="18">
        <f t="shared" si="28"/>
        <v>5</v>
      </c>
      <c r="P137" s="18">
        <f t="shared" si="29"/>
        <v>8</v>
      </c>
      <c r="Q137" s="27">
        <f t="shared" si="30"/>
        <v>13</v>
      </c>
      <c r="R137" s="27" t="str">
        <f t="shared" si="31"/>
        <v>E</v>
      </c>
      <c r="S137" s="27">
        <f t="shared" si="32"/>
        <v>0</v>
      </c>
      <c r="T137" s="27">
        <f t="shared" si="33"/>
        <v>0</v>
      </c>
      <c r="U137" s="17" t="s">
        <v>38</v>
      </c>
    </row>
    <row r="138" spans="1:21" ht="12.75">
      <c r="A138" s="29" t="str">
        <f t="shared" si="22"/>
        <v>MMX9915</v>
      </c>
      <c r="B138" s="51" t="s">
        <v>110</v>
      </c>
      <c r="C138" s="52"/>
      <c r="D138" s="52"/>
      <c r="E138" s="52"/>
      <c r="F138" s="52"/>
      <c r="G138" s="52"/>
      <c r="H138" s="52"/>
      <c r="I138" s="53"/>
      <c r="J138" s="18">
        <f t="shared" si="23"/>
        <v>7</v>
      </c>
      <c r="K138" s="18">
        <f t="shared" si="24"/>
        <v>2</v>
      </c>
      <c r="L138" s="18">
        <f t="shared" si="25"/>
        <v>1</v>
      </c>
      <c r="M138" s="18">
        <f t="shared" si="26"/>
        <v>0</v>
      </c>
      <c r="N138" s="18">
        <f t="shared" si="27"/>
        <v>2</v>
      </c>
      <c r="O138" s="18">
        <f t="shared" si="28"/>
        <v>5</v>
      </c>
      <c r="P138" s="18">
        <f t="shared" si="29"/>
        <v>8</v>
      </c>
      <c r="Q138" s="27">
        <f t="shared" si="30"/>
        <v>13</v>
      </c>
      <c r="R138" s="27" t="str">
        <f t="shared" si="31"/>
        <v>E</v>
      </c>
      <c r="S138" s="27">
        <f t="shared" si="32"/>
        <v>0</v>
      </c>
      <c r="T138" s="27">
        <f t="shared" si="33"/>
        <v>0</v>
      </c>
      <c r="U138" s="17" t="s">
        <v>38</v>
      </c>
    </row>
    <row r="139" spans="1:21" ht="12.75">
      <c r="A139" s="20" t="s">
        <v>25</v>
      </c>
      <c r="B139" s="139"/>
      <c r="C139" s="140"/>
      <c r="D139" s="140"/>
      <c r="E139" s="140"/>
      <c r="F139" s="140"/>
      <c r="G139" s="140"/>
      <c r="H139" s="140"/>
      <c r="I139" s="141"/>
      <c r="J139" s="22">
        <f aca="true" t="shared" si="34" ref="J139:Q139">SUM(J133:J138)</f>
        <v>42</v>
      </c>
      <c r="K139" s="22">
        <f t="shared" si="34"/>
        <v>12</v>
      </c>
      <c r="L139" s="22">
        <f t="shared" si="34"/>
        <v>6</v>
      </c>
      <c r="M139" s="22">
        <f t="shared" si="34"/>
        <v>0</v>
      </c>
      <c r="N139" s="22">
        <f t="shared" si="34"/>
        <v>10</v>
      </c>
      <c r="O139" s="22">
        <f t="shared" si="34"/>
        <v>28</v>
      </c>
      <c r="P139" s="22">
        <f t="shared" si="34"/>
        <v>52</v>
      </c>
      <c r="Q139" s="22">
        <f t="shared" si="34"/>
        <v>80</v>
      </c>
      <c r="R139" s="20">
        <f>COUNTIF(R133:R138,"E")</f>
        <v>5</v>
      </c>
      <c r="S139" s="20">
        <f>COUNTIF(S133:S138,"C")</f>
        <v>1</v>
      </c>
      <c r="T139" s="20">
        <f>COUNTIF(T133:T138,"VP")</f>
        <v>0</v>
      </c>
      <c r="U139" s="17"/>
    </row>
    <row r="140" spans="1:21" ht="18" customHeight="1">
      <c r="A140" s="82" t="s">
        <v>67</v>
      </c>
      <c r="B140" s="83"/>
      <c r="C140" s="83"/>
      <c r="D140" s="83"/>
      <c r="E140" s="83"/>
      <c r="F140" s="83"/>
      <c r="G140" s="83"/>
      <c r="H140" s="83"/>
      <c r="I140" s="83"/>
      <c r="J140" s="83"/>
      <c r="K140" s="83"/>
      <c r="L140" s="83"/>
      <c r="M140" s="83"/>
      <c r="N140" s="83"/>
      <c r="O140" s="83"/>
      <c r="P140" s="83"/>
      <c r="Q140" s="83"/>
      <c r="R140" s="83"/>
      <c r="S140" s="83"/>
      <c r="T140" s="83"/>
      <c r="U140" s="84"/>
    </row>
    <row r="141" spans="1:21" ht="12.75">
      <c r="A141" s="29" t="str">
        <f>IF(ISNA(INDEX($A$37:$U$103,MATCH($B141,$B$37:$B$103,0),1)),"",INDEX($A$37:$U$103,MATCH($B141,$B$37:$B$103,0),1))</f>
        <v>MMM9012</v>
      </c>
      <c r="B141" s="51" t="s">
        <v>94</v>
      </c>
      <c r="C141" s="52"/>
      <c r="D141" s="52"/>
      <c r="E141" s="52"/>
      <c r="F141" s="52"/>
      <c r="G141" s="52"/>
      <c r="H141" s="52"/>
      <c r="I141" s="53"/>
      <c r="J141" s="18">
        <f>IF(ISNA(INDEX($A$37:$U$103,MATCH($B141,$B$37:$B$103,0),10)),"",INDEX($A$37:$U$103,MATCH($B141,$B$37:$B$103,0),10))</f>
        <v>8</v>
      </c>
      <c r="K141" s="18">
        <f>IF(ISNA(INDEX($A$37:$U$103,MATCH($B141,$B$37:$B$103,0),11)),"",INDEX($A$37:$U$103,MATCH($B141,$B$37:$B$103,0),11))</f>
        <v>0</v>
      </c>
      <c r="L141" s="18">
        <f>IF(ISNA(INDEX($A$37:$U$103,MATCH($B141,$B$37:$B$103,0),12)),"",INDEX($A$37:$U$103,MATCH($B141,$B$37:$B$103,0),12))</f>
        <v>0</v>
      </c>
      <c r="M141" s="18">
        <f>IF(ISNA(INDEX($A$37:$U$103,MATCH($B141,$B$37:$B$103,0),13)),"",INDEX($A$37:$U$103,MATCH($B141,$B$37:$B$103,0),13))</f>
        <v>0</v>
      </c>
      <c r="N141" s="18">
        <f>IF(ISNA(INDEX($A$37:$U$103,MATCH($B141,$B$37:$B$103,0),14)),"",INDEX($A$37:$U$103,MATCH($B141,$B$37:$B$103,0),14))</f>
        <v>1</v>
      </c>
      <c r="O141" s="18">
        <f>IF(ISNA(INDEX($A$37:$U$103,MATCH($B141,$B$37:$B$103,0),15)),"",INDEX($A$37:$U$103,MATCH($B141,$B$37:$B$103,0),15))</f>
        <v>1</v>
      </c>
      <c r="P141" s="18">
        <f>IF(ISNA(INDEX($A$37:$U$103,MATCH($B141,$B$37:$B$103,0),16)),"",INDEX($A$37:$U$103,MATCH($B141,$B$37:$B$103,0),16))</f>
        <v>13</v>
      </c>
      <c r="Q141" s="27">
        <f>IF(ISNA(INDEX($A$37:$U$103,MATCH($B141,$B$37:$B$103,0),17)),"",INDEX($A$37:$U$103,MATCH($B141,$B$37:$B$103,0),17))</f>
        <v>14</v>
      </c>
      <c r="R141" s="27">
        <f>IF(ISNA(INDEX($A$37:$U$103,MATCH($B141,$B$37:$B$103,0),18)),"",INDEX($A$37:$U$103,MATCH($B141,$B$37:$B$103,0),18))</f>
        <v>0</v>
      </c>
      <c r="S141" s="27" t="str">
        <f>IF(ISNA(INDEX($A$37:$U$103,MATCH($B141,$B$37:$B$103,0),19)),"",INDEX($A$37:$U$103,MATCH($B141,$B$37:$B$103,0),19))</f>
        <v>C</v>
      </c>
      <c r="T141" s="27">
        <f>IF(ISNA(INDEX($A$37:$U$103,MATCH($B141,$B$37:$B$103,0),20)),"",INDEX($A$37:$U$103,MATCH($B141,$B$37:$B$103,0),20))</f>
        <v>0</v>
      </c>
      <c r="U141" s="17" t="s">
        <v>38</v>
      </c>
    </row>
    <row r="142" spans="1:21" ht="12.75">
      <c r="A142" s="29" t="str">
        <f>IF(ISNA(INDEX($A$37:$U$103,MATCH($B142,$B$37:$B$103,0),1)),"",INDEX($A$37:$U$103,MATCH($B142,$B$37:$B$103,0),1))</f>
        <v>MMM3401</v>
      </c>
      <c r="B142" s="51" t="s">
        <v>112</v>
      </c>
      <c r="C142" s="52"/>
      <c r="D142" s="52"/>
      <c r="E142" s="52"/>
      <c r="F142" s="52"/>
      <c r="G142" s="52"/>
      <c r="H142" s="52"/>
      <c r="I142" s="53"/>
      <c r="J142" s="18">
        <f>IF(ISNA(INDEX($A$37:$U$103,MATCH($B142,$B$37:$B$103,0),10)),"",INDEX($A$37:$U$103,MATCH($B142,$B$37:$B$103,0),10))</f>
        <v>6</v>
      </c>
      <c r="K142" s="18">
        <f>IF(ISNA(INDEX($A$37:$U$103,MATCH($B142,$B$37:$B$103,0),11)),"",INDEX($A$37:$U$103,MATCH($B142,$B$37:$B$103,0),11))</f>
        <v>0</v>
      </c>
      <c r="L142" s="18">
        <f>IF(ISNA(INDEX($A$37:$U$103,MATCH($B142,$B$37:$B$103,0),12)),"",INDEX($A$37:$U$103,MATCH($B142,$B$37:$B$103,0),12))</f>
        <v>0</v>
      </c>
      <c r="M142" s="18">
        <f>IF(ISNA(INDEX($A$37:$U$103,MATCH($B142,$B$37:$B$103,0),13)),"",INDEX($A$37:$U$103,MATCH($B142,$B$37:$B$103,0),13))</f>
        <v>0</v>
      </c>
      <c r="N142" s="18">
        <f>IF(ISNA(INDEX($A$37:$U$103,MATCH($B142,$B$37:$B$103,0),14)),"",INDEX($A$37:$U$103,MATCH($B142,$B$37:$B$103,0),14))</f>
        <v>2</v>
      </c>
      <c r="O142" s="18">
        <f>IF(ISNA(INDEX($A$37:$U$103,MATCH($B142,$B$37:$B$103,0),15)),"",INDEX($A$37:$U$103,MATCH($B142,$B$37:$B$103,0),15))</f>
        <v>2</v>
      </c>
      <c r="P142" s="18">
        <f>IF(ISNA(INDEX($A$37:$U$103,MATCH($B142,$B$37:$B$103,0),16)),"",INDEX($A$37:$U$103,MATCH($B142,$B$37:$B$103,0),16))</f>
        <v>11</v>
      </c>
      <c r="Q142" s="27">
        <f>IF(ISNA(INDEX($A$37:$U$103,MATCH($B142,$B$37:$B$103,0),17)),"",INDEX($A$37:$U$103,MATCH($B142,$B$37:$B$103,0),17))</f>
        <v>13</v>
      </c>
      <c r="R142" s="27">
        <f>IF(ISNA(INDEX($A$37:$U$103,MATCH($B142,$B$37:$B$103,0),18)),"",INDEX($A$37:$U$103,MATCH($B142,$B$37:$B$103,0),18))</f>
        <v>0</v>
      </c>
      <c r="S142" s="27">
        <f>IF(ISNA(INDEX($A$37:$U$103,MATCH($B142,$B$37:$B$103,0),19)),"",INDEX($A$37:$U$103,MATCH($B142,$B$37:$B$103,0),19))</f>
        <v>0</v>
      </c>
      <c r="T142" s="27" t="str">
        <f>IF(ISNA(INDEX($A$37:$U$103,MATCH($B142,$B$37:$B$103,0),20)),"",INDEX($A$37:$U$103,MATCH($B142,$B$37:$B$103,0),20))</f>
        <v>VP</v>
      </c>
      <c r="U142" s="17" t="s">
        <v>38</v>
      </c>
    </row>
    <row r="143" spans="1:21" ht="12.75">
      <c r="A143" s="20" t="s">
        <v>25</v>
      </c>
      <c r="B143" s="60"/>
      <c r="C143" s="60"/>
      <c r="D143" s="60"/>
      <c r="E143" s="60"/>
      <c r="F143" s="60"/>
      <c r="G143" s="60"/>
      <c r="H143" s="60"/>
      <c r="I143" s="60"/>
      <c r="J143" s="22">
        <f aca="true" t="shared" si="35" ref="J143:Q143">SUM(J141:J142)</f>
        <v>14</v>
      </c>
      <c r="K143" s="22">
        <f t="shared" si="35"/>
        <v>0</v>
      </c>
      <c r="L143" s="22">
        <f t="shared" si="35"/>
        <v>0</v>
      </c>
      <c r="M143" s="22">
        <f t="shared" si="35"/>
        <v>0</v>
      </c>
      <c r="N143" s="22">
        <f t="shared" si="35"/>
        <v>3</v>
      </c>
      <c r="O143" s="22">
        <f t="shared" si="35"/>
        <v>3</v>
      </c>
      <c r="P143" s="22">
        <f t="shared" si="35"/>
        <v>24</v>
      </c>
      <c r="Q143" s="22">
        <f t="shared" si="35"/>
        <v>27</v>
      </c>
      <c r="R143" s="20">
        <f>COUNTIF(R141:R142,"E")</f>
        <v>0</v>
      </c>
      <c r="S143" s="20">
        <f>COUNTIF(S141:S142,"C")</f>
        <v>1</v>
      </c>
      <c r="T143" s="20">
        <f>COUNTIF(T141:T142,"VP")</f>
        <v>1</v>
      </c>
      <c r="U143" s="21"/>
    </row>
    <row r="144" spans="1:21" ht="25.5" customHeight="1">
      <c r="A144" s="57" t="s">
        <v>49</v>
      </c>
      <c r="B144" s="58"/>
      <c r="C144" s="58"/>
      <c r="D144" s="58"/>
      <c r="E144" s="58"/>
      <c r="F144" s="58"/>
      <c r="G144" s="58"/>
      <c r="H144" s="58"/>
      <c r="I144" s="59"/>
      <c r="J144" s="22">
        <f aca="true" t="shared" si="36" ref="J144:T144">SUM(J139,J143)</f>
        <v>56</v>
      </c>
      <c r="K144" s="22">
        <f t="shared" si="36"/>
        <v>12</v>
      </c>
      <c r="L144" s="22">
        <f t="shared" si="36"/>
        <v>6</v>
      </c>
      <c r="M144" s="22">
        <f t="shared" si="36"/>
        <v>0</v>
      </c>
      <c r="N144" s="22">
        <f t="shared" si="36"/>
        <v>13</v>
      </c>
      <c r="O144" s="22">
        <f t="shared" si="36"/>
        <v>31</v>
      </c>
      <c r="P144" s="22">
        <f t="shared" si="36"/>
        <v>76</v>
      </c>
      <c r="Q144" s="22">
        <f t="shared" si="36"/>
        <v>107</v>
      </c>
      <c r="R144" s="22">
        <f t="shared" si="36"/>
        <v>5</v>
      </c>
      <c r="S144" s="22">
        <f t="shared" si="36"/>
        <v>2</v>
      </c>
      <c r="T144" s="22">
        <f t="shared" si="36"/>
        <v>1</v>
      </c>
      <c r="U144" s="41">
        <v>0.5</v>
      </c>
    </row>
    <row r="145" spans="1:21" ht="13.5" customHeight="1">
      <c r="A145" s="63" t="s">
        <v>50</v>
      </c>
      <c r="B145" s="64"/>
      <c r="C145" s="64"/>
      <c r="D145" s="64"/>
      <c r="E145" s="64"/>
      <c r="F145" s="64"/>
      <c r="G145" s="64"/>
      <c r="H145" s="64"/>
      <c r="I145" s="64"/>
      <c r="J145" s="65"/>
      <c r="K145" s="22">
        <f aca="true" t="shared" si="37" ref="K145:Q145">K139*14+K143*12</f>
        <v>168</v>
      </c>
      <c r="L145" s="22">
        <f t="shared" si="37"/>
        <v>84</v>
      </c>
      <c r="M145" s="22">
        <f t="shared" si="37"/>
        <v>0</v>
      </c>
      <c r="N145" s="22">
        <f t="shared" si="37"/>
        <v>176</v>
      </c>
      <c r="O145" s="22">
        <f t="shared" si="37"/>
        <v>428</v>
      </c>
      <c r="P145" s="22">
        <f t="shared" si="37"/>
        <v>1016</v>
      </c>
      <c r="Q145" s="22">
        <f t="shared" si="37"/>
        <v>1444</v>
      </c>
      <c r="R145" s="69"/>
      <c r="S145" s="70"/>
      <c r="T145" s="70"/>
      <c r="U145" s="71"/>
    </row>
    <row r="146" spans="1:21" ht="16.5" customHeight="1">
      <c r="A146" s="66"/>
      <c r="B146" s="67"/>
      <c r="C146" s="67"/>
      <c r="D146" s="67"/>
      <c r="E146" s="67"/>
      <c r="F146" s="67"/>
      <c r="G146" s="67"/>
      <c r="H146" s="67"/>
      <c r="I146" s="67"/>
      <c r="J146" s="68"/>
      <c r="K146" s="78">
        <f>SUM(K145:N145)</f>
        <v>428</v>
      </c>
      <c r="L146" s="79"/>
      <c r="M146" s="79"/>
      <c r="N146" s="80"/>
      <c r="O146" s="75">
        <f>SUM(O145:P145)</f>
        <v>1444</v>
      </c>
      <c r="P146" s="76"/>
      <c r="Q146" s="77"/>
      <c r="R146" s="72"/>
      <c r="S146" s="73"/>
      <c r="T146" s="73"/>
      <c r="U146" s="74"/>
    </row>
    <row r="147" ht="8.25" customHeight="1"/>
    <row r="148" spans="2:20" ht="12.75">
      <c r="B148" s="2"/>
      <c r="C148" s="2"/>
      <c r="D148" s="2"/>
      <c r="E148" s="2"/>
      <c r="F148" s="2"/>
      <c r="G148" s="2"/>
      <c r="N148" s="7"/>
      <c r="O148" s="7"/>
      <c r="P148" s="7"/>
      <c r="Q148" s="7"/>
      <c r="R148" s="7"/>
      <c r="S148" s="7"/>
      <c r="T148" s="7"/>
    </row>
    <row r="150" spans="1:2" ht="12.75">
      <c r="A150" s="114" t="s">
        <v>62</v>
      </c>
      <c r="B150" s="114"/>
    </row>
    <row r="151" spans="1:21" ht="12.75">
      <c r="A151" s="145" t="s">
        <v>27</v>
      </c>
      <c r="B151" s="147" t="s">
        <v>54</v>
      </c>
      <c r="C151" s="148"/>
      <c r="D151" s="148"/>
      <c r="E151" s="148"/>
      <c r="F151" s="148"/>
      <c r="G151" s="149"/>
      <c r="H151" s="147" t="s">
        <v>57</v>
      </c>
      <c r="I151" s="149"/>
      <c r="J151" s="153" t="s">
        <v>58</v>
      </c>
      <c r="K151" s="154"/>
      <c r="L151" s="154"/>
      <c r="M151" s="154"/>
      <c r="N151" s="154"/>
      <c r="O151" s="154"/>
      <c r="P151" s="155"/>
      <c r="Q151" s="147" t="s">
        <v>48</v>
      </c>
      <c r="R151" s="149"/>
      <c r="S151" s="153" t="s">
        <v>59</v>
      </c>
      <c r="T151" s="154"/>
      <c r="U151" s="155"/>
    </row>
    <row r="152" spans="1:21" ht="12.75">
      <c r="A152" s="146"/>
      <c r="B152" s="150"/>
      <c r="C152" s="151"/>
      <c r="D152" s="151"/>
      <c r="E152" s="151"/>
      <c r="F152" s="151"/>
      <c r="G152" s="152"/>
      <c r="H152" s="150"/>
      <c r="I152" s="152"/>
      <c r="J152" s="153" t="s">
        <v>33</v>
      </c>
      <c r="K152" s="155"/>
      <c r="L152" s="153" t="s">
        <v>7</v>
      </c>
      <c r="M152" s="154"/>
      <c r="N152" s="155"/>
      <c r="O152" s="153" t="s">
        <v>30</v>
      </c>
      <c r="P152" s="155"/>
      <c r="Q152" s="150"/>
      <c r="R152" s="152"/>
      <c r="S152" s="34" t="s">
        <v>60</v>
      </c>
      <c r="T152" s="153" t="s">
        <v>61</v>
      </c>
      <c r="U152" s="155"/>
    </row>
    <row r="153" spans="1:21" ht="12.75">
      <c r="A153" s="34">
        <v>1</v>
      </c>
      <c r="B153" s="153" t="s">
        <v>55</v>
      </c>
      <c r="C153" s="154"/>
      <c r="D153" s="154"/>
      <c r="E153" s="154"/>
      <c r="F153" s="154"/>
      <c r="G153" s="155"/>
      <c r="H153" s="156">
        <f>J153</f>
        <v>46</v>
      </c>
      <c r="I153" s="156"/>
      <c r="J153" s="162">
        <f>O44+O53+O64+O75-J154</f>
        <v>46</v>
      </c>
      <c r="K153" s="163"/>
      <c r="L153" s="162">
        <f>P44+P53+P64+P75-L154</f>
        <v>110</v>
      </c>
      <c r="M153" s="164"/>
      <c r="N153" s="163"/>
      <c r="O153" s="143">
        <f>SUM(J153:N153)</f>
        <v>156</v>
      </c>
      <c r="P153" s="144"/>
      <c r="Q153" s="165">
        <f>H153/H155</f>
        <v>0.647887323943662</v>
      </c>
      <c r="R153" s="166"/>
      <c r="S153" s="35">
        <f>J44+J53-S154</f>
        <v>38</v>
      </c>
      <c r="T153" s="160">
        <f>J64+J75-T154</f>
        <v>46</v>
      </c>
      <c r="U153" s="161"/>
    </row>
    <row r="154" spans="1:21" ht="12.75">
      <c r="A154" s="34">
        <v>2</v>
      </c>
      <c r="B154" s="153" t="s">
        <v>56</v>
      </c>
      <c r="C154" s="154"/>
      <c r="D154" s="154"/>
      <c r="E154" s="154"/>
      <c r="F154" s="154"/>
      <c r="G154" s="155"/>
      <c r="H154" s="156">
        <f>J154</f>
        <v>25</v>
      </c>
      <c r="I154" s="156"/>
      <c r="J154" s="157">
        <f>O100</f>
        <v>25</v>
      </c>
      <c r="K154" s="158"/>
      <c r="L154" s="157">
        <f>P100</f>
        <v>44</v>
      </c>
      <c r="M154" s="159"/>
      <c r="N154" s="158"/>
      <c r="O154" s="143">
        <f>SUM(J154:N154)</f>
        <v>69</v>
      </c>
      <c r="P154" s="144"/>
      <c r="Q154" s="165">
        <f>H154/H155</f>
        <v>0.352112676056338</v>
      </c>
      <c r="R154" s="166"/>
      <c r="S154" s="10">
        <v>22</v>
      </c>
      <c r="T154" s="171">
        <v>14</v>
      </c>
      <c r="U154" s="172"/>
    </row>
    <row r="155" spans="1:21" ht="12.75">
      <c r="A155" s="153" t="s">
        <v>25</v>
      </c>
      <c r="B155" s="154"/>
      <c r="C155" s="154"/>
      <c r="D155" s="154"/>
      <c r="E155" s="154"/>
      <c r="F155" s="154"/>
      <c r="G155" s="155"/>
      <c r="H155" s="85">
        <f>SUM(H153:I154)</f>
        <v>71</v>
      </c>
      <c r="I155" s="85"/>
      <c r="J155" s="85">
        <f>SUM(J153:K154)</f>
        <v>71</v>
      </c>
      <c r="K155" s="85"/>
      <c r="L155" s="82">
        <f>SUM(L153:N154)</f>
        <v>154</v>
      </c>
      <c r="M155" s="83"/>
      <c r="N155" s="84"/>
      <c r="O155" s="82">
        <f>SUM(O153:P154)</f>
        <v>225</v>
      </c>
      <c r="P155" s="84"/>
      <c r="Q155" s="167">
        <f>SUM(Q153:R154)</f>
        <v>1</v>
      </c>
      <c r="R155" s="168"/>
      <c r="S155" s="36">
        <f>SUM(S153:S154)</f>
        <v>60</v>
      </c>
      <c r="T155" s="169">
        <f>SUM(T153:U154)</f>
        <v>60</v>
      </c>
      <c r="U155" s="170"/>
    </row>
    <row r="158" spans="2:20" ht="12.75">
      <c r="B158" s="2"/>
      <c r="C158" s="2"/>
      <c r="D158" s="2"/>
      <c r="E158" s="2"/>
      <c r="F158" s="2"/>
      <c r="G158" s="2"/>
      <c r="N158" s="7"/>
      <c r="O158" s="7"/>
      <c r="P158" s="7"/>
      <c r="Q158" s="7"/>
      <c r="R158" s="7"/>
      <c r="S158" s="7"/>
      <c r="T158" s="7"/>
    </row>
    <row r="159" spans="2:20" ht="12.75">
      <c r="B159" s="7"/>
      <c r="C159" s="7"/>
      <c r="D159" s="7"/>
      <c r="E159" s="7"/>
      <c r="F159" s="7"/>
      <c r="G159" s="7"/>
      <c r="H159" s="16"/>
      <c r="I159" s="16"/>
      <c r="J159" s="16"/>
      <c r="N159" s="7"/>
      <c r="O159" s="7"/>
      <c r="P159" s="7"/>
      <c r="Q159" s="7"/>
      <c r="R159" s="7"/>
      <c r="S159" s="7"/>
      <c r="T159" s="7"/>
    </row>
  </sheetData>
  <sheetProtection formatCells="0" formatRows="0" insertRows="0"/>
  <mergeCells count="222">
    <mergeCell ref="T154:U154"/>
    <mergeCell ref="A155:G155"/>
    <mergeCell ref="H155:I155"/>
    <mergeCell ref="J155:K155"/>
    <mergeCell ref="L155:N155"/>
    <mergeCell ref="Q153:R153"/>
    <mergeCell ref="Q151:R152"/>
    <mergeCell ref="S151:U151"/>
    <mergeCell ref="T152:U152"/>
    <mergeCell ref="A150:B150"/>
    <mergeCell ref="Q155:R155"/>
    <mergeCell ref="T155:U155"/>
    <mergeCell ref="B153:G153"/>
    <mergeCell ref="H153:I153"/>
    <mergeCell ref="Q154:R154"/>
    <mergeCell ref="J154:K154"/>
    <mergeCell ref="L154:N154"/>
    <mergeCell ref="B98:I98"/>
    <mergeCell ref="T153:U153"/>
    <mergeCell ref="B133:I133"/>
    <mergeCell ref="B111:I111"/>
    <mergeCell ref="O152:P152"/>
    <mergeCell ref="J153:K153"/>
    <mergeCell ref="L153:N153"/>
    <mergeCell ref="O153:P153"/>
    <mergeCell ref="O154:P154"/>
    <mergeCell ref="O155:P155"/>
    <mergeCell ref="A151:A152"/>
    <mergeCell ref="B151:G152"/>
    <mergeCell ref="H151:I152"/>
    <mergeCell ref="J151:P151"/>
    <mergeCell ref="J152:K152"/>
    <mergeCell ref="L152:N152"/>
    <mergeCell ref="B154:G154"/>
    <mergeCell ref="H154:I154"/>
    <mergeCell ref="K146:N146"/>
    <mergeCell ref="B138:I138"/>
    <mergeCell ref="A145:J146"/>
    <mergeCell ref="B116:I116"/>
    <mergeCell ref="A129:U129"/>
    <mergeCell ref="K130:N130"/>
    <mergeCell ref="R145:U146"/>
    <mergeCell ref="O146:Q146"/>
    <mergeCell ref="B137:I137"/>
    <mergeCell ref="B136:I136"/>
    <mergeCell ref="B134:I134"/>
    <mergeCell ref="B139:I139"/>
    <mergeCell ref="A140:U140"/>
    <mergeCell ref="B135:I135"/>
    <mergeCell ref="B141:I141"/>
    <mergeCell ref="A144:I144"/>
    <mergeCell ref="B142:I142"/>
    <mergeCell ref="B143:I143"/>
    <mergeCell ref="A132:U132"/>
    <mergeCell ref="R101:U102"/>
    <mergeCell ref="A100:I100"/>
    <mergeCell ref="A101:J102"/>
    <mergeCell ref="A130:A131"/>
    <mergeCell ref="B112:I112"/>
    <mergeCell ref="K107:N107"/>
    <mergeCell ref="O107:Q107"/>
    <mergeCell ref="B107:I108"/>
    <mergeCell ref="J107:J108"/>
    <mergeCell ref="B99:I99"/>
    <mergeCell ref="R130:T130"/>
    <mergeCell ref="U130:U131"/>
    <mergeCell ref="J130:J131"/>
    <mergeCell ref="B119:I119"/>
    <mergeCell ref="O130:Q130"/>
    <mergeCell ref="B130:I131"/>
    <mergeCell ref="B118:I118"/>
    <mergeCell ref="B115:I115"/>
    <mergeCell ref="K102:N102"/>
    <mergeCell ref="O102:Q102"/>
    <mergeCell ref="B87:I87"/>
    <mergeCell ref="B97:I97"/>
    <mergeCell ref="B90:I90"/>
    <mergeCell ref="B88:I88"/>
    <mergeCell ref="B92:I92"/>
    <mergeCell ref="A89:U89"/>
    <mergeCell ref="A96:U96"/>
    <mergeCell ref="B94:I94"/>
    <mergeCell ref="O81:Q81"/>
    <mergeCell ref="B95:I95"/>
    <mergeCell ref="A83:U83"/>
    <mergeCell ref="A86:U86"/>
    <mergeCell ref="B84:I84"/>
    <mergeCell ref="B85:I85"/>
    <mergeCell ref="A93:U93"/>
    <mergeCell ref="A38:A39"/>
    <mergeCell ref="O47:Q47"/>
    <mergeCell ref="S3:U3"/>
    <mergeCell ref="S4:U4"/>
    <mergeCell ref="U47:U48"/>
    <mergeCell ref="R81:T81"/>
    <mergeCell ref="U81:U82"/>
    <mergeCell ref="B81:I82"/>
    <mergeCell ref="B75:I75"/>
    <mergeCell ref="J81:J82"/>
    <mergeCell ref="B47:I48"/>
    <mergeCell ref="B41:I41"/>
    <mergeCell ref="B44:I44"/>
    <mergeCell ref="B38:I39"/>
    <mergeCell ref="U38:U39"/>
    <mergeCell ref="A1:K1"/>
    <mergeCell ref="A3:K3"/>
    <mergeCell ref="K47:N47"/>
    <mergeCell ref="N1:U1"/>
    <mergeCell ref="A4:K5"/>
    <mergeCell ref="A81:A82"/>
    <mergeCell ref="A69:A70"/>
    <mergeCell ref="A80:U80"/>
    <mergeCell ref="B73:I73"/>
    <mergeCell ref="B71:I71"/>
    <mergeCell ref="B72:I72"/>
    <mergeCell ref="U69:U70"/>
    <mergeCell ref="B74:I74"/>
    <mergeCell ref="B69:I70"/>
    <mergeCell ref="J69:J70"/>
    <mergeCell ref="S5:U5"/>
    <mergeCell ref="B62:I62"/>
    <mergeCell ref="B63:I63"/>
    <mergeCell ref="A10:K10"/>
    <mergeCell ref="N6:O6"/>
    <mergeCell ref="A7:K7"/>
    <mergeCell ref="A8:K8"/>
    <mergeCell ref="A9:K9"/>
    <mergeCell ref="B50:I50"/>
    <mergeCell ref="B43:I43"/>
    <mergeCell ref="A2:K2"/>
    <mergeCell ref="A6:K6"/>
    <mergeCell ref="P5:R5"/>
    <mergeCell ref="P6:R6"/>
    <mergeCell ref="P3:R3"/>
    <mergeCell ref="P4:R4"/>
    <mergeCell ref="N4:O4"/>
    <mergeCell ref="N3:O3"/>
    <mergeCell ref="N5:O5"/>
    <mergeCell ref="A11:K11"/>
    <mergeCell ref="A12:K12"/>
    <mergeCell ref="A25:G25"/>
    <mergeCell ref="G26:G27"/>
    <mergeCell ref="K38:N38"/>
    <mergeCell ref="B40:I40"/>
    <mergeCell ref="N17:U17"/>
    <mergeCell ref="N18:U18"/>
    <mergeCell ref="I26:K26"/>
    <mergeCell ref="R38:T38"/>
    <mergeCell ref="A14:K14"/>
    <mergeCell ref="A16:K16"/>
    <mergeCell ref="B53:I53"/>
    <mergeCell ref="B52:I52"/>
    <mergeCell ref="B42:I42"/>
    <mergeCell ref="B49:I49"/>
    <mergeCell ref="A46:U46"/>
    <mergeCell ref="J47:J48"/>
    <mergeCell ref="A47:A48"/>
    <mergeCell ref="R47:T47"/>
    <mergeCell ref="A19:K19"/>
    <mergeCell ref="A17:K17"/>
    <mergeCell ref="D26:F26"/>
    <mergeCell ref="A18:K18"/>
    <mergeCell ref="B26:C26"/>
    <mergeCell ref="H26:H27"/>
    <mergeCell ref="S6:U6"/>
    <mergeCell ref="N8:U11"/>
    <mergeCell ref="A15:K15"/>
    <mergeCell ref="J38:J39"/>
    <mergeCell ref="A37:U37"/>
    <mergeCell ref="A20:K23"/>
    <mergeCell ref="N12:U12"/>
    <mergeCell ref="O14:U14"/>
    <mergeCell ref="N13:U13"/>
    <mergeCell ref="A35:U35"/>
    <mergeCell ref="A13:K13"/>
    <mergeCell ref="O58:Q58"/>
    <mergeCell ref="R58:T58"/>
    <mergeCell ref="U58:U59"/>
    <mergeCell ref="A57:U57"/>
    <mergeCell ref="J58:J59"/>
    <mergeCell ref="K58:N58"/>
    <mergeCell ref="A58:A59"/>
    <mergeCell ref="B58:I59"/>
    <mergeCell ref="O38:Q38"/>
    <mergeCell ref="B113:I113"/>
    <mergeCell ref="B110:I110"/>
    <mergeCell ref="B61:I61"/>
    <mergeCell ref="O69:Q69"/>
    <mergeCell ref="R69:T69"/>
    <mergeCell ref="B60:I60"/>
    <mergeCell ref="B64:I64"/>
    <mergeCell ref="A68:U68"/>
    <mergeCell ref="K69:N69"/>
    <mergeCell ref="K81:N81"/>
    <mergeCell ref="A122:J123"/>
    <mergeCell ref="R122:U123"/>
    <mergeCell ref="O123:Q123"/>
    <mergeCell ref="K123:N123"/>
    <mergeCell ref="A105:U105"/>
    <mergeCell ref="A107:A108"/>
    <mergeCell ref="A109:U109"/>
    <mergeCell ref="R107:T107"/>
    <mergeCell ref="A117:U117"/>
    <mergeCell ref="U107:U108"/>
    <mergeCell ref="N15:U15"/>
    <mergeCell ref="N19:U19"/>
    <mergeCell ref="N21:U21"/>
    <mergeCell ref="N22:U22"/>
    <mergeCell ref="N24:U26"/>
    <mergeCell ref="N28:U33"/>
    <mergeCell ref="N16:U16"/>
    <mergeCell ref="N20:U20"/>
    <mergeCell ref="B91:I91"/>
    <mergeCell ref="V17:AC17"/>
    <mergeCell ref="V18:AC18"/>
    <mergeCell ref="V19:AC19"/>
    <mergeCell ref="V20:AC20"/>
    <mergeCell ref="A121:I121"/>
    <mergeCell ref="B120:I120"/>
    <mergeCell ref="B51:I51"/>
    <mergeCell ref="B114:I114"/>
    <mergeCell ref="A106:U106"/>
  </mergeCells>
  <dataValidations count="5">
    <dataValidation type="list" allowBlank="1" showInputMessage="1" showErrorMessage="1" sqref="U141:U142 U110:U115 U118:U119 U133:U138 U97:U99 U49:U52 U40:U43 U71:U74 U60:U63 U84:U85 U87:U88 U94:U95 U90:U92">
      <formula1>$P$36:$T$36</formula1>
    </dataValidation>
    <dataValidation type="list" allowBlank="1" showInputMessage="1" showErrorMessage="1" sqref="U139 U116">
      <formula1>$Q$36:$T$36</formula1>
    </dataValidation>
    <dataValidation type="list" allowBlank="1" showInputMessage="1" showErrorMessage="1" sqref="S97:S99 S49:S52 S40:S43 S71:S74 S60:S63 S84:S85 S94:S95 S90:S92 S87:S88">
      <formula1>$S$39</formula1>
    </dataValidation>
    <dataValidation type="list" allowBlank="1" showInputMessage="1" showErrorMessage="1" sqref="R97:R99 R49:R52 R40:R43 R71:R74 R60:R63 R90:R92 R94:R95 R84:R85 R87:R88">
      <formula1>$R$39</formula1>
    </dataValidation>
    <dataValidation type="list" allowBlank="1" showInputMessage="1" showErrorMessage="1" sqref="T97:T99 T49:T52 T40:T43 T71:T74 T60:T63 T84:T85 T94:T95 T90:T92 T87:T88">
      <formula1>$T$39</formula1>
    </dataValidation>
  </dataValidations>
  <printOptions/>
  <pageMargins left="0.1181091426071741" right="0.1181091426071741" top="0.7480304024496938" bottom="0.7480304024496938" header="0.31496062992125984" footer="0.31496062992125984"/>
  <pageSetup blackAndWhite="1" horizontalDpi="600" verticalDpi="600" orientation="landscape" paperSize="9" r:id="rId1"/>
  <headerFooter>
    <oddFooter>&amp;LRECTOR,
Acad.Prof.univ.dr. Ioan Aurel POP&amp;CPag. &amp;P/&amp;N&amp;RDECAN,
 Prof univ.dr. Adrian Olimpiu Petruşel</oddFooter>
  </headerFooter>
  <ignoredErrors>
    <ignoredError sqref="R44" formula="1"/>
    <ignoredError sqref="K10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2016-02-18T00:17:29Z</dcterms:created>
  <dcterms:modified xsi:type="dcterms:W3CDTF">2016-02-18T00:18:11Z</dcterms:modified>
  <cp:category/>
  <cp:version/>
  <cp:contentType/>
  <cp:contentStatus/>
</cp:coreProperties>
</file>