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4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<sst xmlns="http://schemas.openxmlformats.org/spreadsheetml/2006/main" count="363" uniqueCount="137">
  <si>
    <t xml:space="preserve">UNIVERSITATEA BABEŞ-BOLYAI CLUJ-NAPOCA
</t>
  </si>
  <si>
    <t>Şi:</t>
  </si>
  <si>
    <t xml:space="preserve">Pentru încadrarea în învăţământul preuniversitar, este necesară absolvirea masteratului didactic. 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</si>
  <si>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</si>
  <si>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</si>
  <si>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</si>
  <si>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</si>
  <si>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</si>
  <si>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</si>
  <si>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</si>
  <si>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</si>
  <si>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</si>
  <si>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</si>
  <si>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</si>
  <si>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</si>
  <si>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</si>
  <si>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</si>
  <si>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</si>
  <si>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</si>
  <si>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</si>
  <si>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</si>
  <si>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</si>
  <si>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</si>
  <si>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</si>
  <si>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</si>
  <si>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</si>
  <si>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</si>
  <si>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</si>
  <si>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</si>
  <si>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</si>
  <si>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</si>
  <si>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</si>
  <si>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</si>
  <si>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</si>
  <si>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</si>
  <si>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</si>
  <si>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</si>
  <si>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</si>
  <si>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</si>
  <si>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</si>
  <si>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</si>
  <si>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</si>
  <si>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</si>
  <si>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</si>
  <si>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</si>
  <si>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</si>
  <si>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</si>
  <si>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</si>
  <si>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</si>
  <si>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3 (An II, Semestrul 3)</t>
  </si>
  <si>
    <t>CURS OPȚIONAL 4 (An II, Semestrul 4)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</si>
  <si>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</si>
  <si>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</si>
  <si>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</si>
  <si>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</si>
  <si>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</si>
  <si>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</si>
  <si>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</si>
  <si>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</si>
  <si>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</si>
  <si>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</si>
  <si>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</si>
  <si>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</si>
  <si>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</si>
  <si>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</si>
  <si>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</si>
  <si>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</si>
  <si>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</si>
  <si>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</si>
  <si>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</si>
  <si>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</si>
  <si>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PLAN DE ÎNVĂŢĂMÂNT  valabil începând din anul universitar 2014-2015</t>
  </si>
  <si>
    <t>P</t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</si>
  <si>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</si>
  <si>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</si>
  <si>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MME9001</t>
  </si>
  <si>
    <t>Metodologia cercetării ştiinţifice de informatică</t>
  </si>
  <si>
    <t>Curs opţional 1</t>
  </si>
  <si>
    <t>MME3401</t>
  </si>
  <si>
    <t>Finalizarea lucrării de disertaţie</t>
  </si>
  <si>
    <t>Curs opţional 2</t>
  </si>
  <si>
    <t>CURS OPȚIONAL 1 (An II, Semestrul 3)</t>
  </si>
  <si>
    <t>Sisteme pentru fundamentarea deciziilor</t>
  </si>
  <si>
    <t>CURS OPȚIONAL 2 (An II, Semestrul 4)</t>
  </si>
  <si>
    <t>DISCIPLINE COMPLEMENTARE (DC)</t>
  </si>
  <si>
    <r>
      <t>FACULTATEA DE MATEMATIC</t>
    </r>
    <r>
      <rPr>
        <b/>
        <sz val="10"/>
        <color indexed="8"/>
        <rFont val="Calibri"/>
        <family val="2"/>
      </rPr>
      <t xml:space="preserve">Ă </t>
    </r>
    <r>
      <rPr>
        <b/>
        <sz val="10"/>
        <color indexed="8"/>
        <rFont val="Times New Roman"/>
        <family val="1"/>
      </rPr>
      <t>Ş</t>
    </r>
    <r>
      <rPr>
        <b/>
        <sz val="10"/>
        <color indexed="8"/>
        <rFont val="Calibri"/>
        <family val="2"/>
      </rPr>
      <t>I INFORMATICĂ</t>
    </r>
  </si>
  <si>
    <r>
      <t>Domeniul: Informatic</t>
    </r>
    <r>
      <rPr>
        <sz val="10"/>
        <color indexed="8"/>
        <rFont val="Century Schoolbook"/>
        <family val="1"/>
      </rPr>
      <t>ă</t>
    </r>
  </si>
  <si>
    <t>Titlul absolventului: Master's Degree</t>
  </si>
  <si>
    <t>I. CERINŢE PENTRU OBŢINEREA DIPLOMEI DE MASTER</t>
  </si>
  <si>
    <t>Metode avansate de analiza datelor</t>
  </si>
  <si>
    <t>Instruire automată</t>
  </si>
  <si>
    <t>Calcul neconventional în rezolvarea problemelor din lumea reală</t>
  </si>
  <si>
    <t>Sisteme bazate pe cunoştinţe şi tehnologia limbajului</t>
  </si>
  <si>
    <t>Descoperirea cunoştinţelor în reţele de mare întindere</t>
  </si>
  <si>
    <t>Vizualizarea ştiinţifică a datelor</t>
  </si>
  <si>
    <t>MME8048</t>
  </si>
  <si>
    <t>MME8042</t>
  </si>
  <si>
    <t>MME8044</t>
  </si>
  <si>
    <t>MME8046</t>
  </si>
  <si>
    <t>MME3052</t>
  </si>
  <si>
    <t>MXX5101</t>
  </si>
  <si>
    <t>MMX9202</t>
  </si>
  <si>
    <t>MME8061</t>
  </si>
  <si>
    <t>MME8059</t>
  </si>
  <si>
    <t xml:space="preserve">Sem. 3: Se alege o disciplină din pachetul: </t>
  </si>
  <si>
    <t xml:space="preserve">Sem. 4: Se alege  o disciplină din pachetul: </t>
  </si>
  <si>
    <t>Metode statistice computaţionale</t>
  </si>
  <si>
    <t>Inginerie soft bazată pe agenţi</t>
  </si>
  <si>
    <t>MME8088</t>
  </si>
  <si>
    <t>Meta-euristici şi hiper-euristici computaţionale</t>
  </si>
  <si>
    <t>MME8089</t>
  </si>
  <si>
    <t>MME8090</t>
  </si>
  <si>
    <t>Specializarea/Programul de studiu: Sisteme inteligente - în limba engleză</t>
  </si>
  <si>
    <t>Proiect de cercetare în sisteme inteligente</t>
  </si>
  <si>
    <t>MME9103</t>
  </si>
  <si>
    <t>E-learning</t>
  </si>
  <si>
    <t>Grid, cluster şi cloud computing</t>
  </si>
  <si>
    <t>Data mining</t>
  </si>
  <si>
    <t>Programare genetică şi aplicaţii</t>
  </si>
  <si>
    <t>Descoperirea cunoştinţelor şi semantici web</t>
  </si>
  <si>
    <t>Complexitate în probleme din lumea reală</t>
  </si>
  <si>
    <t>Probleme practice în procesarea limbajului natural</t>
  </si>
  <si>
    <t>MME3053</t>
  </si>
  <si>
    <t>MME8049</t>
  </si>
  <si>
    <t>MME8091</t>
  </si>
  <si>
    <t>MME8056</t>
  </si>
  <si>
    <t>MMR8004</t>
  </si>
  <si>
    <t>MME8055</t>
  </si>
  <si>
    <t>MME8056, MME8061</t>
  </si>
  <si>
    <t>MMR8004, MME8055, MME8059</t>
  </si>
  <si>
    <t>MME8092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</si>
  <si>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Univ. of Lugano, Univ.  Amsterdam, Katolic. Univ. Leuven.
Planul reflectă recomandările Association of Computing Machinery şi IEEE Computer Society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</si>
  <si>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la examenul de disertatie</t>
    </r>
  </si>
  <si>
    <t>NOTA. Disciplina Finalizarea lucrarii de disertatie se desfasoara pe
parcursul semestrului si 2 saptamani comasate in finalul semestrului  (6
ore/zi, 5 zile/saptamana)</t>
  </si>
  <si>
    <t>Limba de predare:  Engleză</t>
  </si>
  <si>
    <r>
      <rPr>
        <b/>
        <sz val="10"/>
        <rFont val="Times New Roman"/>
        <family val="1"/>
      </rPr>
      <t>IV.EXAMENUL DE DISERTAȚIE</t>
    </r>
    <r>
      <rPr>
        <sz val="10"/>
        <rFont val="Times New Roman"/>
        <family val="1"/>
      </rPr>
      <t xml:space="preserve"> - perioada 25 iunie - 10 iulie
Proba 1: Prezentarea şi susţinerea lucrării de disertaţie - 10 credite
</t>
    </r>
  </si>
  <si>
    <t>DISCIPLINE DE SPECIALITATE (DS)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</si>
</sst>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entury Schoolbook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 wrapText="1"/>
      <protection locked="0"/>
    </xf>
    <xf numFmtId="0" fontId="44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6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/>
    </xf>
    <xf numFmtId="1" fontId="11" fillId="0" borderId="15" xfId="0" applyNumberFormat="1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5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16" xfId="0" applyNumberFormat="1" applyFont="1" applyFill="1" applyBorder="1" applyAlignment="1" applyProtection="1">
      <alignment horizontal="left" vertical="center"/>
      <protection locked="0"/>
    </xf>
    <xf numFmtId="1" fontId="2" fillId="32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1"/>
  <sheetViews>
    <sheetView tabSelected="1" view="pageLayout" workbookViewId="0" topLeftCell="A170">
      <selection activeCell="A105" sqref="A105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5.8515625" style="1" customWidth="1"/>
    <col min="21" max="21" width="9.28125" style="1" customWidth="1"/>
    <col min="22" max="16384" width="9.140625" style="1" customWidth="1"/>
  </cols>
  <sheetData>
    <row r="1" spans="1:20" ht="15.75" customHeight="1">
      <c r="A1" s="168" t="s">
        <v>71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M1" s="169" t="s">
        <v>20</v>
      </c>
      <c r="N1" s="169"/>
      <c r="O1" s="169"/>
      <c r="P1" s="169"/>
      <c r="Q1" s="169"/>
      <c r="R1" s="169"/>
      <c r="S1" s="169"/>
      <c r="T1" s="169"/>
    </row>
    <row r="2" spans="1:11" ht="6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20" ht="18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M3" s="141"/>
      <c r="N3" s="142"/>
      <c r="O3" s="138" t="s">
        <v>36</v>
      </c>
      <c r="P3" s="139"/>
      <c r="Q3" s="140"/>
      <c r="R3" s="138" t="s">
        <v>37</v>
      </c>
      <c r="S3" s="139"/>
      <c r="T3" s="140"/>
    </row>
    <row r="4" spans="1:20" ht="17.25" customHeight="1">
      <c r="A4" s="143" t="s">
        <v>85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M4" s="126" t="s">
        <v>15</v>
      </c>
      <c r="N4" s="127"/>
      <c r="O4" s="123">
        <v>16</v>
      </c>
      <c r="P4" s="124"/>
      <c r="Q4" s="125"/>
      <c r="R4" s="123">
        <v>16</v>
      </c>
      <c r="S4" s="124"/>
      <c r="T4" s="125"/>
    </row>
    <row r="5" spans="1:20" ht="16.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M5" s="126" t="s">
        <v>16</v>
      </c>
      <c r="N5" s="127"/>
      <c r="O5" s="123">
        <v>15</v>
      </c>
      <c r="P5" s="124"/>
      <c r="Q5" s="125"/>
      <c r="R5" s="123">
        <v>17</v>
      </c>
      <c r="S5" s="124"/>
      <c r="T5" s="125"/>
    </row>
    <row r="6" spans="1:20" ht="15" customHeight="1">
      <c r="A6" s="158" t="s">
        <v>86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M6" s="155"/>
      <c r="N6" s="155"/>
      <c r="O6" s="128"/>
      <c r="P6" s="128"/>
      <c r="Q6" s="128"/>
      <c r="R6" s="128"/>
      <c r="S6" s="128"/>
      <c r="T6" s="128"/>
    </row>
    <row r="7" spans="1:11" ht="18" customHeight="1">
      <c r="A7" s="137" t="s">
        <v>112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20" ht="18.75" customHeight="1">
      <c r="A8" s="157" t="s">
        <v>134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M8" s="156" t="s">
        <v>135</v>
      </c>
      <c r="N8" s="156"/>
      <c r="O8" s="156"/>
      <c r="P8" s="156"/>
      <c r="Q8" s="156"/>
      <c r="R8" s="156"/>
      <c r="S8" s="156"/>
      <c r="T8" s="156"/>
    </row>
    <row r="9" spans="1:20" ht="15" customHeight="1">
      <c r="A9" s="122" t="s">
        <v>87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M9" s="156"/>
      <c r="N9" s="156"/>
      <c r="O9" s="156"/>
      <c r="P9" s="156"/>
      <c r="Q9" s="156"/>
      <c r="R9" s="156"/>
      <c r="S9" s="156"/>
      <c r="T9" s="156"/>
    </row>
    <row r="10" spans="1:20" ht="16.5" customHeight="1">
      <c r="A10" s="122" t="s">
        <v>66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M10" s="156"/>
      <c r="N10" s="156"/>
      <c r="O10" s="156"/>
      <c r="P10" s="156"/>
      <c r="Q10" s="156"/>
      <c r="R10" s="156"/>
      <c r="S10" s="156"/>
      <c r="T10" s="156"/>
    </row>
    <row r="11" spans="1:20" ht="12.75">
      <c r="A11" s="122" t="s">
        <v>18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M11" s="156"/>
      <c r="N11" s="156"/>
      <c r="O11" s="156"/>
      <c r="P11" s="156"/>
      <c r="Q11" s="156"/>
      <c r="R11" s="156"/>
      <c r="S11" s="156"/>
      <c r="T11" s="156"/>
    </row>
    <row r="12" spans="1:18" ht="10.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M12" s="2"/>
      <c r="N12" s="2"/>
      <c r="O12" s="2"/>
      <c r="P12" s="2"/>
      <c r="Q12" s="2"/>
      <c r="R12" s="2"/>
    </row>
    <row r="13" spans="1:20" ht="12.75">
      <c r="A13" s="165" t="s">
        <v>88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M13" s="151" t="s">
        <v>21</v>
      </c>
      <c r="N13" s="151"/>
      <c r="O13" s="151"/>
      <c r="P13" s="151"/>
      <c r="Q13" s="151"/>
      <c r="R13" s="151"/>
      <c r="S13" s="151"/>
      <c r="T13" s="151"/>
    </row>
    <row r="14" spans="1:20" ht="12.75">
      <c r="A14" s="165" t="s">
        <v>67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M14" s="152" t="s">
        <v>104</v>
      </c>
      <c r="N14" s="152"/>
      <c r="O14" s="152"/>
      <c r="P14" s="152"/>
      <c r="Q14" s="152"/>
      <c r="R14" s="152"/>
      <c r="S14" s="152"/>
      <c r="T14" s="152"/>
    </row>
    <row r="15" spans="1:20" ht="12.75" customHeight="1">
      <c r="A15" s="122" t="s">
        <v>73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M15" s="152" t="s">
        <v>128</v>
      </c>
      <c r="N15" s="152"/>
      <c r="O15" s="152"/>
      <c r="P15" s="152"/>
      <c r="Q15" s="152"/>
      <c r="R15" s="152"/>
      <c r="S15" s="152"/>
      <c r="T15" s="152"/>
    </row>
    <row r="16" spans="1:20" ht="12.75">
      <c r="A16" s="122" t="s">
        <v>74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M16" s="152" t="s">
        <v>105</v>
      </c>
      <c r="N16" s="152"/>
      <c r="O16" s="152"/>
      <c r="P16" s="152"/>
      <c r="Q16" s="152"/>
      <c r="R16" s="152"/>
      <c r="S16" s="152"/>
      <c r="T16" s="152"/>
    </row>
    <row r="17" spans="1:20" ht="12.75">
      <c r="A17" s="122" t="s">
        <v>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M17" s="154" t="s">
        <v>129</v>
      </c>
      <c r="N17" s="154"/>
      <c r="O17" s="154"/>
      <c r="P17" s="154"/>
      <c r="Q17" s="154"/>
      <c r="R17" s="154"/>
      <c r="S17" s="154"/>
      <c r="T17" s="154"/>
    </row>
    <row r="18" spans="1:20" ht="14.25" customHeight="1">
      <c r="A18" s="122" t="s">
        <v>132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M18" s="154"/>
      <c r="N18" s="154"/>
      <c r="O18" s="154"/>
      <c r="P18" s="154"/>
      <c r="Q18" s="154"/>
      <c r="R18" s="154"/>
      <c r="S18" s="154"/>
      <c r="T18" s="154"/>
    </row>
    <row r="19" spans="1:20" ht="12.75">
      <c r="A19" s="137" t="s">
        <v>133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M19" s="154"/>
      <c r="N19" s="154"/>
      <c r="O19" s="154"/>
      <c r="P19" s="154"/>
      <c r="Q19" s="154"/>
      <c r="R19" s="154"/>
      <c r="S19" s="154"/>
      <c r="T19" s="154"/>
    </row>
    <row r="20" spans="1:20" ht="12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M20" s="38"/>
      <c r="N20" s="38"/>
      <c r="O20" s="38"/>
      <c r="P20" s="38"/>
      <c r="Q20" s="38"/>
      <c r="R20" s="38"/>
      <c r="S20" s="38"/>
      <c r="T20" s="38"/>
    </row>
    <row r="21" spans="1:20" ht="12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M21" s="38"/>
      <c r="N21" s="38"/>
      <c r="O21" s="38"/>
      <c r="P21" s="38"/>
      <c r="Q21" s="38"/>
      <c r="R21" s="38"/>
      <c r="S21" s="38"/>
      <c r="T21" s="38"/>
    </row>
    <row r="22" spans="1:18" ht="7.5" customHeight="1">
      <c r="A22" s="137" t="s">
        <v>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M22" s="2"/>
      <c r="N22" s="2"/>
      <c r="O22" s="2"/>
      <c r="P22" s="2"/>
      <c r="Q22" s="2"/>
      <c r="R22" s="2"/>
    </row>
    <row r="23" spans="1:20" ht="1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M23" s="166"/>
      <c r="N23" s="166"/>
      <c r="O23" s="166"/>
      <c r="P23" s="166"/>
      <c r="Q23" s="166"/>
      <c r="R23" s="166"/>
      <c r="S23" s="166"/>
      <c r="T23" s="166"/>
    </row>
    <row r="24" spans="1:20" ht="1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M24" s="166"/>
      <c r="N24" s="166"/>
      <c r="O24" s="166"/>
      <c r="P24" s="166"/>
      <c r="Q24" s="166"/>
      <c r="R24" s="166"/>
      <c r="S24" s="166"/>
      <c r="T24" s="166"/>
    </row>
    <row r="25" spans="1:20" ht="13.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M25" s="166"/>
      <c r="N25" s="166"/>
      <c r="O25" s="166"/>
      <c r="P25" s="166"/>
      <c r="Q25" s="166"/>
      <c r="R25" s="166"/>
      <c r="S25" s="166"/>
      <c r="T25" s="166"/>
    </row>
    <row r="26" spans="1:18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3"/>
      <c r="N26" s="3"/>
      <c r="O26" s="3"/>
      <c r="P26" s="3"/>
      <c r="Q26" s="3"/>
      <c r="R26" s="3"/>
    </row>
    <row r="27" spans="1:20" ht="12.75">
      <c r="A27" s="112" t="s">
        <v>17</v>
      </c>
      <c r="B27" s="112"/>
      <c r="C27" s="112"/>
      <c r="D27" s="112"/>
      <c r="E27" s="112"/>
      <c r="F27" s="112"/>
      <c r="G27" s="112"/>
      <c r="M27" s="153" t="s">
        <v>131</v>
      </c>
      <c r="N27" s="153"/>
      <c r="O27" s="153"/>
      <c r="P27" s="153"/>
      <c r="Q27" s="153"/>
      <c r="R27" s="153"/>
      <c r="S27" s="153"/>
      <c r="T27" s="153"/>
    </row>
    <row r="28" spans="1:20" ht="26.25" customHeight="1">
      <c r="A28" s="4"/>
      <c r="B28" s="138" t="s">
        <v>3</v>
      </c>
      <c r="C28" s="140"/>
      <c r="D28" s="138" t="s">
        <v>4</v>
      </c>
      <c r="E28" s="139"/>
      <c r="F28" s="140"/>
      <c r="G28" s="147" t="s">
        <v>19</v>
      </c>
      <c r="H28" s="147" t="s">
        <v>11</v>
      </c>
      <c r="I28" s="138" t="s">
        <v>5</v>
      </c>
      <c r="J28" s="139"/>
      <c r="K28" s="140"/>
      <c r="M28" s="153"/>
      <c r="N28" s="153"/>
      <c r="O28" s="153"/>
      <c r="P28" s="153"/>
      <c r="Q28" s="153"/>
      <c r="R28" s="153"/>
      <c r="S28" s="153"/>
      <c r="T28" s="153"/>
    </row>
    <row r="29" spans="1:20" ht="14.25" customHeight="1">
      <c r="A29" s="4"/>
      <c r="B29" s="5" t="s">
        <v>6</v>
      </c>
      <c r="C29" s="5" t="s">
        <v>7</v>
      </c>
      <c r="D29" s="5" t="s">
        <v>8</v>
      </c>
      <c r="E29" s="5" t="s">
        <v>9</v>
      </c>
      <c r="F29" s="5" t="s">
        <v>10</v>
      </c>
      <c r="G29" s="148"/>
      <c r="H29" s="148"/>
      <c r="I29" s="5" t="s">
        <v>12</v>
      </c>
      <c r="J29" s="5" t="s">
        <v>13</v>
      </c>
      <c r="K29" s="5" t="s">
        <v>14</v>
      </c>
      <c r="M29" s="153"/>
      <c r="N29" s="153"/>
      <c r="O29" s="153"/>
      <c r="P29" s="153"/>
      <c r="Q29" s="153"/>
      <c r="R29" s="153"/>
      <c r="S29" s="153"/>
      <c r="T29" s="153"/>
    </row>
    <row r="30" spans="1:20" ht="17.25" customHeight="1">
      <c r="A30" s="6" t="s">
        <v>15</v>
      </c>
      <c r="B30" s="7">
        <v>14</v>
      </c>
      <c r="C30" s="7">
        <v>14</v>
      </c>
      <c r="D30" s="47">
        <v>3</v>
      </c>
      <c r="E30" s="47">
        <v>3</v>
      </c>
      <c r="F30" s="47">
        <v>2</v>
      </c>
      <c r="G30" s="47"/>
      <c r="H30" s="47">
        <v>0</v>
      </c>
      <c r="I30" s="47">
        <v>3</v>
      </c>
      <c r="J30" s="47">
        <v>1</v>
      </c>
      <c r="K30" s="47">
        <v>12</v>
      </c>
      <c r="L30" s="54"/>
      <c r="M30" s="153"/>
      <c r="N30" s="153"/>
      <c r="O30" s="153"/>
      <c r="P30" s="153"/>
      <c r="Q30" s="153"/>
      <c r="R30" s="153"/>
      <c r="S30" s="153"/>
      <c r="T30" s="153"/>
    </row>
    <row r="31" spans="1:20" ht="15" customHeight="1">
      <c r="A31" s="6" t="s">
        <v>16</v>
      </c>
      <c r="B31" s="7">
        <v>14</v>
      </c>
      <c r="C31" s="7">
        <v>12</v>
      </c>
      <c r="D31" s="47">
        <v>3</v>
      </c>
      <c r="E31" s="47">
        <v>3</v>
      </c>
      <c r="F31" s="47">
        <v>2</v>
      </c>
      <c r="G31" s="48">
        <v>2</v>
      </c>
      <c r="H31" s="47">
        <v>0</v>
      </c>
      <c r="I31" s="47">
        <v>3</v>
      </c>
      <c r="J31" s="47">
        <v>1</v>
      </c>
      <c r="K31" s="47">
        <v>12</v>
      </c>
      <c r="L31" s="54"/>
      <c r="M31" s="153"/>
      <c r="N31" s="153"/>
      <c r="O31" s="153"/>
      <c r="P31" s="153"/>
      <c r="Q31" s="153"/>
      <c r="R31" s="153"/>
      <c r="S31" s="153"/>
      <c r="T31" s="153"/>
    </row>
    <row r="32" spans="1:20" ht="15.75" customHeight="1">
      <c r="A32" s="34"/>
      <c r="B32" s="32"/>
      <c r="C32" s="32"/>
      <c r="D32" s="45"/>
      <c r="E32" s="45"/>
      <c r="F32" s="45"/>
      <c r="G32" s="45"/>
      <c r="H32" s="45"/>
      <c r="I32" s="45"/>
      <c r="J32" s="45"/>
      <c r="K32" s="46"/>
      <c r="L32" s="54"/>
      <c r="M32" s="153"/>
      <c r="N32" s="153"/>
      <c r="O32" s="153"/>
      <c r="P32" s="153"/>
      <c r="Q32" s="153"/>
      <c r="R32" s="153"/>
      <c r="S32" s="153"/>
      <c r="T32" s="153"/>
    </row>
    <row r="33" spans="1:20" ht="21" customHeight="1">
      <c r="A33" s="33"/>
      <c r="B33" s="33"/>
      <c r="C33" s="33"/>
      <c r="D33" s="33"/>
      <c r="E33" s="33"/>
      <c r="F33" s="33"/>
      <c r="G33" s="33"/>
      <c r="L33" s="54"/>
      <c r="M33" s="153"/>
      <c r="N33" s="153"/>
      <c r="O33" s="153"/>
      <c r="P33" s="153"/>
      <c r="Q33" s="153"/>
      <c r="R33" s="153"/>
      <c r="S33" s="153"/>
      <c r="T33" s="153"/>
    </row>
    <row r="34" spans="1:20" ht="21" customHeight="1">
      <c r="A34" s="33"/>
      <c r="B34" s="33"/>
      <c r="C34" s="33"/>
      <c r="D34" s="33"/>
      <c r="E34" s="33"/>
      <c r="F34" s="33"/>
      <c r="G34" s="33"/>
      <c r="M34" s="53"/>
      <c r="N34" s="53"/>
      <c r="O34" s="53"/>
      <c r="P34" s="53"/>
      <c r="Q34" s="53"/>
      <c r="R34" s="53"/>
      <c r="S34" s="53"/>
      <c r="T34" s="53"/>
    </row>
    <row r="35" spans="2:19" ht="15" customHeight="1">
      <c r="B35" s="2"/>
      <c r="C35" s="2"/>
      <c r="D35" s="2"/>
      <c r="E35" s="2"/>
      <c r="F35" s="2"/>
      <c r="G35" s="2"/>
      <c r="M35" s="8"/>
      <c r="N35" s="8"/>
      <c r="O35" s="8"/>
      <c r="P35" s="8"/>
      <c r="Q35" s="8"/>
      <c r="R35" s="8"/>
      <c r="S35" s="8"/>
    </row>
    <row r="36" spans="1:21" ht="12.75" customHeight="1">
      <c r="A36" s="149" t="s">
        <v>22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</row>
    <row r="37" spans="15:21" ht="12.75" customHeight="1" hidden="1">
      <c r="O37" s="9"/>
      <c r="P37" s="10" t="s">
        <v>38</v>
      </c>
      <c r="Q37" s="10" t="s">
        <v>39</v>
      </c>
      <c r="R37" s="10" t="s">
        <v>40</v>
      </c>
      <c r="S37" s="10" t="s">
        <v>41</v>
      </c>
      <c r="T37" s="10" t="s">
        <v>55</v>
      </c>
      <c r="U37" s="10"/>
    </row>
    <row r="38" spans="1:21" ht="12.75" customHeight="1">
      <c r="A38" s="159" t="s">
        <v>44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</row>
    <row r="39" spans="1:21" ht="12.75" customHeight="1">
      <c r="A39" s="159" t="s">
        <v>28</v>
      </c>
      <c r="B39" s="144" t="s">
        <v>27</v>
      </c>
      <c r="C39" s="144"/>
      <c r="D39" s="144"/>
      <c r="E39" s="144"/>
      <c r="F39" s="144"/>
      <c r="G39" s="144"/>
      <c r="H39" s="144"/>
      <c r="I39" s="145"/>
      <c r="J39" s="147" t="s">
        <v>42</v>
      </c>
      <c r="K39" s="160" t="s">
        <v>25</v>
      </c>
      <c r="L39" s="163"/>
      <c r="M39" s="163"/>
      <c r="N39" s="164"/>
      <c r="O39" s="160" t="s">
        <v>43</v>
      </c>
      <c r="P39" s="161"/>
      <c r="Q39" s="162"/>
      <c r="R39" s="160" t="s">
        <v>24</v>
      </c>
      <c r="S39" s="163"/>
      <c r="T39" s="164"/>
      <c r="U39" s="167" t="s">
        <v>23</v>
      </c>
    </row>
    <row r="40" spans="1:21" ht="12.75" customHeight="1">
      <c r="A40" s="159"/>
      <c r="B40" s="118"/>
      <c r="C40" s="118"/>
      <c r="D40" s="118"/>
      <c r="E40" s="118"/>
      <c r="F40" s="118"/>
      <c r="G40" s="118"/>
      <c r="H40" s="118"/>
      <c r="I40" s="146"/>
      <c r="J40" s="148"/>
      <c r="K40" s="5" t="s">
        <v>29</v>
      </c>
      <c r="L40" s="5" t="s">
        <v>30</v>
      </c>
      <c r="M40" s="5" t="s">
        <v>31</v>
      </c>
      <c r="N40" s="5" t="s">
        <v>72</v>
      </c>
      <c r="O40" s="5" t="s">
        <v>35</v>
      </c>
      <c r="P40" s="5" t="s">
        <v>8</v>
      </c>
      <c r="Q40" s="5" t="s">
        <v>32</v>
      </c>
      <c r="R40" s="5" t="s">
        <v>33</v>
      </c>
      <c r="S40" s="5" t="s">
        <v>29</v>
      </c>
      <c r="T40" s="5" t="s">
        <v>34</v>
      </c>
      <c r="U40" s="148"/>
    </row>
    <row r="41" spans="1:21" ht="12.75" customHeight="1">
      <c r="A41" s="50" t="s">
        <v>95</v>
      </c>
      <c r="B41" s="116" t="s">
        <v>89</v>
      </c>
      <c r="C41" s="116"/>
      <c r="D41" s="116"/>
      <c r="E41" s="116"/>
      <c r="F41" s="116"/>
      <c r="G41" s="116"/>
      <c r="H41" s="116"/>
      <c r="I41" s="117"/>
      <c r="J41" s="11">
        <v>8</v>
      </c>
      <c r="K41" s="11">
        <v>2</v>
      </c>
      <c r="L41" s="11">
        <v>1</v>
      </c>
      <c r="M41" s="11">
        <v>0</v>
      </c>
      <c r="N41" s="11">
        <v>1</v>
      </c>
      <c r="O41" s="18">
        <f>K41+L41+M41+N41</f>
        <v>4</v>
      </c>
      <c r="P41" s="19">
        <f>Q41-O41</f>
        <v>10</v>
      </c>
      <c r="Q41" s="19">
        <f>ROUND(PRODUCT(J41,25)/14,0)</f>
        <v>14</v>
      </c>
      <c r="R41" s="24" t="s">
        <v>33</v>
      </c>
      <c r="S41" s="11"/>
      <c r="T41" s="25"/>
      <c r="U41" s="11" t="s">
        <v>38</v>
      </c>
    </row>
    <row r="42" spans="1:21" ht="12.75" customHeight="1">
      <c r="A42" s="50" t="s">
        <v>96</v>
      </c>
      <c r="B42" s="116" t="s">
        <v>90</v>
      </c>
      <c r="C42" s="116"/>
      <c r="D42" s="116"/>
      <c r="E42" s="116"/>
      <c r="F42" s="116"/>
      <c r="G42" s="116"/>
      <c r="H42" s="116"/>
      <c r="I42" s="117"/>
      <c r="J42" s="11">
        <v>7</v>
      </c>
      <c r="K42" s="11">
        <v>2</v>
      </c>
      <c r="L42" s="11">
        <v>1</v>
      </c>
      <c r="M42" s="11">
        <v>0</v>
      </c>
      <c r="N42" s="11">
        <v>1</v>
      </c>
      <c r="O42" s="18">
        <f>K42+L42+M42+N42</f>
        <v>4</v>
      </c>
      <c r="P42" s="19">
        <f>Q42-O42</f>
        <v>9</v>
      </c>
      <c r="Q42" s="19">
        <f>ROUND(PRODUCT(J42,25)/14,0)</f>
        <v>13</v>
      </c>
      <c r="R42" s="24" t="s">
        <v>33</v>
      </c>
      <c r="S42" s="11"/>
      <c r="T42" s="25"/>
      <c r="U42" s="11" t="s">
        <v>38</v>
      </c>
    </row>
    <row r="43" spans="1:21" ht="12.75" customHeight="1">
      <c r="A43" s="50" t="s">
        <v>108</v>
      </c>
      <c r="B43" s="116" t="s">
        <v>106</v>
      </c>
      <c r="C43" s="116"/>
      <c r="D43" s="116"/>
      <c r="E43" s="116"/>
      <c r="F43" s="116"/>
      <c r="G43" s="116"/>
      <c r="H43" s="116"/>
      <c r="I43" s="117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18">
        <f>K43+L43+M43+N43</f>
        <v>4</v>
      </c>
      <c r="P43" s="19">
        <f>Q43-O43</f>
        <v>10</v>
      </c>
      <c r="Q43" s="19">
        <f>ROUND(PRODUCT(J43,25)/14,0)</f>
        <v>14</v>
      </c>
      <c r="R43" s="24" t="s">
        <v>33</v>
      </c>
      <c r="S43" s="11"/>
      <c r="T43" s="25"/>
      <c r="U43" s="11" t="s">
        <v>38</v>
      </c>
    </row>
    <row r="44" spans="1:21" ht="12.75" customHeight="1">
      <c r="A44" s="50" t="s">
        <v>110</v>
      </c>
      <c r="B44" s="116" t="s">
        <v>109</v>
      </c>
      <c r="C44" s="116"/>
      <c r="D44" s="116"/>
      <c r="E44" s="116"/>
      <c r="F44" s="116"/>
      <c r="G44" s="116"/>
      <c r="H44" s="116"/>
      <c r="I44" s="117"/>
      <c r="J44" s="11">
        <v>7</v>
      </c>
      <c r="K44" s="11">
        <v>2</v>
      </c>
      <c r="L44" s="11">
        <v>1</v>
      </c>
      <c r="M44" s="11">
        <v>0</v>
      </c>
      <c r="N44" s="11">
        <v>1</v>
      </c>
      <c r="O44" s="18">
        <f>K44+L44+M44+N44</f>
        <v>4</v>
      </c>
      <c r="P44" s="19">
        <f>Q44-O44</f>
        <v>9</v>
      </c>
      <c r="Q44" s="19">
        <f>ROUND(PRODUCT(J44,25)/14,0)</f>
        <v>13</v>
      </c>
      <c r="R44" s="24" t="s">
        <v>33</v>
      </c>
      <c r="S44" s="11"/>
      <c r="T44" s="25"/>
      <c r="U44" s="11" t="s">
        <v>38</v>
      </c>
    </row>
    <row r="45" spans="1:21" ht="12.75" customHeight="1">
      <c r="A45" s="49" t="s">
        <v>26</v>
      </c>
      <c r="B45" s="82"/>
      <c r="C45" s="83"/>
      <c r="D45" s="83"/>
      <c r="E45" s="83"/>
      <c r="F45" s="83"/>
      <c r="G45" s="83"/>
      <c r="H45" s="83"/>
      <c r="I45" s="84"/>
      <c r="J45" s="21">
        <f aca="true" t="shared" si="0" ref="J45:Q45">SUM(J41:J44)</f>
        <v>30</v>
      </c>
      <c r="K45" s="21">
        <f t="shared" si="0"/>
        <v>8</v>
      </c>
      <c r="L45" s="21">
        <f t="shared" si="0"/>
        <v>4</v>
      </c>
      <c r="M45" s="21">
        <f t="shared" si="0"/>
        <v>0</v>
      </c>
      <c r="N45" s="21">
        <f t="shared" si="0"/>
        <v>4</v>
      </c>
      <c r="O45" s="21">
        <f t="shared" si="0"/>
        <v>16</v>
      </c>
      <c r="P45" s="21">
        <f t="shared" si="0"/>
        <v>38</v>
      </c>
      <c r="Q45" s="21">
        <f t="shared" si="0"/>
        <v>54</v>
      </c>
      <c r="R45" s="21">
        <f>COUNTIF(R41:R44,"E")</f>
        <v>4</v>
      </c>
      <c r="S45" s="21">
        <f>COUNTIF(S41:S44,"C")</f>
        <v>0</v>
      </c>
      <c r="T45" s="21">
        <f>COUNTIF(T41:T44,"VP")</f>
        <v>0</v>
      </c>
      <c r="U45" s="22"/>
    </row>
    <row r="46" ht="12.75" customHeight="1"/>
    <row r="47" spans="1:21" ht="12.75" customHeight="1">
      <c r="A47" s="159" t="s">
        <v>45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21" ht="12.75" customHeight="1">
      <c r="A48" s="159" t="s">
        <v>28</v>
      </c>
      <c r="B48" s="144" t="s">
        <v>27</v>
      </c>
      <c r="C48" s="144"/>
      <c r="D48" s="144"/>
      <c r="E48" s="144"/>
      <c r="F48" s="144"/>
      <c r="G48" s="144"/>
      <c r="H48" s="144"/>
      <c r="I48" s="145"/>
      <c r="J48" s="147" t="s">
        <v>42</v>
      </c>
      <c r="K48" s="160" t="s">
        <v>25</v>
      </c>
      <c r="L48" s="163"/>
      <c r="M48" s="163"/>
      <c r="N48" s="164"/>
      <c r="O48" s="160" t="s">
        <v>43</v>
      </c>
      <c r="P48" s="161"/>
      <c r="Q48" s="162"/>
      <c r="R48" s="160" t="s">
        <v>24</v>
      </c>
      <c r="S48" s="163"/>
      <c r="T48" s="164"/>
      <c r="U48" s="167" t="s">
        <v>23</v>
      </c>
    </row>
    <row r="49" spans="1:21" ht="12.75" customHeight="1">
      <c r="A49" s="159"/>
      <c r="B49" s="118"/>
      <c r="C49" s="118"/>
      <c r="D49" s="118"/>
      <c r="E49" s="118"/>
      <c r="F49" s="118"/>
      <c r="G49" s="118"/>
      <c r="H49" s="118"/>
      <c r="I49" s="146"/>
      <c r="J49" s="148"/>
      <c r="K49" s="5" t="s">
        <v>29</v>
      </c>
      <c r="L49" s="5" t="s">
        <v>30</v>
      </c>
      <c r="M49" s="5" t="s">
        <v>31</v>
      </c>
      <c r="N49" s="5" t="s">
        <v>72</v>
      </c>
      <c r="O49" s="5" t="s">
        <v>35</v>
      </c>
      <c r="P49" s="5" t="s">
        <v>8</v>
      </c>
      <c r="Q49" s="5" t="s">
        <v>32</v>
      </c>
      <c r="R49" s="5" t="s">
        <v>33</v>
      </c>
      <c r="S49" s="5" t="s">
        <v>29</v>
      </c>
      <c r="T49" s="5" t="s">
        <v>34</v>
      </c>
      <c r="U49" s="148"/>
    </row>
    <row r="50" spans="1:21" ht="12.75" customHeight="1">
      <c r="A50" s="50" t="s">
        <v>98</v>
      </c>
      <c r="B50" s="116" t="s">
        <v>91</v>
      </c>
      <c r="C50" s="116"/>
      <c r="D50" s="116"/>
      <c r="E50" s="116"/>
      <c r="F50" s="116"/>
      <c r="G50" s="116"/>
      <c r="H50" s="116"/>
      <c r="I50" s="117"/>
      <c r="J50" s="11">
        <v>7</v>
      </c>
      <c r="K50" s="11">
        <v>2</v>
      </c>
      <c r="L50" s="11">
        <v>1</v>
      </c>
      <c r="M50" s="11">
        <v>0</v>
      </c>
      <c r="N50" s="11">
        <v>1</v>
      </c>
      <c r="O50" s="18">
        <f>K50+L50+M50+N50</f>
        <v>4</v>
      </c>
      <c r="P50" s="19">
        <f>Q50-O50</f>
        <v>9</v>
      </c>
      <c r="Q50" s="19">
        <f>ROUND(PRODUCT(J50,25)/14,0)</f>
        <v>13</v>
      </c>
      <c r="R50" s="24" t="s">
        <v>33</v>
      </c>
      <c r="S50" s="11"/>
      <c r="T50" s="25"/>
      <c r="U50" s="11" t="s">
        <v>41</v>
      </c>
    </row>
    <row r="51" spans="1:21" ht="12.75" customHeight="1">
      <c r="A51" s="50" t="s">
        <v>97</v>
      </c>
      <c r="B51" s="116" t="s">
        <v>92</v>
      </c>
      <c r="C51" s="116"/>
      <c r="D51" s="116"/>
      <c r="E51" s="116"/>
      <c r="F51" s="116"/>
      <c r="G51" s="116"/>
      <c r="H51" s="116"/>
      <c r="I51" s="117"/>
      <c r="J51" s="11">
        <v>8</v>
      </c>
      <c r="K51" s="11">
        <v>2</v>
      </c>
      <c r="L51" s="11">
        <v>1</v>
      </c>
      <c r="M51" s="11">
        <v>0</v>
      </c>
      <c r="N51" s="11">
        <v>1</v>
      </c>
      <c r="O51" s="18">
        <f>K51+L51+M51+N51</f>
        <v>4</v>
      </c>
      <c r="P51" s="19">
        <f>Q51-O51</f>
        <v>10</v>
      </c>
      <c r="Q51" s="19">
        <f>ROUND(PRODUCT(J51,25)/14,0)</f>
        <v>14</v>
      </c>
      <c r="R51" s="24" t="s">
        <v>33</v>
      </c>
      <c r="S51" s="11"/>
      <c r="T51" s="25"/>
      <c r="U51" s="11" t="s">
        <v>41</v>
      </c>
    </row>
    <row r="52" spans="1:21" ht="12.75" customHeight="1">
      <c r="A52" s="50" t="s">
        <v>99</v>
      </c>
      <c r="B52" s="116" t="s">
        <v>93</v>
      </c>
      <c r="C52" s="116"/>
      <c r="D52" s="116"/>
      <c r="E52" s="116"/>
      <c r="F52" s="116"/>
      <c r="G52" s="116"/>
      <c r="H52" s="116"/>
      <c r="I52" s="117"/>
      <c r="J52" s="11">
        <v>7</v>
      </c>
      <c r="K52" s="11">
        <v>2</v>
      </c>
      <c r="L52" s="11">
        <v>1</v>
      </c>
      <c r="M52" s="11">
        <v>0</v>
      </c>
      <c r="N52" s="11">
        <v>1</v>
      </c>
      <c r="O52" s="18">
        <f>K52+L52+M52+N52</f>
        <v>4</v>
      </c>
      <c r="P52" s="19">
        <f>Q52-O52</f>
        <v>9</v>
      </c>
      <c r="Q52" s="19">
        <f>ROUND(PRODUCT(J52,25)/14,0)</f>
        <v>13</v>
      </c>
      <c r="R52" s="24" t="s">
        <v>33</v>
      </c>
      <c r="S52" s="11"/>
      <c r="T52" s="25"/>
      <c r="U52" s="11" t="s">
        <v>41</v>
      </c>
    </row>
    <row r="53" spans="1:21" ht="12.75" customHeight="1">
      <c r="A53" s="50" t="s">
        <v>111</v>
      </c>
      <c r="B53" s="116" t="s">
        <v>107</v>
      </c>
      <c r="C53" s="116"/>
      <c r="D53" s="116"/>
      <c r="E53" s="116"/>
      <c r="F53" s="116"/>
      <c r="G53" s="116"/>
      <c r="H53" s="116"/>
      <c r="I53" s="117"/>
      <c r="J53" s="11">
        <v>8</v>
      </c>
      <c r="K53" s="11">
        <v>2</v>
      </c>
      <c r="L53" s="11">
        <v>1</v>
      </c>
      <c r="M53" s="11">
        <v>0</v>
      </c>
      <c r="N53" s="11">
        <v>1</v>
      </c>
      <c r="O53" s="18">
        <f>K53+L53+M53+N53</f>
        <v>4</v>
      </c>
      <c r="P53" s="19">
        <f>Q53-O53</f>
        <v>10</v>
      </c>
      <c r="Q53" s="19">
        <f>ROUND(PRODUCT(J53,25)/14,0)</f>
        <v>14</v>
      </c>
      <c r="R53" s="24" t="s">
        <v>33</v>
      </c>
      <c r="S53" s="11"/>
      <c r="T53" s="25"/>
      <c r="U53" s="11" t="s">
        <v>38</v>
      </c>
    </row>
    <row r="54" spans="1:21" ht="12.75" customHeight="1">
      <c r="A54" s="21" t="s">
        <v>26</v>
      </c>
      <c r="B54" s="83"/>
      <c r="C54" s="83"/>
      <c r="D54" s="83"/>
      <c r="E54" s="83"/>
      <c r="F54" s="83"/>
      <c r="G54" s="83"/>
      <c r="H54" s="83"/>
      <c r="I54" s="84"/>
      <c r="J54" s="21">
        <f aca="true" t="shared" si="1" ref="J54:Q54">SUM(J50:J53)</f>
        <v>30</v>
      </c>
      <c r="K54" s="21">
        <f t="shared" si="1"/>
        <v>8</v>
      </c>
      <c r="L54" s="21">
        <f t="shared" si="1"/>
        <v>4</v>
      </c>
      <c r="M54" s="21">
        <f t="shared" si="1"/>
        <v>0</v>
      </c>
      <c r="N54" s="21">
        <f t="shared" si="1"/>
        <v>4</v>
      </c>
      <c r="O54" s="21">
        <f t="shared" si="1"/>
        <v>16</v>
      </c>
      <c r="P54" s="21">
        <f t="shared" si="1"/>
        <v>38</v>
      </c>
      <c r="Q54" s="21">
        <f t="shared" si="1"/>
        <v>54</v>
      </c>
      <c r="R54" s="21">
        <f>COUNTIF(R50:R53,"E")</f>
        <v>4</v>
      </c>
      <c r="S54" s="21">
        <f>COUNTIF(S50:S53,"C")</f>
        <v>0</v>
      </c>
      <c r="T54" s="21">
        <f>COUNTIF(T50:T53,"VP")</f>
        <v>0</v>
      </c>
      <c r="U54" s="22"/>
    </row>
    <row r="55" ht="12.75" customHeight="1"/>
    <row r="56" spans="1:21" ht="12.75" customHeight="1">
      <c r="A56" s="159" t="s">
        <v>46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</row>
    <row r="57" spans="1:21" ht="12.75" customHeight="1">
      <c r="A57" s="159" t="s">
        <v>28</v>
      </c>
      <c r="B57" s="144" t="s">
        <v>27</v>
      </c>
      <c r="C57" s="144"/>
      <c r="D57" s="144"/>
      <c r="E57" s="144"/>
      <c r="F57" s="144"/>
      <c r="G57" s="144"/>
      <c r="H57" s="144"/>
      <c r="I57" s="145"/>
      <c r="J57" s="147" t="s">
        <v>42</v>
      </c>
      <c r="K57" s="160" t="s">
        <v>25</v>
      </c>
      <c r="L57" s="163"/>
      <c r="M57" s="163"/>
      <c r="N57" s="164"/>
      <c r="O57" s="160" t="s">
        <v>43</v>
      </c>
      <c r="P57" s="161"/>
      <c r="Q57" s="162"/>
      <c r="R57" s="160" t="s">
        <v>24</v>
      </c>
      <c r="S57" s="163"/>
      <c r="T57" s="164"/>
      <c r="U57" s="167" t="s">
        <v>23</v>
      </c>
    </row>
    <row r="58" spans="1:21" ht="12.75" customHeight="1">
      <c r="A58" s="159"/>
      <c r="B58" s="118"/>
      <c r="C58" s="118"/>
      <c r="D58" s="118"/>
      <c r="E58" s="118"/>
      <c r="F58" s="118"/>
      <c r="G58" s="118"/>
      <c r="H58" s="118"/>
      <c r="I58" s="146"/>
      <c r="J58" s="148"/>
      <c r="K58" s="5" t="s">
        <v>29</v>
      </c>
      <c r="L58" s="5" t="s">
        <v>30</v>
      </c>
      <c r="M58" s="5" t="s">
        <v>31</v>
      </c>
      <c r="N58" s="5" t="s">
        <v>72</v>
      </c>
      <c r="O58" s="5" t="s">
        <v>35</v>
      </c>
      <c r="P58" s="5" t="s">
        <v>8</v>
      </c>
      <c r="Q58" s="5" t="s">
        <v>32</v>
      </c>
      <c r="R58" s="5" t="s">
        <v>33</v>
      </c>
      <c r="S58" s="5" t="s">
        <v>29</v>
      </c>
      <c r="T58" s="5" t="s">
        <v>34</v>
      </c>
      <c r="U58" s="148"/>
    </row>
    <row r="59" spans="1:21" ht="12.75" customHeight="1">
      <c r="A59" s="50" t="s">
        <v>75</v>
      </c>
      <c r="B59" s="116" t="s">
        <v>76</v>
      </c>
      <c r="C59" s="116"/>
      <c r="D59" s="116"/>
      <c r="E59" s="116"/>
      <c r="F59" s="116"/>
      <c r="G59" s="116"/>
      <c r="H59" s="116"/>
      <c r="I59" s="117"/>
      <c r="J59" s="11">
        <v>6</v>
      </c>
      <c r="K59" s="11">
        <v>2</v>
      </c>
      <c r="L59" s="11">
        <v>1</v>
      </c>
      <c r="M59" s="11">
        <v>0</v>
      </c>
      <c r="N59" s="11">
        <v>1</v>
      </c>
      <c r="O59" s="18">
        <f>K59+L59+M59+N59</f>
        <v>4</v>
      </c>
      <c r="P59" s="19">
        <f>Q59-O59</f>
        <v>7</v>
      </c>
      <c r="Q59" s="19">
        <f>ROUND(PRODUCT(J59,25)/14,0)</f>
        <v>11</v>
      </c>
      <c r="R59" s="24"/>
      <c r="S59" s="11" t="s">
        <v>29</v>
      </c>
      <c r="T59" s="25"/>
      <c r="U59" s="11" t="s">
        <v>38</v>
      </c>
    </row>
    <row r="60" spans="1:21" ht="12.75" customHeight="1">
      <c r="A60" s="50" t="s">
        <v>123</v>
      </c>
      <c r="B60" s="116" t="s">
        <v>118</v>
      </c>
      <c r="C60" s="116"/>
      <c r="D60" s="116"/>
      <c r="E60" s="116"/>
      <c r="F60" s="116"/>
      <c r="G60" s="116"/>
      <c r="H60" s="116"/>
      <c r="I60" s="117"/>
      <c r="J60" s="11">
        <v>8</v>
      </c>
      <c r="K60" s="11">
        <v>2</v>
      </c>
      <c r="L60" s="11">
        <v>1</v>
      </c>
      <c r="M60" s="11">
        <v>0</v>
      </c>
      <c r="N60" s="11">
        <v>1</v>
      </c>
      <c r="O60" s="18">
        <f>K60+L60+M60+N60</f>
        <v>4</v>
      </c>
      <c r="P60" s="19">
        <f>Q60-O60</f>
        <v>10</v>
      </c>
      <c r="Q60" s="19">
        <f>ROUND(PRODUCT(J60,25)/14,0)</f>
        <v>14</v>
      </c>
      <c r="R60" s="24" t="s">
        <v>33</v>
      </c>
      <c r="S60" s="11"/>
      <c r="T60" s="25"/>
      <c r="U60" s="11" t="s">
        <v>38</v>
      </c>
    </row>
    <row r="61" spans="1:21" ht="12.75" customHeight="1">
      <c r="A61" s="50" t="s">
        <v>122</v>
      </c>
      <c r="B61" s="116" t="s">
        <v>119</v>
      </c>
      <c r="C61" s="116"/>
      <c r="D61" s="116"/>
      <c r="E61" s="116"/>
      <c r="F61" s="116"/>
      <c r="G61" s="116"/>
      <c r="H61" s="116"/>
      <c r="I61" s="117"/>
      <c r="J61" s="11">
        <v>8</v>
      </c>
      <c r="K61" s="11">
        <v>2</v>
      </c>
      <c r="L61" s="11">
        <v>1</v>
      </c>
      <c r="M61" s="11">
        <v>0</v>
      </c>
      <c r="N61" s="11">
        <v>0</v>
      </c>
      <c r="O61" s="18">
        <f>K61+L61+M61+N61</f>
        <v>3</v>
      </c>
      <c r="P61" s="19">
        <f>Q61-O61</f>
        <v>11</v>
      </c>
      <c r="Q61" s="19">
        <f>ROUND(PRODUCT(J61,25)/14,0)</f>
        <v>14</v>
      </c>
      <c r="R61" s="24" t="s">
        <v>33</v>
      </c>
      <c r="S61" s="11"/>
      <c r="T61" s="25"/>
      <c r="U61" s="11" t="s">
        <v>41</v>
      </c>
    </row>
    <row r="62" spans="1:21" ht="12.75" customHeight="1">
      <c r="A62" s="50" t="s">
        <v>100</v>
      </c>
      <c r="B62" s="116" t="s">
        <v>77</v>
      </c>
      <c r="C62" s="116"/>
      <c r="D62" s="116"/>
      <c r="E62" s="116"/>
      <c r="F62" s="116"/>
      <c r="G62" s="116"/>
      <c r="H62" s="116"/>
      <c r="I62" s="117"/>
      <c r="J62" s="11">
        <v>8</v>
      </c>
      <c r="K62" s="11">
        <v>2</v>
      </c>
      <c r="L62" s="11">
        <v>1</v>
      </c>
      <c r="M62" s="11">
        <v>0</v>
      </c>
      <c r="N62" s="11">
        <v>1</v>
      </c>
      <c r="O62" s="18">
        <f>K62+L62+M62+N62</f>
        <v>4</v>
      </c>
      <c r="P62" s="19">
        <f>Q62-O62</f>
        <v>10</v>
      </c>
      <c r="Q62" s="19">
        <f>ROUND(PRODUCT(J62,25)/14,0)</f>
        <v>14</v>
      </c>
      <c r="R62" s="24" t="s">
        <v>33</v>
      </c>
      <c r="S62" s="11"/>
      <c r="T62" s="25"/>
      <c r="U62" s="11" t="s">
        <v>40</v>
      </c>
    </row>
    <row r="63" spans="1:21" ht="12.75" customHeight="1">
      <c r="A63" s="49" t="s">
        <v>26</v>
      </c>
      <c r="B63" s="82"/>
      <c r="C63" s="83"/>
      <c r="D63" s="83"/>
      <c r="E63" s="83"/>
      <c r="F63" s="83"/>
      <c r="G63" s="83"/>
      <c r="H63" s="83"/>
      <c r="I63" s="84"/>
      <c r="J63" s="21">
        <f aca="true" t="shared" si="2" ref="J63:Q63">SUM(J59:J62)</f>
        <v>30</v>
      </c>
      <c r="K63" s="21">
        <f t="shared" si="2"/>
        <v>8</v>
      </c>
      <c r="L63" s="21">
        <f t="shared" si="2"/>
        <v>4</v>
      </c>
      <c r="M63" s="21">
        <f t="shared" si="2"/>
        <v>0</v>
      </c>
      <c r="N63" s="21">
        <f t="shared" si="2"/>
        <v>3</v>
      </c>
      <c r="O63" s="21">
        <f t="shared" si="2"/>
        <v>15</v>
      </c>
      <c r="P63" s="21">
        <f t="shared" si="2"/>
        <v>38</v>
      </c>
      <c r="Q63" s="21">
        <f t="shared" si="2"/>
        <v>53</v>
      </c>
      <c r="R63" s="21">
        <f>COUNTIF(R59:R62,"E")</f>
        <v>3</v>
      </c>
      <c r="S63" s="21">
        <f>COUNTIF(S59:S62,"C")</f>
        <v>1</v>
      </c>
      <c r="T63" s="21">
        <f>COUNTIF(T59:T62,"VP")</f>
        <v>0</v>
      </c>
      <c r="U63" s="22"/>
    </row>
    <row r="64" ht="12.75" customHeight="1"/>
    <row r="65" spans="1:21" ht="12.75" customHeight="1">
      <c r="A65" s="159" t="s">
        <v>47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</row>
    <row r="66" spans="1:21" ht="12.75" customHeight="1">
      <c r="A66" s="159" t="s">
        <v>28</v>
      </c>
      <c r="B66" s="144" t="s">
        <v>27</v>
      </c>
      <c r="C66" s="144"/>
      <c r="D66" s="144"/>
      <c r="E66" s="144"/>
      <c r="F66" s="144"/>
      <c r="G66" s="144"/>
      <c r="H66" s="144"/>
      <c r="I66" s="145"/>
      <c r="J66" s="147" t="s">
        <v>42</v>
      </c>
      <c r="K66" s="160" t="s">
        <v>25</v>
      </c>
      <c r="L66" s="163"/>
      <c r="M66" s="163"/>
      <c r="N66" s="164"/>
      <c r="O66" s="160" t="s">
        <v>43</v>
      </c>
      <c r="P66" s="161"/>
      <c r="Q66" s="162"/>
      <c r="R66" s="160" t="s">
        <v>24</v>
      </c>
      <c r="S66" s="163"/>
      <c r="T66" s="164"/>
      <c r="U66" s="167" t="s">
        <v>23</v>
      </c>
    </row>
    <row r="67" spans="1:21" ht="12.75" customHeight="1">
      <c r="A67" s="159"/>
      <c r="B67" s="118"/>
      <c r="C67" s="118"/>
      <c r="D67" s="118"/>
      <c r="E67" s="118"/>
      <c r="F67" s="118"/>
      <c r="G67" s="118"/>
      <c r="H67" s="118"/>
      <c r="I67" s="146"/>
      <c r="J67" s="148"/>
      <c r="K67" s="5" t="s">
        <v>29</v>
      </c>
      <c r="L67" s="5" t="s">
        <v>30</v>
      </c>
      <c r="M67" s="5" t="s">
        <v>31</v>
      </c>
      <c r="N67" s="5" t="s">
        <v>72</v>
      </c>
      <c r="O67" s="5" t="s">
        <v>35</v>
      </c>
      <c r="P67" s="5" t="s">
        <v>8</v>
      </c>
      <c r="Q67" s="5" t="s">
        <v>32</v>
      </c>
      <c r="R67" s="5" t="s">
        <v>33</v>
      </c>
      <c r="S67" s="5" t="s">
        <v>29</v>
      </c>
      <c r="T67" s="5" t="s">
        <v>34</v>
      </c>
      <c r="U67" s="148"/>
    </row>
    <row r="68" spans="1:21" ht="12.75" customHeight="1">
      <c r="A68" s="50" t="s">
        <v>114</v>
      </c>
      <c r="B68" s="116" t="s">
        <v>113</v>
      </c>
      <c r="C68" s="116"/>
      <c r="D68" s="116"/>
      <c r="E68" s="116"/>
      <c r="F68" s="116"/>
      <c r="G68" s="116"/>
      <c r="H68" s="116"/>
      <c r="I68" s="117"/>
      <c r="J68" s="11">
        <v>4</v>
      </c>
      <c r="K68" s="11">
        <v>0</v>
      </c>
      <c r="L68" s="11">
        <v>0</v>
      </c>
      <c r="M68" s="11">
        <v>1</v>
      </c>
      <c r="N68" s="11">
        <v>2</v>
      </c>
      <c r="O68" s="18">
        <f>K68+L68+M68+N68</f>
        <v>3</v>
      </c>
      <c r="P68" s="19">
        <f>Q68-O68</f>
        <v>5</v>
      </c>
      <c r="Q68" s="19">
        <f>ROUND(PRODUCT(J68,25)/12,0)</f>
        <v>8</v>
      </c>
      <c r="R68" s="24"/>
      <c r="S68" s="11" t="s">
        <v>29</v>
      </c>
      <c r="T68" s="25"/>
      <c r="U68" s="11" t="s">
        <v>40</v>
      </c>
    </row>
    <row r="69" spans="1:21" ht="12.75" customHeight="1">
      <c r="A69" s="50" t="s">
        <v>124</v>
      </c>
      <c r="B69" s="116" t="s">
        <v>120</v>
      </c>
      <c r="C69" s="116"/>
      <c r="D69" s="116"/>
      <c r="E69" s="116"/>
      <c r="F69" s="116"/>
      <c r="G69" s="116"/>
      <c r="H69" s="116"/>
      <c r="I69" s="117"/>
      <c r="J69" s="11">
        <v>7</v>
      </c>
      <c r="K69" s="11">
        <v>2</v>
      </c>
      <c r="L69" s="11">
        <v>1</v>
      </c>
      <c r="M69" s="11">
        <v>0</v>
      </c>
      <c r="N69" s="11">
        <v>1</v>
      </c>
      <c r="O69" s="18">
        <f>K69+L69+M69+N69</f>
        <v>4</v>
      </c>
      <c r="P69" s="19">
        <f>Q69-O69</f>
        <v>11</v>
      </c>
      <c r="Q69" s="19">
        <f>ROUND(PRODUCT(J69,25)/12,0)</f>
        <v>15</v>
      </c>
      <c r="R69" s="24" t="s">
        <v>33</v>
      </c>
      <c r="S69" s="11"/>
      <c r="T69" s="25"/>
      <c r="U69" s="11" t="s">
        <v>40</v>
      </c>
    </row>
    <row r="70" spans="1:21" ht="12.75" customHeight="1">
      <c r="A70" s="50" t="s">
        <v>130</v>
      </c>
      <c r="B70" s="116" t="s">
        <v>121</v>
      </c>
      <c r="C70" s="116"/>
      <c r="D70" s="116"/>
      <c r="E70" s="116"/>
      <c r="F70" s="116"/>
      <c r="G70" s="116"/>
      <c r="H70" s="116"/>
      <c r="I70" s="117"/>
      <c r="J70" s="11">
        <v>7</v>
      </c>
      <c r="K70" s="11">
        <v>2</v>
      </c>
      <c r="L70" s="11">
        <v>1</v>
      </c>
      <c r="M70" s="11">
        <v>0</v>
      </c>
      <c r="N70" s="11">
        <v>1</v>
      </c>
      <c r="O70" s="18">
        <f>K70+L70+M70+N70</f>
        <v>4</v>
      </c>
      <c r="P70" s="19">
        <f>Q70-O70</f>
        <v>11</v>
      </c>
      <c r="Q70" s="19">
        <f>ROUND(PRODUCT(J70,25)/12,0)</f>
        <v>15</v>
      </c>
      <c r="R70" s="24" t="s">
        <v>33</v>
      </c>
      <c r="S70" s="11"/>
      <c r="T70" s="25"/>
      <c r="U70" s="11" t="s">
        <v>40</v>
      </c>
    </row>
    <row r="71" spans="1:22" ht="12.75" customHeight="1">
      <c r="A71" s="50" t="s">
        <v>78</v>
      </c>
      <c r="B71" s="116" t="s">
        <v>79</v>
      </c>
      <c r="C71" s="116"/>
      <c r="D71" s="116"/>
      <c r="E71" s="116"/>
      <c r="F71" s="116"/>
      <c r="G71" s="116"/>
      <c r="H71" s="116"/>
      <c r="I71" s="117"/>
      <c r="J71" s="11">
        <v>4</v>
      </c>
      <c r="K71" s="11">
        <v>0</v>
      </c>
      <c r="L71" s="11">
        <v>0</v>
      </c>
      <c r="M71" s="11">
        <v>0</v>
      </c>
      <c r="N71" s="11">
        <v>2</v>
      </c>
      <c r="O71" s="18">
        <f>K71+L71+M71+N71</f>
        <v>2</v>
      </c>
      <c r="P71" s="19">
        <f>Q71-O71</f>
        <v>6</v>
      </c>
      <c r="Q71" s="19">
        <f>ROUND(PRODUCT(J71,25)/12,0)</f>
        <v>8</v>
      </c>
      <c r="R71" s="24"/>
      <c r="S71" s="11" t="s">
        <v>29</v>
      </c>
      <c r="T71" s="25"/>
      <c r="U71" s="11" t="s">
        <v>40</v>
      </c>
      <c r="V71" s="40"/>
    </row>
    <row r="72" spans="1:21" ht="12.75" customHeight="1">
      <c r="A72" s="50" t="s">
        <v>101</v>
      </c>
      <c r="B72" s="116" t="s">
        <v>80</v>
      </c>
      <c r="C72" s="116"/>
      <c r="D72" s="116"/>
      <c r="E72" s="116"/>
      <c r="F72" s="116"/>
      <c r="G72" s="116"/>
      <c r="H72" s="116"/>
      <c r="I72" s="117"/>
      <c r="J72" s="11">
        <v>8</v>
      </c>
      <c r="K72" s="11">
        <v>2</v>
      </c>
      <c r="L72" s="11">
        <v>1</v>
      </c>
      <c r="M72" s="11">
        <v>0</v>
      </c>
      <c r="N72" s="11">
        <v>1</v>
      </c>
      <c r="O72" s="18">
        <f>K72+L72+M72+N72</f>
        <v>4</v>
      </c>
      <c r="P72" s="19">
        <f>Q72-O72</f>
        <v>13</v>
      </c>
      <c r="Q72" s="19">
        <f>ROUND(PRODUCT(J72,25)/12,0)</f>
        <v>17</v>
      </c>
      <c r="R72" s="24" t="s">
        <v>33</v>
      </c>
      <c r="S72" s="11"/>
      <c r="T72" s="25"/>
      <c r="U72" s="11" t="s">
        <v>40</v>
      </c>
    </row>
    <row r="73" spans="1:21" ht="12.75" customHeight="1">
      <c r="A73" s="21" t="s">
        <v>26</v>
      </c>
      <c r="B73" s="83"/>
      <c r="C73" s="83"/>
      <c r="D73" s="83"/>
      <c r="E73" s="83"/>
      <c r="F73" s="83"/>
      <c r="G73" s="83"/>
      <c r="H73" s="83"/>
      <c r="I73" s="84"/>
      <c r="J73" s="21">
        <f aca="true" t="shared" si="3" ref="J73:Q73">SUM(J68:J72)</f>
        <v>30</v>
      </c>
      <c r="K73" s="21">
        <f t="shared" si="3"/>
        <v>6</v>
      </c>
      <c r="L73" s="21">
        <f t="shared" si="3"/>
        <v>3</v>
      </c>
      <c r="M73" s="21">
        <f t="shared" si="3"/>
        <v>1</v>
      </c>
      <c r="N73" s="21">
        <v>7</v>
      </c>
      <c r="O73" s="21">
        <f t="shared" si="3"/>
        <v>17</v>
      </c>
      <c r="P73" s="21">
        <f t="shared" si="3"/>
        <v>46</v>
      </c>
      <c r="Q73" s="21">
        <f t="shared" si="3"/>
        <v>63</v>
      </c>
      <c r="R73" s="21">
        <f>COUNTIF(R68:R72,"E")</f>
        <v>3</v>
      </c>
      <c r="S73" s="21">
        <f>COUNTIF(S68:S72,"C")</f>
        <v>2</v>
      </c>
      <c r="T73" s="21">
        <f>COUNTIF(T68:T72,"VP")</f>
        <v>0</v>
      </c>
      <c r="U73" s="22"/>
    </row>
    <row r="74" spans="1:21" ht="12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2"/>
    </row>
    <row r="75" ht="12.75" customHeight="1"/>
    <row r="76" spans="1:21" ht="12.75" customHeight="1">
      <c r="A76" s="150" t="s">
        <v>48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2.75" customHeight="1">
      <c r="A77" s="172" t="s">
        <v>28</v>
      </c>
      <c r="B77" s="177" t="s">
        <v>27</v>
      </c>
      <c r="C77" s="144"/>
      <c r="D77" s="144"/>
      <c r="E77" s="144"/>
      <c r="F77" s="144"/>
      <c r="G77" s="144"/>
      <c r="H77" s="144"/>
      <c r="I77" s="145"/>
      <c r="J77" s="147" t="s">
        <v>42</v>
      </c>
      <c r="K77" s="170" t="s">
        <v>25</v>
      </c>
      <c r="L77" s="170"/>
      <c r="M77" s="170"/>
      <c r="N77" s="170"/>
      <c r="O77" s="170" t="s">
        <v>43</v>
      </c>
      <c r="P77" s="171"/>
      <c r="Q77" s="171"/>
      <c r="R77" s="170" t="s">
        <v>24</v>
      </c>
      <c r="S77" s="170"/>
      <c r="T77" s="170"/>
      <c r="U77" s="170" t="s">
        <v>23</v>
      </c>
    </row>
    <row r="78" spans="1:21" ht="12.75" customHeight="1">
      <c r="A78" s="173"/>
      <c r="B78" s="178"/>
      <c r="C78" s="118"/>
      <c r="D78" s="118"/>
      <c r="E78" s="118"/>
      <c r="F78" s="118"/>
      <c r="G78" s="118"/>
      <c r="H78" s="118"/>
      <c r="I78" s="146"/>
      <c r="J78" s="148"/>
      <c r="K78" s="5" t="s">
        <v>29</v>
      </c>
      <c r="L78" s="5" t="s">
        <v>30</v>
      </c>
      <c r="M78" s="5" t="s">
        <v>31</v>
      </c>
      <c r="N78" s="5" t="s">
        <v>72</v>
      </c>
      <c r="O78" s="5" t="s">
        <v>35</v>
      </c>
      <c r="P78" s="5" t="s">
        <v>8</v>
      </c>
      <c r="Q78" s="5" t="s">
        <v>32</v>
      </c>
      <c r="R78" s="5" t="s">
        <v>33</v>
      </c>
      <c r="S78" s="5" t="s">
        <v>29</v>
      </c>
      <c r="T78" s="5" t="s">
        <v>34</v>
      </c>
      <c r="U78" s="170"/>
    </row>
    <row r="79" spans="1:21" ht="12.75" customHeight="1">
      <c r="A79" s="174" t="s">
        <v>81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6"/>
    </row>
    <row r="80" spans="1:21" ht="12.75" customHeight="1">
      <c r="A80" s="50" t="s">
        <v>125</v>
      </c>
      <c r="B80" s="120" t="s">
        <v>117</v>
      </c>
      <c r="C80" s="120"/>
      <c r="D80" s="120"/>
      <c r="E80" s="120"/>
      <c r="F80" s="120"/>
      <c r="G80" s="120"/>
      <c r="H80" s="120"/>
      <c r="I80" s="121"/>
      <c r="J80" s="11">
        <v>8</v>
      </c>
      <c r="K80" s="11">
        <v>2</v>
      </c>
      <c r="L80" s="11">
        <v>1</v>
      </c>
      <c r="M80" s="11">
        <v>0</v>
      </c>
      <c r="N80" s="11">
        <v>1</v>
      </c>
      <c r="O80" s="19">
        <f>K80+L80+M80+N80</f>
        <v>4</v>
      </c>
      <c r="P80" s="19">
        <f>Q80-O80</f>
        <v>10</v>
      </c>
      <c r="Q80" s="19">
        <f>ROUND(PRODUCT(J80,25)/14,0)</f>
        <v>14</v>
      </c>
      <c r="R80" s="26" t="s">
        <v>33</v>
      </c>
      <c r="S80" s="26"/>
      <c r="T80" s="27"/>
      <c r="U80" s="11" t="s">
        <v>40</v>
      </c>
    </row>
    <row r="81" spans="1:21" ht="12.75" customHeight="1">
      <c r="A81" s="50" t="s">
        <v>102</v>
      </c>
      <c r="B81" s="120" t="s">
        <v>82</v>
      </c>
      <c r="C81" s="120"/>
      <c r="D81" s="120"/>
      <c r="E81" s="120"/>
      <c r="F81" s="120"/>
      <c r="G81" s="120"/>
      <c r="H81" s="120"/>
      <c r="I81" s="121"/>
      <c r="J81" s="11">
        <v>8</v>
      </c>
      <c r="K81" s="11">
        <v>2</v>
      </c>
      <c r="L81" s="11">
        <v>1</v>
      </c>
      <c r="M81" s="11">
        <v>0</v>
      </c>
      <c r="N81" s="11">
        <v>1</v>
      </c>
      <c r="O81" s="19">
        <f>K81+L81+M81+N81</f>
        <v>4</v>
      </c>
      <c r="P81" s="19">
        <f>Q81-O81</f>
        <v>10</v>
      </c>
      <c r="Q81" s="19">
        <f>ROUND(PRODUCT(J81,25)/14,0)</f>
        <v>14</v>
      </c>
      <c r="R81" s="26" t="s">
        <v>33</v>
      </c>
      <c r="S81" s="26"/>
      <c r="T81" s="27"/>
      <c r="U81" s="11" t="s">
        <v>40</v>
      </c>
    </row>
    <row r="82" spans="1:21" ht="12.75" customHeight="1">
      <c r="A82" s="133" t="s">
        <v>83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1"/>
    </row>
    <row r="83" spans="1:21" ht="12.75" customHeight="1">
      <c r="A83" s="50" t="s">
        <v>126</v>
      </c>
      <c r="B83" s="120" t="s">
        <v>116</v>
      </c>
      <c r="C83" s="120"/>
      <c r="D83" s="120"/>
      <c r="E83" s="120"/>
      <c r="F83" s="120"/>
      <c r="G83" s="120"/>
      <c r="H83" s="120"/>
      <c r="I83" s="121"/>
      <c r="J83" s="11">
        <v>8</v>
      </c>
      <c r="K83" s="11">
        <v>2</v>
      </c>
      <c r="L83" s="11">
        <v>1</v>
      </c>
      <c r="M83" s="11">
        <v>0</v>
      </c>
      <c r="N83" s="11">
        <v>1</v>
      </c>
      <c r="O83" s="19">
        <f>K83+L83+M83+N83</f>
        <v>4</v>
      </c>
      <c r="P83" s="19">
        <f>Q83-O83</f>
        <v>10</v>
      </c>
      <c r="Q83" s="19">
        <f>ROUND(PRODUCT(J83,25)/14,0)</f>
        <v>14</v>
      </c>
      <c r="R83" s="26" t="s">
        <v>33</v>
      </c>
      <c r="S83" s="26"/>
      <c r="T83" s="27"/>
      <c r="U83" s="11" t="s">
        <v>40</v>
      </c>
    </row>
    <row r="84" spans="1:21" ht="12.75" customHeight="1">
      <c r="A84" s="50" t="s">
        <v>127</v>
      </c>
      <c r="B84" s="120" t="s">
        <v>115</v>
      </c>
      <c r="C84" s="120"/>
      <c r="D84" s="120"/>
      <c r="E84" s="120"/>
      <c r="F84" s="120"/>
      <c r="G84" s="120"/>
      <c r="H84" s="120"/>
      <c r="I84" s="121"/>
      <c r="J84" s="11">
        <v>8</v>
      </c>
      <c r="K84" s="11">
        <v>2</v>
      </c>
      <c r="L84" s="11">
        <v>1</v>
      </c>
      <c r="M84" s="11">
        <v>0</v>
      </c>
      <c r="N84" s="11">
        <v>1</v>
      </c>
      <c r="O84" s="19">
        <f>K84+L84+M84+N84</f>
        <v>4</v>
      </c>
      <c r="P84" s="19">
        <f>Q84-O84</f>
        <v>10</v>
      </c>
      <c r="Q84" s="19">
        <f>ROUND(PRODUCT(J84,25)/14,0)</f>
        <v>14</v>
      </c>
      <c r="R84" s="26" t="s">
        <v>33</v>
      </c>
      <c r="S84" s="26"/>
      <c r="T84" s="27"/>
      <c r="U84" s="11" t="s">
        <v>40</v>
      </c>
    </row>
    <row r="85" spans="1:21" ht="12.75" customHeight="1">
      <c r="A85" s="50" t="s">
        <v>103</v>
      </c>
      <c r="B85" s="120" t="s">
        <v>94</v>
      </c>
      <c r="C85" s="120"/>
      <c r="D85" s="120"/>
      <c r="E85" s="120"/>
      <c r="F85" s="120"/>
      <c r="G85" s="120"/>
      <c r="H85" s="120"/>
      <c r="I85" s="121"/>
      <c r="J85" s="11">
        <v>8</v>
      </c>
      <c r="K85" s="11">
        <v>2</v>
      </c>
      <c r="L85" s="11">
        <v>1</v>
      </c>
      <c r="M85" s="11">
        <v>0</v>
      </c>
      <c r="N85" s="11">
        <v>1</v>
      </c>
      <c r="O85" s="19">
        <f>K85+L85+M85+N85</f>
        <v>4</v>
      </c>
      <c r="P85" s="19">
        <f>Q85-O85</f>
        <v>10</v>
      </c>
      <c r="Q85" s="19">
        <f>ROUND(PRODUCT(J85,25)/14,0)</f>
        <v>14</v>
      </c>
      <c r="R85" s="26" t="s">
        <v>33</v>
      </c>
      <c r="S85" s="26"/>
      <c r="T85" s="27"/>
      <c r="U85" s="11" t="s">
        <v>40</v>
      </c>
    </row>
    <row r="86" spans="1:21" ht="12.75" customHeight="1">
      <c r="A86" s="129" t="s">
        <v>49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1"/>
    </row>
    <row r="87" spans="1:21" ht="12.75" customHeight="1">
      <c r="A87" s="30"/>
      <c r="B87" s="119"/>
      <c r="C87" s="120"/>
      <c r="D87" s="120"/>
      <c r="E87" s="120"/>
      <c r="F87" s="120"/>
      <c r="G87" s="120"/>
      <c r="H87" s="120"/>
      <c r="I87" s="121"/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19">
        <f>K87+L87+M87+N87</f>
        <v>0</v>
      </c>
      <c r="P87" s="19">
        <f>Q87-O87</f>
        <v>0</v>
      </c>
      <c r="Q87" s="19">
        <f>ROUND(PRODUCT(J87,25)/14,0)</f>
        <v>0</v>
      </c>
      <c r="R87" s="26"/>
      <c r="S87" s="26"/>
      <c r="T87" s="27"/>
      <c r="U87" s="11"/>
    </row>
    <row r="88" spans="1:21" ht="12.75" customHeight="1">
      <c r="A88" s="134" t="s">
        <v>50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6"/>
    </row>
    <row r="89" spans="1:21" ht="12.75" customHeight="1">
      <c r="A89" s="30"/>
      <c r="B89" s="132"/>
      <c r="C89" s="132"/>
      <c r="D89" s="132"/>
      <c r="E89" s="132"/>
      <c r="F89" s="132"/>
      <c r="G89" s="132"/>
      <c r="H89" s="132"/>
      <c r="I89" s="132"/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19">
        <f>K89+L89+M89+N89</f>
        <v>0</v>
      </c>
      <c r="P89" s="19">
        <f>Q89-O89</f>
        <v>0</v>
      </c>
      <c r="Q89" s="19">
        <f>ROUND(PRODUCT(J89,25)/12,0)</f>
        <v>0</v>
      </c>
      <c r="R89" s="26"/>
      <c r="S89" s="26"/>
      <c r="T89" s="27"/>
      <c r="U89" s="11"/>
    </row>
    <row r="90" spans="1:21" ht="12.75" customHeight="1">
      <c r="A90" s="108" t="s">
        <v>52</v>
      </c>
      <c r="B90" s="109"/>
      <c r="C90" s="109"/>
      <c r="D90" s="109"/>
      <c r="E90" s="109"/>
      <c r="F90" s="109"/>
      <c r="G90" s="109"/>
      <c r="H90" s="109"/>
      <c r="I90" s="110"/>
      <c r="J90" s="23">
        <f aca="true" t="shared" si="4" ref="J90:Q90">SUM(J80,J83,J87,J89)</f>
        <v>16</v>
      </c>
      <c r="K90" s="23">
        <f t="shared" si="4"/>
        <v>4</v>
      </c>
      <c r="L90" s="23">
        <f t="shared" si="4"/>
        <v>2</v>
      </c>
      <c r="M90" s="23">
        <f t="shared" si="4"/>
        <v>0</v>
      </c>
      <c r="N90" s="23">
        <f t="shared" si="4"/>
        <v>2</v>
      </c>
      <c r="O90" s="23">
        <f t="shared" si="4"/>
        <v>8</v>
      </c>
      <c r="P90" s="23">
        <f t="shared" si="4"/>
        <v>20</v>
      </c>
      <c r="Q90" s="23">
        <f t="shared" si="4"/>
        <v>28</v>
      </c>
      <c r="R90" s="23">
        <f>COUNTIF(R80,"E")+COUNTIF(R83,"E")+COUNTIF(R87,"E")+COUNTIF(R89,"E")</f>
        <v>2</v>
      </c>
      <c r="S90" s="23">
        <f>COUNTIF(S80,"C")+COUNTIF(S83,"C")+COUNTIF(S87,"C")+COUNTIF(S89,"C")</f>
        <v>0</v>
      </c>
      <c r="T90" s="23">
        <f>COUNTIF(T80,"VP")+COUNTIF(T83,"VP")+COUNTIF(T87,"VP")+COUNTIF(T89,"VP")</f>
        <v>0</v>
      </c>
      <c r="U90" s="39">
        <f>2/17</f>
        <v>0.11764705882352941</v>
      </c>
    </row>
    <row r="91" spans="1:21" ht="12.75" customHeight="1">
      <c r="A91" s="66" t="s">
        <v>53</v>
      </c>
      <c r="B91" s="67"/>
      <c r="C91" s="67"/>
      <c r="D91" s="67"/>
      <c r="E91" s="67"/>
      <c r="F91" s="67"/>
      <c r="G91" s="67"/>
      <c r="H91" s="67"/>
      <c r="I91" s="67"/>
      <c r="J91" s="68"/>
      <c r="K91" s="23">
        <f aca="true" t="shared" si="5" ref="K91:Q91">SUM(K80,K83,K87)*14+K89*12</f>
        <v>56</v>
      </c>
      <c r="L91" s="23">
        <f t="shared" si="5"/>
        <v>28</v>
      </c>
      <c r="M91" s="23">
        <f t="shared" si="5"/>
        <v>0</v>
      </c>
      <c r="N91" s="23">
        <f t="shared" si="5"/>
        <v>28</v>
      </c>
      <c r="O91" s="23">
        <f t="shared" si="5"/>
        <v>112</v>
      </c>
      <c r="P91" s="23">
        <f t="shared" si="5"/>
        <v>280</v>
      </c>
      <c r="Q91" s="23">
        <f t="shared" si="5"/>
        <v>392</v>
      </c>
      <c r="R91" s="60"/>
      <c r="S91" s="61"/>
      <c r="T91" s="61"/>
      <c r="U91" s="62"/>
    </row>
    <row r="92" spans="1:21" ht="12.75" customHeight="1">
      <c r="A92" s="69"/>
      <c r="B92" s="70"/>
      <c r="C92" s="70"/>
      <c r="D92" s="70"/>
      <c r="E92" s="70"/>
      <c r="F92" s="70"/>
      <c r="G92" s="70"/>
      <c r="H92" s="70"/>
      <c r="I92" s="70"/>
      <c r="J92" s="71"/>
      <c r="K92" s="57">
        <f>SUM(K91:N91)</f>
        <v>112</v>
      </c>
      <c r="L92" s="58"/>
      <c r="M92" s="58"/>
      <c r="N92" s="59"/>
      <c r="O92" s="72">
        <v>392</v>
      </c>
      <c r="P92" s="73"/>
      <c r="Q92" s="74"/>
      <c r="R92" s="63"/>
      <c r="S92" s="64"/>
      <c r="T92" s="64"/>
      <c r="U92" s="65"/>
    </row>
    <row r="93" spans="1:21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3"/>
      <c r="L93" s="13"/>
      <c r="M93" s="13"/>
      <c r="N93" s="13"/>
      <c r="O93" s="14"/>
      <c r="P93" s="14"/>
      <c r="Q93" s="14"/>
      <c r="R93" s="15"/>
      <c r="S93" s="15"/>
      <c r="T93" s="15"/>
      <c r="U93" s="15"/>
    </row>
    <row r="94" spans="1:21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3"/>
      <c r="L94" s="13"/>
      <c r="M94" s="13"/>
      <c r="N94" s="13"/>
      <c r="O94" s="14"/>
      <c r="P94" s="14"/>
      <c r="Q94" s="14"/>
      <c r="R94" s="15"/>
      <c r="S94" s="15"/>
      <c r="T94" s="15"/>
      <c r="U94" s="15"/>
    </row>
    <row r="95" spans="1:21" ht="12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3"/>
      <c r="L95" s="13"/>
      <c r="M95" s="13"/>
      <c r="N95" s="13"/>
      <c r="O95" s="14"/>
      <c r="P95" s="14"/>
      <c r="Q95" s="14"/>
      <c r="R95" s="15"/>
      <c r="S95" s="15"/>
      <c r="T95" s="15"/>
      <c r="U95" s="15"/>
    </row>
    <row r="96" spans="1:21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3"/>
      <c r="L96" s="13"/>
      <c r="M96" s="13"/>
      <c r="N96" s="13"/>
      <c r="O96" s="14"/>
      <c r="P96" s="14"/>
      <c r="Q96" s="14"/>
      <c r="R96" s="15"/>
      <c r="S96" s="15"/>
      <c r="T96" s="15"/>
      <c r="U96" s="15"/>
    </row>
    <row r="97" spans="1:21" ht="12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/>
      <c r="N97" s="13"/>
      <c r="O97" s="14"/>
      <c r="P97" s="14"/>
      <c r="Q97" s="14"/>
      <c r="R97" s="15"/>
      <c r="S97" s="15"/>
      <c r="T97" s="15"/>
      <c r="U97" s="15"/>
    </row>
    <row r="98" spans="1:21" ht="12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3"/>
      <c r="L98" s="13"/>
      <c r="M98" s="13"/>
      <c r="N98" s="13"/>
      <c r="O98" s="14"/>
      <c r="P98" s="14"/>
      <c r="Q98" s="14"/>
      <c r="R98" s="15"/>
      <c r="S98" s="15"/>
      <c r="T98" s="15"/>
      <c r="U98" s="15"/>
    </row>
    <row r="99" spans="1:21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/>
      <c r="N99" s="13"/>
      <c r="O99" s="14"/>
      <c r="P99" s="14"/>
      <c r="Q99" s="14"/>
      <c r="R99" s="15"/>
      <c r="S99" s="15"/>
      <c r="T99" s="15"/>
      <c r="U99" s="15"/>
    </row>
    <row r="100" spans="1:21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/>
      <c r="N100" s="13"/>
      <c r="O100" s="14"/>
      <c r="P100" s="14"/>
      <c r="Q100" s="14"/>
      <c r="R100" s="15"/>
      <c r="S100" s="15"/>
      <c r="T100" s="15"/>
      <c r="U100" s="15"/>
    </row>
    <row r="101" spans="1:21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/>
      <c r="N101" s="13"/>
      <c r="O101" s="14"/>
      <c r="P101" s="14"/>
      <c r="Q101" s="14"/>
      <c r="R101" s="15"/>
      <c r="S101" s="15"/>
      <c r="T101" s="15"/>
      <c r="U101" s="15"/>
    </row>
    <row r="102" spans="1:21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3"/>
      <c r="L102" s="13"/>
      <c r="M102" s="13"/>
      <c r="N102" s="13"/>
      <c r="O102" s="14"/>
      <c r="P102" s="14"/>
      <c r="Q102" s="14"/>
      <c r="R102" s="15"/>
      <c r="S102" s="15"/>
      <c r="T102" s="15"/>
      <c r="U102" s="15"/>
    </row>
    <row r="103" spans="1:21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3"/>
      <c r="L103" s="13"/>
      <c r="M103" s="13"/>
      <c r="N103" s="13"/>
      <c r="O103" s="14"/>
      <c r="P103" s="14"/>
      <c r="Q103" s="14"/>
      <c r="R103" s="15"/>
      <c r="S103" s="15"/>
      <c r="T103" s="15"/>
      <c r="U103" s="15"/>
    </row>
    <row r="104" spans="1:21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/>
      <c r="N104" s="13"/>
      <c r="O104" s="14"/>
      <c r="P104" s="14"/>
      <c r="Q104" s="14"/>
      <c r="R104" s="15"/>
      <c r="S104" s="15"/>
      <c r="T104" s="15"/>
      <c r="U104" s="15"/>
    </row>
    <row r="105" spans="1:21" ht="12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3"/>
      <c r="L105" s="13"/>
      <c r="M105" s="13"/>
      <c r="N105" s="13"/>
      <c r="O105" s="14"/>
      <c r="P105" s="14"/>
      <c r="Q105" s="14"/>
      <c r="R105" s="15"/>
      <c r="S105" s="15"/>
      <c r="T105" s="15"/>
      <c r="U105" s="15"/>
    </row>
    <row r="106" spans="1:21" ht="12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3"/>
      <c r="L106" s="13"/>
      <c r="M106" s="13"/>
      <c r="N106" s="13"/>
      <c r="O106" s="14"/>
      <c r="P106" s="14"/>
      <c r="Q106" s="14"/>
      <c r="R106" s="15"/>
      <c r="S106" s="15"/>
      <c r="T106" s="15"/>
      <c r="U106" s="15"/>
    </row>
    <row r="107" spans="1:21" ht="12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3"/>
      <c r="L107" s="13"/>
      <c r="M107" s="13"/>
      <c r="N107" s="13"/>
      <c r="O107" s="14"/>
      <c r="P107" s="14"/>
      <c r="Q107" s="14"/>
      <c r="R107" s="15"/>
      <c r="S107" s="15"/>
      <c r="T107" s="15"/>
      <c r="U107" s="15"/>
    </row>
    <row r="108" spans="1:21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3"/>
      <c r="L108" s="13"/>
      <c r="M108" s="13"/>
      <c r="N108" s="13"/>
      <c r="O108" s="16"/>
      <c r="P108" s="16"/>
      <c r="Q108" s="16"/>
      <c r="R108" s="16"/>
      <c r="S108" s="16"/>
      <c r="T108" s="16"/>
      <c r="U108" s="16"/>
    </row>
    <row r="109" spans="1:21" ht="1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3"/>
      <c r="L109" s="13"/>
      <c r="M109" s="13"/>
      <c r="N109" s="13"/>
      <c r="O109" s="16"/>
      <c r="P109" s="16"/>
      <c r="Q109" s="16"/>
      <c r="R109" s="16"/>
      <c r="S109" s="16"/>
      <c r="T109" s="16"/>
      <c r="U109" s="16"/>
    </row>
    <row r="110" spans="1:21" ht="1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3"/>
      <c r="L110" s="13"/>
      <c r="M110" s="13"/>
      <c r="N110" s="13"/>
      <c r="O110" s="16"/>
      <c r="P110" s="16"/>
      <c r="Q110" s="16"/>
      <c r="R110" s="16"/>
      <c r="S110" s="16"/>
      <c r="T110" s="16"/>
      <c r="U110" s="16"/>
    </row>
    <row r="111" spans="1:21" ht="1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3"/>
      <c r="L111" s="13"/>
      <c r="M111" s="13"/>
      <c r="N111" s="13"/>
      <c r="O111" s="16"/>
      <c r="P111" s="16"/>
      <c r="Q111" s="16"/>
      <c r="R111" s="16"/>
      <c r="S111" s="16"/>
      <c r="T111" s="16"/>
      <c r="U111" s="16"/>
    </row>
    <row r="112" spans="1:21" ht="1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3"/>
      <c r="L112" s="13"/>
      <c r="M112" s="13"/>
      <c r="N112" s="13"/>
      <c r="O112" s="16"/>
      <c r="P112" s="16"/>
      <c r="Q112" s="16"/>
      <c r="R112" s="16"/>
      <c r="S112" s="16"/>
      <c r="T112" s="16"/>
      <c r="U112" s="16"/>
    </row>
    <row r="113" spans="1:21" ht="24" customHeight="1">
      <c r="A113" s="118" t="s">
        <v>54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</row>
    <row r="114" spans="1:21" ht="16.5" customHeight="1">
      <c r="A114" s="82" t="s">
        <v>56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4"/>
    </row>
    <row r="115" spans="1:21" ht="34.5" customHeight="1">
      <c r="A115" s="104" t="s">
        <v>28</v>
      </c>
      <c r="B115" s="104" t="s">
        <v>27</v>
      </c>
      <c r="C115" s="104"/>
      <c r="D115" s="104"/>
      <c r="E115" s="104"/>
      <c r="F115" s="104"/>
      <c r="G115" s="104"/>
      <c r="H115" s="104"/>
      <c r="I115" s="104"/>
      <c r="J115" s="81" t="s">
        <v>42</v>
      </c>
      <c r="K115" s="81" t="s">
        <v>25</v>
      </c>
      <c r="L115" s="81"/>
      <c r="M115" s="81"/>
      <c r="N115" s="81"/>
      <c r="O115" s="81" t="s">
        <v>43</v>
      </c>
      <c r="P115" s="81"/>
      <c r="Q115" s="81"/>
      <c r="R115" s="81" t="s">
        <v>24</v>
      </c>
      <c r="S115" s="81"/>
      <c r="T115" s="81"/>
      <c r="U115" s="81" t="s">
        <v>23</v>
      </c>
    </row>
    <row r="116" spans="1:21" ht="12.75">
      <c r="A116" s="104"/>
      <c r="B116" s="104"/>
      <c r="C116" s="104"/>
      <c r="D116" s="104"/>
      <c r="E116" s="104"/>
      <c r="F116" s="104"/>
      <c r="G116" s="104"/>
      <c r="H116" s="104"/>
      <c r="I116" s="104"/>
      <c r="J116" s="81"/>
      <c r="K116" s="29" t="s">
        <v>29</v>
      </c>
      <c r="L116" s="29" t="s">
        <v>30</v>
      </c>
      <c r="M116" s="29" t="s">
        <v>31</v>
      </c>
      <c r="N116" s="29" t="s">
        <v>72</v>
      </c>
      <c r="O116" s="29" t="s">
        <v>35</v>
      </c>
      <c r="P116" s="29" t="s">
        <v>8</v>
      </c>
      <c r="Q116" s="29" t="s">
        <v>32</v>
      </c>
      <c r="R116" s="29" t="s">
        <v>33</v>
      </c>
      <c r="S116" s="29" t="s">
        <v>29</v>
      </c>
      <c r="T116" s="29" t="s">
        <v>34</v>
      </c>
      <c r="U116" s="81"/>
    </row>
    <row r="117" spans="1:21" ht="17.25" customHeight="1">
      <c r="A117" s="82" t="s">
        <v>68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4"/>
    </row>
    <row r="118" spans="1:21" ht="12.75">
      <c r="A118" s="31" t="str">
        <f>IF(ISNA(INDEX($A$38:$U$93,MATCH($B118,$B$38:$B$93,0),1)),"",INDEX($A$38:$U$93,MATCH($B118,$B$38:$B$93,0),1))</f>
        <v>MME8048</v>
      </c>
      <c r="B118" s="103" t="s">
        <v>89</v>
      </c>
      <c r="C118" s="103"/>
      <c r="D118" s="103"/>
      <c r="E118" s="103"/>
      <c r="F118" s="103"/>
      <c r="G118" s="103"/>
      <c r="H118" s="103"/>
      <c r="I118" s="103"/>
      <c r="J118" s="19">
        <f>IF(ISNA(INDEX($A$38:$U$93,MATCH($B118,$B$38:$B$93,0),10)),"",INDEX($A$38:$U$93,MATCH($B118,$B$38:$B$93,0),10))</f>
        <v>8</v>
      </c>
      <c r="K118" s="19">
        <f>IF(ISNA(INDEX($A$38:$U$93,MATCH($B118,$B$38:$B$93,0),11)),"",INDEX($A$38:$U$93,MATCH($B118,$B$38:$B$93,0),11))</f>
        <v>2</v>
      </c>
      <c r="L118" s="19">
        <f>IF(ISNA(INDEX($A$38:$U$93,MATCH($B118,$B$38:$B$93,0),12)),"",INDEX($A$38:$U$93,MATCH($B118,$B$38:$B$93,0),12))</f>
        <v>1</v>
      </c>
      <c r="M118" s="19">
        <f>IF(ISNA(INDEX($A$38:$U$93,MATCH($B118,$B$38:$B$93,0),13)),"",INDEX($A$38:$U$93,MATCH($B118,$B$38:$B$93,0),13))</f>
        <v>0</v>
      </c>
      <c r="N118" s="19">
        <f>IF(ISNA(INDEX($A$38:$U$93,MATCH($B118,$B$38:$B$93,0),14)),"",INDEX($A$38:$U$93,MATCH($B118,$B$38:$B$93,0),14))</f>
        <v>1</v>
      </c>
      <c r="O118" s="19">
        <f>IF(ISNA(INDEX($A$38:$U$93,MATCH($B118,$B$38:$B$93,0),15)),"",INDEX($A$38:$U$93,MATCH($B118,$B$38:$B$93,0),15))</f>
        <v>4</v>
      </c>
      <c r="P118" s="19">
        <f>IF(ISNA(INDEX($A$38:$U$93,MATCH($B118,$B$38:$B$93,0),16)),"",INDEX($A$38:$U$93,MATCH($B118,$B$38:$B$93,0),16))</f>
        <v>10</v>
      </c>
      <c r="Q118" s="19">
        <f>IF(ISNA(INDEX($A$38:$U$93,MATCH($B118,$B$38:$B$93,0),17)),"",INDEX($A$38:$U$93,MATCH($B118,$B$38:$B$93,0),17))</f>
        <v>14</v>
      </c>
      <c r="R118" s="28" t="str">
        <f>IF(ISNA(INDEX($A$38:$U$93,MATCH($B118,$B$38:$B$93,0),18)),"",INDEX($A$38:$U$93,MATCH($B118,$B$38:$B$93,0),18))</f>
        <v>E</v>
      </c>
      <c r="S118" s="28">
        <f>IF(ISNA(INDEX($A$38:$U$93,MATCH($B118,$B$38:$B$93,0),19)),"",INDEX($A$38:$U$93,MATCH($B118,$B$38:$B$93,0),19))</f>
        <v>0</v>
      </c>
      <c r="T118" s="28">
        <f>IF(ISNA(INDEX($A$38:$U$93,MATCH($B118,$B$38:$B$93,0),20)),"",INDEX($A$38:$U$93,MATCH($B118,$B$38:$B$93,0),20))</f>
        <v>0</v>
      </c>
      <c r="U118" s="20" t="s">
        <v>38</v>
      </c>
    </row>
    <row r="119" spans="1:21" ht="12.75">
      <c r="A119" s="31" t="str">
        <f>IF(ISNA(INDEX($A$38:$U$93,MATCH($B119,$B$38:$B$93,0),1)),"",INDEX($A$38:$U$93,MATCH($B119,$B$38:$B$93,0),1))</f>
        <v>MME8042</v>
      </c>
      <c r="B119" s="103" t="s">
        <v>90</v>
      </c>
      <c r="C119" s="103"/>
      <c r="D119" s="103"/>
      <c r="E119" s="103"/>
      <c r="F119" s="103"/>
      <c r="G119" s="103"/>
      <c r="H119" s="103"/>
      <c r="I119" s="103"/>
      <c r="J119" s="19">
        <f>IF(ISNA(INDEX($A$38:$U$93,MATCH($B119,$B$38:$B$93,0),10)),"",INDEX($A$38:$U$93,MATCH($B119,$B$38:$B$93,0),10))</f>
        <v>7</v>
      </c>
      <c r="K119" s="19">
        <f>IF(ISNA(INDEX($A$38:$U$93,MATCH($B119,$B$38:$B$93,0),11)),"",INDEX($A$38:$U$93,MATCH($B119,$B$38:$B$93,0),11))</f>
        <v>2</v>
      </c>
      <c r="L119" s="19">
        <f>IF(ISNA(INDEX($A$38:$U$93,MATCH($B119,$B$38:$B$93,0),12)),"",INDEX($A$38:$U$93,MATCH($B119,$B$38:$B$93,0),12))</f>
        <v>1</v>
      </c>
      <c r="M119" s="19">
        <f>IF(ISNA(INDEX($A$38:$U$93,MATCH($B119,$B$38:$B$93,0),13)),"",INDEX($A$38:$U$93,MATCH($B119,$B$38:$B$93,0),13))</f>
        <v>0</v>
      </c>
      <c r="N119" s="19">
        <f>IF(ISNA(INDEX($A$38:$U$93,MATCH($B119,$B$38:$B$93,0),14)),"",INDEX($A$38:$U$93,MATCH($B119,$B$38:$B$93,0),14))</f>
        <v>1</v>
      </c>
      <c r="O119" s="19">
        <f>IF(ISNA(INDEX($A$38:$U$93,MATCH($B119,$B$38:$B$93,0),15)),"",INDEX($A$38:$U$93,MATCH($B119,$B$38:$B$93,0),15))</f>
        <v>4</v>
      </c>
      <c r="P119" s="19">
        <f>IF(ISNA(INDEX($A$38:$U$93,MATCH($B119,$B$38:$B$93,0),16)),"",INDEX($A$38:$U$93,MATCH($B119,$B$38:$B$93,0),16))</f>
        <v>9</v>
      </c>
      <c r="Q119" s="19">
        <f>IF(ISNA(INDEX($A$38:$U$93,MATCH($B119,$B$38:$B$93,0),17)),"",INDEX($A$38:$U$93,MATCH($B119,$B$38:$B$93,0),17))</f>
        <v>13</v>
      </c>
      <c r="R119" s="28" t="str">
        <f>IF(ISNA(INDEX($A$38:$U$93,MATCH($B119,$B$38:$B$93,0),18)),"",INDEX($A$38:$U$93,MATCH($B119,$B$38:$B$93,0),18))</f>
        <v>E</v>
      </c>
      <c r="S119" s="28">
        <f>IF(ISNA(INDEX($A$38:$U$93,MATCH($B119,$B$38:$B$93,0),19)),"",INDEX($A$38:$U$93,MATCH($B119,$B$38:$B$93,0),19))</f>
        <v>0</v>
      </c>
      <c r="T119" s="28">
        <f>IF(ISNA(INDEX($A$38:$U$93,MATCH($B119,$B$38:$B$93,0),20)),"",INDEX($A$38:$U$93,MATCH($B119,$B$38:$B$93,0),20))</f>
        <v>0</v>
      </c>
      <c r="U119" s="20" t="s">
        <v>38</v>
      </c>
    </row>
    <row r="120" spans="1:21" ht="12.75">
      <c r="A120" s="31" t="str">
        <f>IF(ISNA(INDEX($A$38:$U$93,MATCH($B120,$B$38:$B$93,0),1)),"",INDEX($A$38:$U$93,MATCH($B120,$B$38:$B$93,0),1))</f>
        <v>MME8088</v>
      </c>
      <c r="B120" s="103" t="s">
        <v>106</v>
      </c>
      <c r="C120" s="103"/>
      <c r="D120" s="103"/>
      <c r="E120" s="103"/>
      <c r="F120" s="103"/>
      <c r="G120" s="103"/>
      <c r="H120" s="103"/>
      <c r="I120" s="103"/>
      <c r="J120" s="19">
        <f>IF(ISNA(INDEX($A$38:$U$93,MATCH($B120,$B$38:$B$93,0),10)),"",INDEX($A$38:$U$93,MATCH($B120,$B$38:$B$93,0),10))</f>
        <v>8</v>
      </c>
      <c r="K120" s="19">
        <f>IF(ISNA(INDEX($A$38:$U$93,MATCH($B120,$B$38:$B$93,0),11)),"",INDEX($A$38:$U$93,MATCH($B120,$B$38:$B$93,0),11))</f>
        <v>2</v>
      </c>
      <c r="L120" s="19">
        <f>IF(ISNA(INDEX($A$38:$U$93,MATCH($B120,$B$38:$B$93,0),12)),"",INDEX($A$38:$U$93,MATCH($B120,$B$38:$B$93,0),12))</f>
        <v>1</v>
      </c>
      <c r="M120" s="19">
        <f>IF(ISNA(INDEX($A$38:$U$93,MATCH($B120,$B$38:$B$93,0),13)),"",INDEX($A$38:$U$93,MATCH($B120,$B$38:$B$93,0),13))</f>
        <v>0</v>
      </c>
      <c r="N120" s="19">
        <f>IF(ISNA(INDEX($A$38:$U$93,MATCH($B120,$B$38:$B$93,0),14)),"",INDEX($A$38:$U$93,MATCH($B120,$B$38:$B$93,0),14))</f>
        <v>1</v>
      </c>
      <c r="O120" s="19">
        <f>IF(ISNA(INDEX($A$38:$U$93,MATCH($B120,$B$38:$B$93,0),15)),"",INDEX($A$38:$U$93,MATCH($B120,$B$38:$B$93,0),15))</f>
        <v>4</v>
      </c>
      <c r="P120" s="19">
        <f>IF(ISNA(INDEX($A$38:$U$93,MATCH($B120,$B$38:$B$93,0),16)),"",INDEX($A$38:$U$93,MATCH($B120,$B$38:$B$93,0),16))</f>
        <v>10</v>
      </c>
      <c r="Q120" s="19">
        <f>IF(ISNA(INDEX($A$38:$U$93,MATCH($B120,$B$38:$B$93,0),17)),"",INDEX($A$38:$U$93,MATCH($B120,$B$38:$B$93,0),17))</f>
        <v>14</v>
      </c>
      <c r="R120" s="28" t="str">
        <f>IF(ISNA(INDEX($A$38:$U$93,MATCH($B120,$B$38:$B$93,0),18)),"",INDEX($A$38:$U$93,MATCH($B120,$B$38:$B$93,0),18))</f>
        <v>E</v>
      </c>
      <c r="S120" s="28">
        <f>IF(ISNA(INDEX($A$38:$U$93,MATCH($B120,$B$38:$B$93,0),19)),"",INDEX($A$38:$U$93,MATCH($B120,$B$38:$B$93,0),19))</f>
        <v>0</v>
      </c>
      <c r="T120" s="28">
        <f>IF(ISNA(INDEX($A$38:$U$93,MATCH($B120,$B$38:$B$93,0),20)),"",INDEX($A$38:$U$93,MATCH($B120,$B$38:$B$93,0),20))</f>
        <v>0</v>
      </c>
      <c r="U120" s="20" t="s">
        <v>38</v>
      </c>
    </row>
    <row r="121" spans="1:21" ht="12.75">
      <c r="A121" s="31" t="str">
        <f>IF(ISNA(INDEX($A$38:$U$93,MATCH($B121,$B$38:$B$93,0),1)),"",INDEX($A$38:$U$93,MATCH($B121,$B$38:$B$93,0),1))</f>
        <v>MME8089</v>
      </c>
      <c r="B121" s="103" t="s">
        <v>109</v>
      </c>
      <c r="C121" s="103"/>
      <c r="D121" s="103"/>
      <c r="E121" s="103"/>
      <c r="F121" s="103"/>
      <c r="G121" s="103"/>
      <c r="H121" s="103"/>
      <c r="I121" s="103"/>
      <c r="J121" s="19">
        <f>IF(ISNA(INDEX($A$38:$U$93,MATCH($B121,$B$38:$B$93,0),10)),"",INDEX($A$38:$U$93,MATCH($B121,$B$38:$B$93,0),10))</f>
        <v>7</v>
      </c>
      <c r="K121" s="19">
        <f>IF(ISNA(INDEX($A$38:$U$93,MATCH($B121,$B$38:$B$93,0),11)),"",INDEX($A$38:$U$93,MATCH($B121,$B$38:$B$93,0),11))</f>
        <v>2</v>
      </c>
      <c r="L121" s="19">
        <f>IF(ISNA(INDEX($A$38:$U$93,MATCH($B121,$B$38:$B$93,0),12)),"",INDEX($A$38:$U$93,MATCH($B121,$B$38:$B$93,0),12))</f>
        <v>1</v>
      </c>
      <c r="M121" s="19">
        <f>IF(ISNA(INDEX($A$38:$U$93,MATCH($B121,$B$38:$B$93,0),13)),"",INDEX($A$38:$U$93,MATCH($B121,$B$38:$B$93,0),13))</f>
        <v>0</v>
      </c>
      <c r="N121" s="19">
        <f>IF(ISNA(INDEX($A$38:$U$93,MATCH($B121,$B$38:$B$93,0),14)),"",INDEX($A$38:$U$93,MATCH($B121,$B$38:$B$93,0),14))</f>
        <v>1</v>
      </c>
      <c r="O121" s="19">
        <f>IF(ISNA(INDEX($A$38:$U$93,MATCH($B121,$B$38:$B$93,0),15)),"",INDEX($A$38:$U$93,MATCH($B121,$B$38:$B$93,0),15))</f>
        <v>4</v>
      </c>
      <c r="P121" s="19">
        <f>IF(ISNA(INDEX($A$38:$U$93,MATCH($B121,$B$38:$B$93,0),16)),"",INDEX($A$38:$U$93,MATCH($B121,$B$38:$B$93,0),16))</f>
        <v>9</v>
      </c>
      <c r="Q121" s="19">
        <f>IF(ISNA(INDEX($A$38:$U$93,MATCH($B121,$B$38:$B$93,0),17)),"",INDEX($A$38:$U$93,MATCH($B121,$B$38:$B$93,0),17))</f>
        <v>13</v>
      </c>
      <c r="R121" s="28" t="str">
        <f>IF(ISNA(INDEX($A$38:$U$93,MATCH($B121,$B$38:$B$93,0),18)),"",INDEX($A$38:$U$93,MATCH($B121,$B$38:$B$93,0),18))</f>
        <v>E</v>
      </c>
      <c r="S121" s="28">
        <f>IF(ISNA(INDEX($A$38:$U$93,MATCH($B121,$B$38:$B$93,0),19)),"",INDEX($A$38:$U$93,MATCH($B121,$B$38:$B$93,0),19))</f>
        <v>0</v>
      </c>
      <c r="T121" s="28">
        <f>IF(ISNA(INDEX($A$38:$U$93,MATCH($B121,$B$38:$B$93,0),20)),"",INDEX($A$38:$U$93,MATCH($B121,$B$38:$B$93,0),20))</f>
        <v>0</v>
      </c>
      <c r="U121" s="20" t="s">
        <v>38</v>
      </c>
    </row>
    <row r="122" spans="1:21" ht="12.75">
      <c r="A122" s="31" t="str">
        <f>IF(ISNA(INDEX($A$38:$U$93,MATCH($B122,$B$38:$B$93,0),1)),"",INDEX($A$38:$U$93,MATCH($B122,$B$38:$B$93,0),1))</f>
        <v>MME8090</v>
      </c>
      <c r="B122" s="103" t="s">
        <v>107</v>
      </c>
      <c r="C122" s="103"/>
      <c r="D122" s="103"/>
      <c r="E122" s="103"/>
      <c r="F122" s="103"/>
      <c r="G122" s="103"/>
      <c r="H122" s="103"/>
      <c r="I122" s="103"/>
      <c r="J122" s="19">
        <f>IF(ISNA(INDEX($A$38:$U$93,MATCH($B122,$B$38:$B$93,0),10)),"",INDEX($A$38:$U$93,MATCH($B122,$B$38:$B$93,0),10))</f>
        <v>8</v>
      </c>
      <c r="K122" s="19">
        <f>IF(ISNA(INDEX($A$38:$U$93,MATCH($B122,$B$38:$B$93,0),11)),"",INDEX($A$38:$U$93,MATCH($B122,$B$38:$B$93,0),11))</f>
        <v>2</v>
      </c>
      <c r="L122" s="19">
        <f>IF(ISNA(INDEX($A$38:$U$93,MATCH($B122,$B$38:$B$93,0),12)),"",INDEX($A$38:$U$93,MATCH($B122,$B$38:$B$93,0),12))</f>
        <v>1</v>
      </c>
      <c r="M122" s="19">
        <f>IF(ISNA(INDEX($A$38:$U$93,MATCH($B122,$B$38:$B$93,0),13)),"",INDEX($A$38:$U$93,MATCH($B122,$B$38:$B$93,0),13))</f>
        <v>0</v>
      </c>
      <c r="N122" s="19">
        <f>IF(ISNA(INDEX($A$38:$U$93,MATCH($B122,$B$38:$B$93,0),14)),"",INDEX($A$38:$U$93,MATCH($B122,$B$38:$B$93,0),14))</f>
        <v>1</v>
      </c>
      <c r="O122" s="19">
        <f>IF(ISNA(INDEX($A$38:$U$93,MATCH($B122,$B$38:$B$93,0),15)),"",INDEX($A$38:$U$93,MATCH($B122,$B$38:$B$93,0),15))</f>
        <v>4</v>
      </c>
      <c r="P122" s="19">
        <f>IF(ISNA(INDEX($A$38:$U$93,MATCH($B122,$B$38:$B$93,0),16)),"",INDEX($A$38:$U$93,MATCH($B122,$B$38:$B$93,0),16))</f>
        <v>10</v>
      </c>
      <c r="Q122" s="19">
        <f>IF(ISNA(INDEX($A$38:$U$93,MATCH($B122,$B$38:$B$93,0),17)),"",INDEX($A$38:$U$93,MATCH($B122,$B$38:$B$93,0),17))</f>
        <v>14</v>
      </c>
      <c r="R122" s="28" t="str">
        <f>IF(ISNA(INDEX($A$38:$U$93,MATCH($B122,$B$38:$B$93,0),18)),"",INDEX($A$38:$U$93,MATCH($B122,$B$38:$B$93,0),18))</f>
        <v>E</v>
      </c>
      <c r="S122" s="28">
        <f>IF(ISNA(INDEX($A$38:$U$93,MATCH($B122,$B$38:$B$93,0),19)),"",INDEX($A$38:$U$93,MATCH($B122,$B$38:$B$93,0),19))</f>
        <v>0</v>
      </c>
      <c r="T122" s="28">
        <f>IF(ISNA(INDEX($A$38:$U$93,MATCH($B122,$B$38:$B$93,0),20)),"",INDEX($A$38:$U$93,MATCH($B122,$B$38:$B$93,0),20))</f>
        <v>0</v>
      </c>
      <c r="U122" s="20" t="s">
        <v>38</v>
      </c>
    </row>
    <row r="123" spans="1:21" ht="12.75">
      <c r="A123" s="31" t="str">
        <f>IF(ISNA(INDEX($A$38:$U$93,MATCH($B123,$B$38:$B$93,0),1)),"",INDEX($A$38:$U$93,MATCH($B123,$B$38:$B$93,0),1))</f>
        <v>MME9001</v>
      </c>
      <c r="B123" s="103" t="s">
        <v>76</v>
      </c>
      <c r="C123" s="103"/>
      <c r="D123" s="103"/>
      <c r="E123" s="103"/>
      <c r="F123" s="103"/>
      <c r="G123" s="103"/>
      <c r="H123" s="103"/>
      <c r="I123" s="103"/>
      <c r="J123" s="19">
        <f>IF(ISNA(INDEX($A$38:$U$93,MATCH($B123,$B$38:$B$93,0),10)),"",INDEX($A$38:$U$93,MATCH($B123,$B$38:$B$93,0),10))</f>
        <v>6</v>
      </c>
      <c r="K123" s="19">
        <f>IF(ISNA(INDEX($A$38:$U$93,MATCH($B123,$B$38:$B$93,0),11)),"",INDEX($A$38:$U$93,MATCH($B123,$B$38:$B$93,0),11))</f>
        <v>2</v>
      </c>
      <c r="L123" s="19">
        <f>IF(ISNA(INDEX($A$38:$U$93,MATCH($B123,$B$38:$B$93,0),12)),"",INDEX($A$38:$U$93,MATCH($B123,$B$38:$B$93,0),12))</f>
        <v>1</v>
      </c>
      <c r="M123" s="19">
        <f>IF(ISNA(INDEX($A$38:$U$93,MATCH($B123,$B$38:$B$93,0),13)),"",INDEX($A$38:$U$93,MATCH($B123,$B$38:$B$93,0),13))</f>
        <v>0</v>
      </c>
      <c r="N123" s="19">
        <f>IF(ISNA(INDEX($A$38:$U$93,MATCH($B123,$B$38:$B$93,0),14)),"",INDEX($A$38:$U$93,MATCH($B123,$B$38:$B$93,0),14))</f>
        <v>1</v>
      </c>
      <c r="O123" s="19">
        <f>IF(ISNA(INDEX($A$38:$U$93,MATCH($B123,$B$38:$B$93,0),15)),"",INDEX($A$38:$U$93,MATCH($B123,$B$38:$B$93,0),15))</f>
        <v>4</v>
      </c>
      <c r="P123" s="19">
        <f>IF(ISNA(INDEX($A$38:$U$93,MATCH($B123,$B$38:$B$93,0),16)),"",INDEX($A$38:$U$93,MATCH($B123,$B$38:$B$93,0),16))</f>
        <v>7</v>
      </c>
      <c r="Q123" s="19">
        <f>IF(ISNA(INDEX($A$38:$U$93,MATCH($B123,$B$38:$B$93,0),17)),"",INDEX($A$38:$U$93,MATCH($B123,$B$38:$B$93,0),17))</f>
        <v>11</v>
      </c>
      <c r="R123" s="28">
        <f>IF(ISNA(INDEX($A$38:$U$93,MATCH($B123,$B$38:$B$93,0),18)),"",INDEX($A$38:$U$93,MATCH($B123,$B$38:$B$93,0),18))</f>
        <v>0</v>
      </c>
      <c r="S123" s="28" t="str">
        <f>IF(ISNA(INDEX($A$38:$U$93,MATCH($B123,$B$38:$B$93,0),19)),"",INDEX($A$38:$U$93,MATCH($B123,$B$38:$B$93,0),19))</f>
        <v>C</v>
      </c>
      <c r="T123" s="28">
        <f>IF(ISNA(INDEX($A$38:$U$93,MATCH($B123,$B$38:$B$93,0),20)),"",INDEX($A$38:$U$93,MATCH($B123,$B$38:$B$93,0),20))</f>
        <v>0</v>
      </c>
      <c r="U123" s="20" t="s">
        <v>38</v>
      </c>
    </row>
    <row r="124" spans="1:21" ht="12.75">
      <c r="A124" s="31" t="str">
        <f>IF(ISNA(INDEX($A$38:$U$93,MATCH($B124,$B$38:$B$93,0),1)),"",INDEX($A$38:$U$93,MATCH($B124,$B$38:$B$93,0),1))</f>
        <v>MME8049</v>
      </c>
      <c r="B124" s="103" t="s">
        <v>118</v>
      </c>
      <c r="C124" s="103"/>
      <c r="D124" s="103"/>
      <c r="E124" s="103"/>
      <c r="F124" s="103"/>
      <c r="G124" s="103"/>
      <c r="H124" s="103"/>
      <c r="I124" s="103"/>
      <c r="J124" s="19">
        <f>IF(ISNA(INDEX($A$38:$U$93,MATCH($B124,$B$38:$B$93,0),10)),"",INDEX($A$38:$U$93,MATCH($B124,$B$38:$B$93,0),10))</f>
        <v>8</v>
      </c>
      <c r="K124" s="19">
        <f>IF(ISNA(INDEX($A$38:$U$93,MATCH($B124,$B$38:$B$93,0),11)),"",INDEX($A$38:$U$93,MATCH($B124,$B$38:$B$93,0),11))</f>
        <v>2</v>
      </c>
      <c r="L124" s="19">
        <f>IF(ISNA(INDEX($A$38:$U$93,MATCH($B124,$B$38:$B$93,0),12)),"",INDEX($A$38:$U$93,MATCH($B124,$B$38:$B$93,0),12))</f>
        <v>1</v>
      </c>
      <c r="M124" s="19">
        <f>IF(ISNA(INDEX($A$38:$U$93,MATCH($B124,$B$38:$B$93,0),13)),"",INDEX($A$38:$U$93,MATCH($B124,$B$38:$B$93,0),13))</f>
        <v>0</v>
      </c>
      <c r="N124" s="19">
        <f>IF(ISNA(INDEX($A$38:$U$93,MATCH($B124,$B$38:$B$93,0),14)),"",INDEX($A$38:$U$93,MATCH($B124,$B$38:$B$93,0),14))</f>
        <v>1</v>
      </c>
      <c r="O124" s="19">
        <f>IF(ISNA(INDEX($A$38:$U$93,MATCH($B124,$B$38:$B$93,0),15)),"",INDEX($A$38:$U$93,MATCH($B124,$B$38:$B$93,0),15))</f>
        <v>4</v>
      </c>
      <c r="P124" s="19">
        <f>IF(ISNA(INDEX($A$38:$U$93,MATCH($B124,$B$38:$B$93,0),16)),"",INDEX($A$38:$U$93,MATCH($B124,$B$38:$B$93,0),16))</f>
        <v>10</v>
      </c>
      <c r="Q124" s="19">
        <f>IF(ISNA(INDEX($A$38:$U$93,MATCH($B124,$B$38:$B$93,0),17)),"",INDEX($A$38:$U$93,MATCH($B124,$B$38:$B$93,0),17))</f>
        <v>14</v>
      </c>
      <c r="R124" s="28" t="str">
        <f>IF(ISNA(INDEX($A$38:$U$93,MATCH($B124,$B$38:$B$93,0),18)),"",INDEX($A$38:$U$93,MATCH($B124,$B$38:$B$93,0),18))</f>
        <v>E</v>
      </c>
      <c r="S124" s="28">
        <f>IF(ISNA(INDEX($A$38:$U$93,MATCH($B124,$B$38:$B$93,0),19)),"",INDEX($A$38:$U$93,MATCH($B124,$B$38:$B$93,0),19))</f>
        <v>0</v>
      </c>
      <c r="T124" s="28">
        <f>IF(ISNA(INDEX($A$38:$U$93,MATCH($B124,$B$38:$B$93,0),20)),"",INDEX($A$38:$U$93,MATCH($B124,$B$38:$B$93,0),20))</f>
        <v>0</v>
      </c>
      <c r="U124" s="20" t="s">
        <v>38</v>
      </c>
    </row>
    <row r="125" spans="1:21" ht="12.75">
      <c r="A125" s="21" t="s">
        <v>26</v>
      </c>
      <c r="B125" s="105"/>
      <c r="C125" s="106"/>
      <c r="D125" s="106"/>
      <c r="E125" s="106"/>
      <c r="F125" s="106"/>
      <c r="G125" s="106"/>
      <c r="H125" s="106"/>
      <c r="I125" s="107"/>
      <c r="J125" s="23">
        <f>IF(ISNA(SUM(J118:J124)),"",SUM(J118:J124))</f>
        <v>52</v>
      </c>
      <c r="K125" s="23">
        <f aca="true" t="shared" si="6" ref="K125:Q125">SUM(K118:K124)</f>
        <v>14</v>
      </c>
      <c r="L125" s="23">
        <f t="shared" si="6"/>
        <v>7</v>
      </c>
      <c r="M125" s="23">
        <f t="shared" si="6"/>
        <v>0</v>
      </c>
      <c r="N125" s="23">
        <f t="shared" si="6"/>
        <v>7</v>
      </c>
      <c r="O125" s="23">
        <f t="shared" si="6"/>
        <v>28</v>
      </c>
      <c r="P125" s="23">
        <f t="shared" si="6"/>
        <v>65</v>
      </c>
      <c r="Q125" s="23">
        <f t="shared" si="6"/>
        <v>93</v>
      </c>
      <c r="R125" s="21">
        <f>COUNTIF(R118:R124,"E")</f>
        <v>6</v>
      </c>
      <c r="S125" s="21">
        <f>COUNTIF(S118:S124,"C")</f>
        <v>1</v>
      </c>
      <c r="T125" s="21">
        <f>COUNTIF(T118:T124,"VP")</f>
        <v>0</v>
      </c>
      <c r="U125" s="20"/>
    </row>
    <row r="126" spans="1:21" ht="17.25" customHeight="1">
      <c r="A126" s="82" t="s">
        <v>69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4"/>
    </row>
    <row r="127" spans="1:21" ht="12.75">
      <c r="A127" s="31">
        <f>IF(ISNA(INDEX($A$38:$U$93,MATCH($B127,$B$38:$B$93,0),1)),"",INDEX($A$38:$U$93,MATCH($B127,$B$38:$B$93,0),1))</f>
      </c>
      <c r="B127" s="115"/>
      <c r="C127" s="116"/>
      <c r="D127" s="116"/>
      <c r="E127" s="116"/>
      <c r="F127" s="116"/>
      <c r="G127" s="116"/>
      <c r="H127" s="116"/>
      <c r="I127" s="117"/>
      <c r="J127" s="19">
        <f>IF(ISNA(INDEX($A$38:$U$93,MATCH($B127,$B$38:$B$93,0),10)),"",INDEX($A$38:$U$93,MATCH($B127,$B$38:$B$93,0),10))</f>
      </c>
      <c r="K127" s="19">
        <f>IF(ISNA(INDEX($A$38:$U$93,MATCH($B127,$B$38:$B$93,0),11)),"",INDEX($A$38:$U$93,MATCH($B127,$B$38:$B$93,0),11))</f>
      </c>
      <c r="L127" s="19">
        <f>IF(ISNA(INDEX($A$38:$U$93,MATCH($B127,$B$38:$B$93,0),12)),"",INDEX($A$38:$U$93,MATCH($B127,$B$38:$B$93,0),12))</f>
      </c>
      <c r="M127" s="19">
        <f>IF(ISNA(INDEX($A$38:$U$93,MATCH($B127,$B$38:$B$93,0),13)),"",INDEX($A$38:$U$93,MATCH($B127,$B$38:$B$93,0),13))</f>
      </c>
      <c r="N127" s="19">
        <f>IF(ISNA(INDEX($A$38:$U$93,MATCH($B127,$B$38:$B$93,0),14)),"",INDEX($A$38:$U$93,MATCH($B127,$B$38:$B$93,0),14))</f>
      </c>
      <c r="O127" s="19">
        <f>IF(ISNA(INDEX($A$38:$U$93,MATCH($B127,$B$38:$B$93,0),15)),"",INDEX($A$38:$U$93,MATCH($B127,$B$38:$B$93,0),15))</f>
      </c>
      <c r="P127" s="19">
        <f>IF(ISNA(INDEX($A$38:$U$93,MATCH($B127,$B$38:$B$93,0),16)),"",INDEX($A$38:$U$93,MATCH($B127,$B$38:$B$93,0),16))</f>
      </c>
      <c r="Q127" s="19">
        <f>IF(ISNA(INDEX($A$38:$U$93,MATCH($B127,$B$38:$B$93,0),17)),"",INDEX($A$38:$U$93,MATCH($B127,$B$38:$B$93,0),17))</f>
      </c>
      <c r="R127" s="28">
        <f>IF(ISNA(INDEX($A$38:$U$93,MATCH($B127,$B$38:$B$93,0),18)),"",INDEX($A$38:$U$93,MATCH($B127,$B$38:$B$93,0),18))</f>
      </c>
      <c r="S127" s="28">
        <f>IF(ISNA(INDEX($A$38:$U$93,MATCH($B127,$B$38:$B$93,0),19)),"",INDEX($A$38:$U$93,MATCH($B127,$B$38:$B$93,0),19))</f>
      </c>
      <c r="T127" s="28">
        <f>IF(ISNA(INDEX($A$38:$U$93,MATCH($B127,$B$38:$B$93,0),20)),"",INDEX($A$38:$U$93,MATCH($B127,$B$38:$B$93,0),20))</f>
      </c>
      <c r="U127" s="20" t="s">
        <v>38</v>
      </c>
    </row>
    <row r="128" spans="1:21" ht="12.75">
      <c r="A128" s="21" t="s">
        <v>26</v>
      </c>
      <c r="B128" s="104"/>
      <c r="C128" s="104"/>
      <c r="D128" s="104"/>
      <c r="E128" s="104"/>
      <c r="F128" s="104"/>
      <c r="G128" s="104"/>
      <c r="H128" s="104"/>
      <c r="I128" s="104"/>
      <c r="J128" s="23">
        <f aca="true" t="shared" si="7" ref="J128:Q128">SUM(J127:J127)</f>
        <v>0</v>
      </c>
      <c r="K128" s="23">
        <f t="shared" si="7"/>
        <v>0</v>
      </c>
      <c r="L128" s="23">
        <f t="shared" si="7"/>
        <v>0</v>
      </c>
      <c r="M128" s="23">
        <f t="shared" si="7"/>
        <v>0</v>
      </c>
      <c r="N128" s="23">
        <f t="shared" si="7"/>
        <v>0</v>
      </c>
      <c r="O128" s="23">
        <f t="shared" si="7"/>
        <v>0</v>
      </c>
      <c r="P128" s="23">
        <f t="shared" si="7"/>
        <v>0</v>
      </c>
      <c r="Q128" s="23">
        <f t="shared" si="7"/>
        <v>0</v>
      </c>
      <c r="R128" s="21">
        <f>COUNTIF(R127:R127,"E")</f>
        <v>0</v>
      </c>
      <c r="S128" s="21">
        <f>COUNTIF(S127:S127,"C")</f>
        <v>0</v>
      </c>
      <c r="T128" s="21">
        <f>COUNTIF(T127:T127,"VP")</f>
        <v>0</v>
      </c>
      <c r="U128" s="22"/>
    </row>
    <row r="129" spans="1:21" ht="27" customHeight="1">
      <c r="A129" s="108" t="s">
        <v>52</v>
      </c>
      <c r="B129" s="109"/>
      <c r="C129" s="109"/>
      <c r="D129" s="109"/>
      <c r="E129" s="109"/>
      <c r="F129" s="109"/>
      <c r="G129" s="109"/>
      <c r="H129" s="109"/>
      <c r="I129" s="110"/>
      <c r="J129" s="23">
        <f aca="true" t="shared" si="8" ref="J129:T129">SUM(J125,J128)</f>
        <v>52</v>
      </c>
      <c r="K129" s="23">
        <f t="shared" si="8"/>
        <v>14</v>
      </c>
      <c r="L129" s="23">
        <f t="shared" si="8"/>
        <v>7</v>
      </c>
      <c r="M129" s="23">
        <f t="shared" si="8"/>
        <v>0</v>
      </c>
      <c r="N129" s="23">
        <f t="shared" si="8"/>
        <v>7</v>
      </c>
      <c r="O129" s="23">
        <f t="shared" si="8"/>
        <v>28</v>
      </c>
      <c r="P129" s="23">
        <f t="shared" si="8"/>
        <v>65</v>
      </c>
      <c r="Q129" s="23">
        <f t="shared" si="8"/>
        <v>93</v>
      </c>
      <c r="R129" s="23">
        <f t="shared" si="8"/>
        <v>6</v>
      </c>
      <c r="S129" s="23">
        <f t="shared" si="8"/>
        <v>1</v>
      </c>
      <c r="T129" s="23">
        <f t="shared" si="8"/>
        <v>0</v>
      </c>
      <c r="U129" s="39">
        <f>7/17</f>
        <v>0.4117647058823529</v>
      </c>
    </row>
    <row r="130" spans="1:21" ht="12.75">
      <c r="A130" s="66" t="s">
        <v>53</v>
      </c>
      <c r="B130" s="67"/>
      <c r="C130" s="67"/>
      <c r="D130" s="67"/>
      <c r="E130" s="67"/>
      <c r="F130" s="67"/>
      <c r="G130" s="67"/>
      <c r="H130" s="67"/>
      <c r="I130" s="67"/>
      <c r="J130" s="68"/>
      <c r="K130" s="23">
        <f aca="true" t="shared" si="9" ref="K130:Q130">K125*14+K128*12</f>
        <v>196</v>
      </c>
      <c r="L130" s="23">
        <f t="shared" si="9"/>
        <v>98</v>
      </c>
      <c r="M130" s="23">
        <f t="shared" si="9"/>
        <v>0</v>
      </c>
      <c r="N130" s="23">
        <f t="shared" si="9"/>
        <v>98</v>
      </c>
      <c r="O130" s="23">
        <f t="shared" si="9"/>
        <v>392</v>
      </c>
      <c r="P130" s="23">
        <f t="shared" si="9"/>
        <v>910</v>
      </c>
      <c r="Q130" s="23">
        <f t="shared" si="9"/>
        <v>1302</v>
      </c>
      <c r="R130" s="60"/>
      <c r="S130" s="61"/>
      <c r="T130" s="61"/>
      <c r="U130" s="62"/>
    </row>
    <row r="131" spans="1:21" ht="12.75">
      <c r="A131" s="69"/>
      <c r="B131" s="70"/>
      <c r="C131" s="70"/>
      <c r="D131" s="70"/>
      <c r="E131" s="70"/>
      <c r="F131" s="70"/>
      <c r="G131" s="70"/>
      <c r="H131" s="70"/>
      <c r="I131" s="70"/>
      <c r="J131" s="71"/>
      <c r="K131" s="57">
        <f>SUM(K130:N130)</f>
        <v>392</v>
      </c>
      <c r="L131" s="58"/>
      <c r="M131" s="58"/>
      <c r="N131" s="59"/>
      <c r="O131" s="72">
        <v>1302</v>
      </c>
      <c r="P131" s="73"/>
      <c r="Q131" s="74"/>
      <c r="R131" s="63"/>
      <c r="S131" s="64"/>
      <c r="T131" s="64"/>
      <c r="U131" s="65"/>
    </row>
    <row r="132" spans="1:21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2"/>
      <c r="L132" s="42"/>
      <c r="M132" s="42"/>
      <c r="N132" s="42"/>
      <c r="O132" s="43"/>
      <c r="P132" s="43"/>
      <c r="Q132" s="43"/>
      <c r="R132" s="44"/>
      <c r="S132" s="44"/>
      <c r="T132" s="44"/>
      <c r="U132" s="44"/>
    </row>
    <row r="133" spans="1:21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2"/>
      <c r="L133" s="42"/>
      <c r="M133" s="42"/>
      <c r="N133" s="42"/>
      <c r="O133" s="43"/>
      <c r="P133" s="43"/>
      <c r="Q133" s="43"/>
      <c r="R133" s="44"/>
      <c r="S133" s="44"/>
      <c r="T133" s="44"/>
      <c r="U133" s="44"/>
    </row>
    <row r="134" spans="1:21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2"/>
      <c r="L134" s="42"/>
      <c r="M134" s="42"/>
      <c r="N134" s="42"/>
      <c r="O134" s="43"/>
      <c r="P134" s="43"/>
      <c r="Q134" s="43"/>
      <c r="R134" s="44"/>
      <c r="S134" s="44"/>
      <c r="T134" s="44"/>
      <c r="U134" s="44"/>
    </row>
    <row r="135" spans="1:21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2"/>
      <c r="L135" s="42"/>
      <c r="M135" s="42"/>
      <c r="N135" s="42"/>
      <c r="O135" s="43"/>
      <c r="P135" s="43"/>
      <c r="Q135" s="43"/>
      <c r="R135" s="44"/>
      <c r="S135" s="44"/>
      <c r="T135" s="44"/>
      <c r="U135" s="44"/>
    </row>
    <row r="136" spans="1:21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2"/>
      <c r="L136" s="42"/>
      <c r="M136" s="42"/>
      <c r="N136" s="42"/>
      <c r="O136" s="43"/>
      <c r="P136" s="43"/>
      <c r="Q136" s="43"/>
      <c r="R136" s="44"/>
      <c r="S136" s="44"/>
      <c r="T136" s="44"/>
      <c r="U136" s="44"/>
    </row>
    <row r="137" spans="1:21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2"/>
      <c r="L137" s="42"/>
      <c r="M137" s="42"/>
      <c r="N137" s="42"/>
      <c r="O137" s="43"/>
      <c r="P137" s="43"/>
      <c r="Q137" s="43"/>
      <c r="R137" s="44"/>
      <c r="S137" s="44"/>
      <c r="T137" s="44"/>
      <c r="U137" s="44"/>
    </row>
    <row r="138" spans="1:21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2"/>
      <c r="L138" s="42"/>
      <c r="M138" s="42"/>
      <c r="N138" s="42"/>
      <c r="O138" s="43"/>
      <c r="P138" s="43"/>
      <c r="Q138" s="43"/>
      <c r="R138" s="44"/>
      <c r="S138" s="44"/>
      <c r="T138" s="44"/>
      <c r="U138" s="44"/>
    </row>
    <row r="139" spans="1:21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2"/>
      <c r="L139" s="42"/>
      <c r="M139" s="42"/>
      <c r="N139" s="42"/>
      <c r="O139" s="43"/>
      <c r="P139" s="43"/>
      <c r="Q139" s="43"/>
      <c r="R139" s="44"/>
      <c r="S139" s="44"/>
      <c r="T139" s="44"/>
      <c r="U139" s="44"/>
    </row>
    <row r="140" spans="1:21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2"/>
      <c r="L140" s="42"/>
      <c r="M140" s="42"/>
      <c r="N140" s="42"/>
      <c r="O140" s="43"/>
      <c r="P140" s="43"/>
      <c r="Q140" s="43"/>
      <c r="R140" s="44"/>
      <c r="S140" s="44"/>
      <c r="T140" s="44"/>
      <c r="U140" s="44"/>
    </row>
    <row r="141" spans="1:21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2"/>
      <c r="L141" s="42"/>
      <c r="M141" s="42"/>
      <c r="N141" s="42"/>
      <c r="O141" s="43"/>
      <c r="P141" s="43"/>
      <c r="Q141" s="43"/>
      <c r="R141" s="44"/>
      <c r="S141" s="44"/>
      <c r="T141" s="44"/>
      <c r="U141" s="44"/>
    </row>
    <row r="142" spans="1:21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2"/>
      <c r="L142" s="42"/>
      <c r="M142" s="42"/>
      <c r="N142" s="42"/>
      <c r="O142" s="43"/>
      <c r="P142" s="43"/>
      <c r="Q142" s="43"/>
      <c r="R142" s="44"/>
      <c r="S142" s="44"/>
      <c r="T142" s="44"/>
      <c r="U142" s="44"/>
    </row>
    <row r="143" spans="1:21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2"/>
      <c r="L143" s="42"/>
      <c r="M143" s="42"/>
      <c r="N143" s="42"/>
      <c r="O143" s="43"/>
      <c r="P143" s="43"/>
      <c r="Q143" s="43"/>
      <c r="R143" s="44"/>
      <c r="S143" s="44"/>
      <c r="T143" s="44"/>
      <c r="U143" s="44"/>
    </row>
    <row r="144" spans="1:21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2"/>
      <c r="L144" s="42"/>
      <c r="M144" s="42"/>
      <c r="N144" s="42"/>
      <c r="O144" s="43"/>
      <c r="P144" s="43"/>
      <c r="Q144" s="43"/>
      <c r="R144" s="44"/>
      <c r="S144" s="44"/>
      <c r="T144" s="44"/>
      <c r="U144" s="44"/>
    </row>
    <row r="145" spans="1:21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2"/>
      <c r="L145" s="42"/>
      <c r="M145" s="42"/>
      <c r="N145" s="42"/>
      <c r="O145" s="43"/>
      <c r="P145" s="43"/>
      <c r="Q145" s="43"/>
      <c r="R145" s="44"/>
      <c r="S145" s="44"/>
      <c r="T145" s="44"/>
      <c r="U145" s="44"/>
    </row>
    <row r="147" spans="1:21" ht="23.25" customHeight="1">
      <c r="A147" s="104" t="s">
        <v>136</v>
      </c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</row>
    <row r="148" spans="1:21" ht="12.75" customHeight="1">
      <c r="A148" s="104" t="s">
        <v>28</v>
      </c>
      <c r="B148" s="104" t="s">
        <v>27</v>
      </c>
      <c r="C148" s="104"/>
      <c r="D148" s="104"/>
      <c r="E148" s="104"/>
      <c r="F148" s="104"/>
      <c r="G148" s="104"/>
      <c r="H148" s="104"/>
      <c r="I148" s="104"/>
      <c r="J148" s="81" t="s">
        <v>42</v>
      </c>
      <c r="K148" s="81" t="s">
        <v>25</v>
      </c>
      <c r="L148" s="81"/>
      <c r="M148" s="81"/>
      <c r="N148" s="81"/>
      <c r="O148" s="81" t="s">
        <v>43</v>
      </c>
      <c r="P148" s="81"/>
      <c r="Q148" s="81"/>
      <c r="R148" s="81" t="s">
        <v>24</v>
      </c>
      <c r="S148" s="81"/>
      <c r="T148" s="81"/>
      <c r="U148" s="81" t="s">
        <v>23</v>
      </c>
    </row>
    <row r="149" spans="1:21" ht="12.75">
      <c r="A149" s="104"/>
      <c r="B149" s="104"/>
      <c r="C149" s="104"/>
      <c r="D149" s="104"/>
      <c r="E149" s="104"/>
      <c r="F149" s="104"/>
      <c r="G149" s="104"/>
      <c r="H149" s="104"/>
      <c r="I149" s="104"/>
      <c r="J149" s="81"/>
      <c r="K149" s="29" t="s">
        <v>29</v>
      </c>
      <c r="L149" s="29" t="s">
        <v>30</v>
      </c>
      <c r="M149" s="29" t="s">
        <v>31</v>
      </c>
      <c r="N149" s="29" t="s">
        <v>72</v>
      </c>
      <c r="O149" s="29" t="s">
        <v>35</v>
      </c>
      <c r="P149" s="29" t="s">
        <v>8</v>
      </c>
      <c r="Q149" s="29" t="s">
        <v>32</v>
      </c>
      <c r="R149" s="29" t="s">
        <v>33</v>
      </c>
      <c r="S149" s="29" t="s">
        <v>29</v>
      </c>
      <c r="T149" s="29" t="s">
        <v>34</v>
      </c>
      <c r="U149" s="81"/>
    </row>
    <row r="150" spans="1:21" ht="18.75" customHeight="1">
      <c r="A150" s="82" t="s">
        <v>68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4"/>
    </row>
    <row r="151" spans="1:21" ht="12.75">
      <c r="A151" s="31" t="str">
        <f>IF(ISNA(INDEX($A$38:$U$93,MATCH($B151,$B$38:$B$93,0),1)),"",INDEX($A$38:$U$93,MATCH($B151,$B$38:$B$93,0),1))</f>
        <v>MXX5101</v>
      </c>
      <c r="B151" s="103" t="s">
        <v>77</v>
      </c>
      <c r="C151" s="103"/>
      <c r="D151" s="103"/>
      <c r="E151" s="103"/>
      <c r="F151" s="103"/>
      <c r="G151" s="103"/>
      <c r="H151" s="103"/>
      <c r="I151" s="103"/>
      <c r="J151" s="19">
        <f>IF(ISNA(INDEX($A$38:$U$93,MATCH($B151,$B$38:$B$93,0),10)),"",INDEX($A$38:$U$93,MATCH($B151,$B$38:$B$93,0),10))</f>
        <v>8</v>
      </c>
      <c r="K151" s="19">
        <f>IF(ISNA(INDEX($A$38:$U$93,MATCH($B151,$B$38:$B$93,0),11)),"",INDEX($A$38:$U$93,MATCH($B151,$B$38:$B$93,0),11))</f>
        <v>2</v>
      </c>
      <c r="L151" s="19">
        <f>IF(ISNA(INDEX($A$38:$U$93,MATCH($B151,$B$38:$B$93,0),12)),"",INDEX($A$38:$U$93,MATCH($B151,$B$38:$B$93,0),12))</f>
        <v>1</v>
      </c>
      <c r="M151" s="19">
        <f>IF(ISNA(INDEX($A$38:$U$93,MATCH($B151,$B$38:$B$93,0),13)),"",INDEX($A$38:$U$93,MATCH($B151,$B$38:$B$93,0),13))</f>
        <v>0</v>
      </c>
      <c r="N151" s="19">
        <f>IF(ISNA(INDEX($A$38:$U$93,MATCH($B151,$B$38:$B$93,0),14)),"",INDEX($A$38:$U$93,MATCH($B151,$B$38:$B$93,0),14))</f>
        <v>1</v>
      </c>
      <c r="O151" s="19">
        <f>IF(ISNA(INDEX($A$38:$U$93,MATCH($B151,$B$38:$B$93,0),15)),"",INDEX($A$38:$U$93,MATCH($B151,$B$38:$B$93,0),15))</f>
        <v>4</v>
      </c>
      <c r="P151" s="19">
        <f>IF(ISNA(INDEX($A$38:$U$93,MATCH($B151,$B$38:$B$93,0),16)),"",INDEX($A$38:$U$93,MATCH($B151,$B$38:$B$93,0),16))</f>
        <v>10</v>
      </c>
      <c r="Q151" s="19">
        <f>IF(ISNA(INDEX($A$38:$U$93,MATCH($B151,$B$38:$B$93,0),17)),"",INDEX($A$38:$U$93,MATCH($B151,$B$38:$B$93,0),17))</f>
        <v>14</v>
      </c>
      <c r="R151" s="28" t="str">
        <f>IF(ISNA(INDEX($A$38:$U$93,MATCH($B151,$B$38:$B$93,0),18)),"",INDEX($A$38:$U$93,MATCH($B151,$B$38:$B$93,0),18))</f>
        <v>E</v>
      </c>
      <c r="S151" s="28">
        <f>IF(ISNA(INDEX($A$38:$U$93,MATCH($B151,$B$38:$B$93,0),19)),"",INDEX($A$38:$U$93,MATCH($B151,$B$38:$B$93,0),19))</f>
        <v>0</v>
      </c>
      <c r="T151" s="28">
        <f>IF(ISNA(INDEX($A$38:$U$93,MATCH($B151,$B$38:$B$93,0),20)),"",INDEX($A$38:$U$93,MATCH($B151,$B$38:$B$93,0),20))</f>
        <v>0</v>
      </c>
      <c r="U151" s="18" t="s">
        <v>40</v>
      </c>
    </row>
    <row r="152" spans="1:21" ht="12.75">
      <c r="A152" s="21" t="s">
        <v>26</v>
      </c>
      <c r="B152" s="105"/>
      <c r="C152" s="106"/>
      <c r="D152" s="106"/>
      <c r="E152" s="106"/>
      <c r="F152" s="106"/>
      <c r="G152" s="106"/>
      <c r="H152" s="106"/>
      <c r="I152" s="107"/>
      <c r="J152" s="23">
        <f aca="true" t="shared" si="10" ref="J152:Q152">SUM(J151:J151)</f>
        <v>8</v>
      </c>
      <c r="K152" s="23">
        <f t="shared" si="10"/>
        <v>2</v>
      </c>
      <c r="L152" s="23">
        <f t="shared" si="10"/>
        <v>1</v>
      </c>
      <c r="M152" s="23">
        <f t="shared" si="10"/>
        <v>0</v>
      </c>
      <c r="N152" s="23">
        <f t="shared" si="10"/>
        <v>1</v>
      </c>
      <c r="O152" s="23">
        <f t="shared" si="10"/>
        <v>4</v>
      </c>
      <c r="P152" s="23">
        <f t="shared" si="10"/>
        <v>10</v>
      </c>
      <c r="Q152" s="23">
        <f t="shared" si="10"/>
        <v>14</v>
      </c>
      <c r="R152" s="21">
        <f>COUNTIF(R151:R151,"E")</f>
        <v>1</v>
      </c>
      <c r="S152" s="21">
        <f>COUNTIF(S151:S151,"C")</f>
        <v>0</v>
      </c>
      <c r="T152" s="21">
        <f>COUNTIF(T151:T151,"VP")</f>
        <v>0</v>
      </c>
      <c r="U152" s="18"/>
    </row>
    <row r="153" spans="1:21" ht="18" customHeight="1">
      <c r="A153" s="82" t="s">
        <v>70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4"/>
    </row>
    <row r="154" spans="1:21" ht="12.75">
      <c r="A154" s="31" t="str">
        <f>IF(ISNA(INDEX($A$38:$U$93,MATCH($B154,$B$38:$B$93,0),1)),"",INDEX($A$38:$U$93,MATCH($B154,$B$38:$B$93,0),1))</f>
        <v>MME9103</v>
      </c>
      <c r="B154" s="103" t="s">
        <v>113</v>
      </c>
      <c r="C154" s="103"/>
      <c r="D154" s="103"/>
      <c r="E154" s="103"/>
      <c r="F154" s="103"/>
      <c r="G154" s="103"/>
      <c r="H154" s="103"/>
      <c r="I154" s="103"/>
      <c r="J154" s="19">
        <f>IF(ISNA(INDEX($A$38:$U$93,MATCH($B154,$B$38:$B$93,0),10)),"",INDEX($A$38:$U$93,MATCH($B154,$B$38:$B$93,0),10))</f>
        <v>4</v>
      </c>
      <c r="K154" s="19">
        <f>IF(ISNA(INDEX($A$38:$U$93,MATCH($B154,$B$38:$B$93,0),11)),"",INDEX($A$38:$U$93,MATCH($B154,$B$38:$B$93,0),11))</f>
        <v>0</v>
      </c>
      <c r="L154" s="19">
        <f>IF(ISNA(INDEX($A$38:$U$93,MATCH($B154,$B$38:$B$93,0),12)),"",INDEX($A$38:$U$93,MATCH($B154,$B$38:$B$93,0),12))</f>
        <v>0</v>
      </c>
      <c r="M154" s="19">
        <f>IF(ISNA(INDEX($A$38:$U$93,MATCH($B154,$B$38:$B$93,0),13)),"",INDEX($A$38:$U$93,MATCH($B154,$B$38:$B$93,0),13))</f>
        <v>1</v>
      </c>
      <c r="N154" s="19">
        <f>IF(ISNA(INDEX($A$38:$U$93,MATCH($B154,$B$38:$B$93,0),14)),"",INDEX($A$38:$U$93,MATCH($B154,$B$38:$B$93,0),14))</f>
        <v>2</v>
      </c>
      <c r="O154" s="19">
        <f>IF(ISNA(INDEX($A$38:$U$93,MATCH($B154,$B$38:$B$93,0),15)),"",INDEX($A$38:$U$93,MATCH($B154,$B$38:$B$93,0),15))</f>
        <v>3</v>
      </c>
      <c r="P154" s="19">
        <f>IF(ISNA(INDEX($A$38:$U$93,MATCH($B154,$B$38:$B$93,0),16)),"",INDEX($A$38:$U$93,MATCH($B154,$B$38:$B$93,0),16))</f>
        <v>5</v>
      </c>
      <c r="Q154" s="19">
        <f>IF(ISNA(INDEX($A$38:$U$93,MATCH($B154,$B$38:$B$93,0),17)),"",INDEX($A$38:$U$93,MATCH($B154,$B$38:$B$93,0),17))</f>
        <v>8</v>
      </c>
      <c r="R154" s="28">
        <f>IF(ISNA(INDEX($A$38:$U$93,MATCH($B154,$B$38:$B$93,0),18)),"",INDEX($A$38:$U$93,MATCH($B154,$B$38:$B$93,0),18))</f>
        <v>0</v>
      </c>
      <c r="S154" s="28" t="str">
        <f>IF(ISNA(INDEX($A$38:$U$93,MATCH($B154,$B$38:$B$93,0),19)),"",INDEX($A$38:$U$93,MATCH($B154,$B$38:$B$93,0),19))</f>
        <v>C</v>
      </c>
      <c r="T154" s="28">
        <f>IF(ISNA(INDEX($A$38:$U$93,MATCH($B154,$B$38:$B$93,0),20)),"",INDEX($A$38:$U$93,MATCH($B154,$B$38:$B$93,0),20))</f>
        <v>0</v>
      </c>
      <c r="U154" s="18" t="s">
        <v>40</v>
      </c>
    </row>
    <row r="155" spans="1:21" ht="12.75">
      <c r="A155" s="31" t="str">
        <f>IF(ISNA(INDEX($A$38:$U$93,MATCH($B155,$B$38:$B$93,0),1)),"",INDEX($A$38:$U$93,MATCH($B155,$B$38:$B$93,0),1))</f>
        <v>MME8092</v>
      </c>
      <c r="B155" s="103" t="s">
        <v>121</v>
      </c>
      <c r="C155" s="103"/>
      <c r="D155" s="103"/>
      <c r="E155" s="103"/>
      <c r="F155" s="103"/>
      <c r="G155" s="103"/>
      <c r="H155" s="103"/>
      <c r="I155" s="103"/>
      <c r="J155" s="19">
        <f>IF(ISNA(INDEX($A$38:$U$93,MATCH($B155,$B$38:$B$93,0),10)),"",INDEX($A$38:$U$93,MATCH($B155,$B$38:$B$93,0),10))</f>
        <v>7</v>
      </c>
      <c r="K155" s="19">
        <f>IF(ISNA(INDEX($A$38:$U$93,MATCH($B155,$B$38:$B$93,0),11)),"",INDEX($A$38:$U$93,MATCH($B155,$B$38:$B$93,0),11))</f>
        <v>2</v>
      </c>
      <c r="L155" s="19">
        <f>IF(ISNA(INDEX($A$38:$U$93,MATCH($B155,$B$38:$B$93,0),12)),"",INDEX($A$38:$U$93,MATCH($B155,$B$38:$B$93,0),12))</f>
        <v>1</v>
      </c>
      <c r="M155" s="19">
        <f>IF(ISNA(INDEX($A$38:$U$93,MATCH($B155,$B$38:$B$93,0),13)),"",INDEX($A$38:$U$93,MATCH($B155,$B$38:$B$93,0),13))</f>
        <v>0</v>
      </c>
      <c r="N155" s="19">
        <f>IF(ISNA(INDEX($A$38:$U$93,MATCH($B155,$B$38:$B$93,0),14)),"",INDEX($A$38:$U$93,MATCH($B155,$B$38:$B$93,0),14))</f>
        <v>1</v>
      </c>
      <c r="O155" s="19">
        <f>IF(ISNA(INDEX($A$38:$U$93,MATCH($B155,$B$38:$B$93,0),15)),"",INDEX($A$38:$U$93,MATCH($B155,$B$38:$B$93,0),15))</f>
        <v>4</v>
      </c>
      <c r="P155" s="19">
        <f>IF(ISNA(INDEX($A$38:$U$93,MATCH($B155,$B$38:$B$93,0),16)),"",INDEX($A$38:$U$93,MATCH($B155,$B$38:$B$93,0),16))</f>
        <v>11</v>
      </c>
      <c r="Q155" s="19">
        <f>IF(ISNA(INDEX($A$38:$U$93,MATCH($B155,$B$38:$B$93,0),17)),"",INDEX($A$38:$U$93,MATCH($B155,$B$38:$B$93,0),17))</f>
        <v>15</v>
      </c>
      <c r="R155" s="28" t="str">
        <f>IF(ISNA(INDEX($A$38:$U$93,MATCH($B155,$B$38:$B$93,0),18)),"",INDEX($A$38:$U$93,MATCH($B155,$B$38:$B$93,0),18))</f>
        <v>E</v>
      </c>
      <c r="S155" s="28">
        <f>IF(ISNA(INDEX($A$38:$U$93,MATCH($B155,$B$38:$B$93,0),19)),"",INDEX($A$38:$U$93,MATCH($B155,$B$38:$B$93,0),19))</f>
        <v>0</v>
      </c>
      <c r="T155" s="28">
        <f>IF(ISNA(INDEX($A$38:$U$93,MATCH($B155,$B$38:$B$93,0),20)),"",INDEX($A$38:$U$93,MATCH($B155,$B$38:$B$93,0),20))</f>
        <v>0</v>
      </c>
      <c r="U155" s="18" t="s">
        <v>40</v>
      </c>
    </row>
    <row r="156" spans="1:21" ht="12.75">
      <c r="A156" s="31" t="str">
        <f>IF(ISNA(INDEX($A$38:$U$93,MATCH($B156,$B$38:$B$93,0),1)),"",INDEX($A$38:$U$93,MATCH($B156,$B$38:$B$93,0),1))</f>
        <v>MME8091</v>
      </c>
      <c r="B156" s="103" t="s">
        <v>120</v>
      </c>
      <c r="C156" s="103"/>
      <c r="D156" s="103"/>
      <c r="E156" s="103"/>
      <c r="F156" s="103"/>
      <c r="G156" s="103"/>
      <c r="H156" s="103"/>
      <c r="I156" s="103"/>
      <c r="J156" s="19">
        <f>IF(ISNA(INDEX($A$38:$U$93,MATCH($B156,$B$38:$B$93,0),10)),"",INDEX($A$38:$U$93,MATCH($B156,$B$38:$B$93,0),10))</f>
        <v>7</v>
      </c>
      <c r="K156" s="19">
        <f>IF(ISNA(INDEX($A$38:$U$93,MATCH($B156,$B$38:$B$93,0),11)),"",INDEX($A$38:$U$93,MATCH($B156,$B$38:$B$93,0),11))</f>
        <v>2</v>
      </c>
      <c r="L156" s="19">
        <f>IF(ISNA(INDEX($A$38:$U$93,MATCH($B156,$B$38:$B$93,0),12)),"",INDEX($A$38:$U$93,MATCH($B156,$B$38:$B$93,0),12))</f>
        <v>1</v>
      </c>
      <c r="M156" s="19">
        <f>IF(ISNA(INDEX($A$38:$U$93,MATCH($B156,$B$38:$B$93,0),13)),"",INDEX($A$38:$U$93,MATCH($B156,$B$38:$B$93,0),13))</f>
        <v>0</v>
      </c>
      <c r="N156" s="19">
        <f>IF(ISNA(INDEX($A$38:$U$93,MATCH($B156,$B$38:$B$93,0),14)),"",INDEX($A$38:$U$93,MATCH($B156,$B$38:$B$93,0),14))</f>
        <v>1</v>
      </c>
      <c r="O156" s="19">
        <f>IF(ISNA(INDEX($A$38:$U$93,MATCH($B156,$B$38:$B$93,0),15)),"",INDEX($A$38:$U$93,MATCH($B156,$B$38:$B$93,0),15))</f>
        <v>4</v>
      </c>
      <c r="P156" s="19">
        <f>IF(ISNA(INDEX($A$38:$U$93,MATCH($B156,$B$38:$B$93,0),16)),"",INDEX($A$38:$U$93,MATCH($B156,$B$38:$B$93,0),16))</f>
        <v>11</v>
      </c>
      <c r="Q156" s="19">
        <f>IF(ISNA(INDEX($A$38:$U$93,MATCH($B156,$B$38:$B$93,0),17)),"",INDEX($A$38:$U$93,MATCH($B156,$B$38:$B$93,0),17))</f>
        <v>15</v>
      </c>
      <c r="R156" s="28" t="str">
        <f>IF(ISNA(INDEX($A$38:$U$93,MATCH($B156,$B$38:$B$93,0),18)),"",INDEX($A$38:$U$93,MATCH($B156,$B$38:$B$93,0),18))</f>
        <v>E</v>
      </c>
      <c r="S156" s="28">
        <f>IF(ISNA(INDEX($A$38:$U$93,MATCH($B156,$B$38:$B$93,0),19)),"",INDEX($A$38:$U$93,MATCH($B156,$B$38:$B$93,0),19))</f>
        <v>0</v>
      </c>
      <c r="T156" s="28">
        <f>IF(ISNA(INDEX($A$38:$U$93,MATCH($B156,$B$38:$B$93,0),20)),"",INDEX($A$38:$U$93,MATCH($B156,$B$38:$B$93,0),20))</f>
        <v>0</v>
      </c>
      <c r="U156" s="18" t="s">
        <v>40</v>
      </c>
    </row>
    <row r="157" spans="1:21" ht="12.75">
      <c r="A157" s="31" t="str">
        <f>IF(ISNA(INDEX($A$38:$U$93,MATCH($B157,$B$38:$B$93,0),1)),"",INDEX($A$38:$U$93,MATCH($B157,$B$38:$B$93,0),1))</f>
        <v>MME3401</v>
      </c>
      <c r="B157" s="103" t="s">
        <v>79</v>
      </c>
      <c r="C157" s="103"/>
      <c r="D157" s="103"/>
      <c r="E157" s="103"/>
      <c r="F157" s="103"/>
      <c r="G157" s="103"/>
      <c r="H157" s="103"/>
      <c r="I157" s="103"/>
      <c r="J157" s="19">
        <f>IF(ISNA(INDEX($A$38:$U$93,MATCH($B157,$B$38:$B$93,0),10)),"",INDEX($A$38:$U$93,MATCH($B157,$B$38:$B$93,0),10))</f>
        <v>4</v>
      </c>
      <c r="K157" s="19">
        <f>IF(ISNA(INDEX($A$38:$U$93,MATCH($B157,$B$38:$B$93,0),11)),"",INDEX($A$38:$U$93,MATCH($B157,$B$38:$B$93,0),11))</f>
        <v>0</v>
      </c>
      <c r="L157" s="19">
        <f>IF(ISNA(INDEX($A$38:$U$93,MATCH($B157,$B$38:$B$93,0),12)),"",INDEX($A$38:$U$93,MATCH($B157,$B$38:$B$93,0),12))</f>
        <v>0</v>
      </c>
      <c r="M157" s="19">
        <f>IF(ISNA(INDEX($A$38:$U$93,MATCH($B157,$B$38:$B$93,0),13)),"",INDEX($A$38:$U$93,MATCH($B157,$B$38:$B$93,0),13))</f>
        <v>0</v>
      </c>
      <c r="N157" s="19">
        <f>IF(ISNA(INDEX($A$38:$U$93,MATCH($B157,$B$38:$B$93,0),14)),"",INDEX($A$38:$U$93,MATCH($B157,$B$38:$B$93,0),14))</f>
        <v>2</v>
      </c>
      <c r="O157" s="19">
        <f>IF(ISNA(INDEX($A$38:$U$93,MATCH($B157,$B$38:$B$93,0),15)),"",INDEX($A$38:$U$93,MATCH($B157,$B$38:$B$93,0),15))</f>
        <v>2</v>
      </c>
      <c r="P157" s="19">
        <f>IF(ISNA(INDEX($A$38:$U$93,MATCH($B157,$B$38:$B$93,0),16)),"",INDEX($A$38:$U$93,MATCH($B157,$B$38:$B$93,0),16))</f>
        <v>6</v>
      </c>
      <c r="Q157" s="19">
        <f>IF(ISNA(INDEX($A$38:$U$93,MATCH($B157,$B$38:$B$93,0),17)),"",INDEX($A$38:$U$93,MATCH($B157,$B$38:$B$93,0),17))</f>
        <v>8</v>
      </c>
      <c r="R157" s="28">
        <f>IF(ISNA(INDEX($A$38:$U$93,MATCH($B157,$B$38:$B$93,0),18)),"",INDEX($A$38:$U$93,MATCH($B157,$B$38:$B$93,0),18))</f>
        <v>0</v>
      </c>
      <c r="S157" s="28" t="str">
        <f>IF(ISNA(INDEX($A$38:$U$93,MATCH($B157,$B$38:$B$93,0),19)),"",INDEX($A$38:$U$93,MATCH($B157,$B$38:$B$93,0),19))</f>
        <v>C</v>
      </c>
      <c r="T157" s="28">
        <f>IF(ISNA(INDEX($A$38:$U$93,MATCH($B157,$B$38:$B$93,0),20)),"",INDEX($A$38:$U$93,MATCH($B157,$B$38:$B$93,0),20))</f>
        <v>0</v>
      </c>
      <c r="U157" s="18" t="s">
        <v>40</v>
      </c>
    </row>
    <row r="158" spans="1:21" ht="12.75">
      <c r="A158" s="31" t="str">
        <f>IF(ISNA(INDEX($A$38:$U$93,MATCH($B158,$B$38:$B$93,0),1)),"",INDEX($A$38:$U$93,MATCH($B158,$B$38:$B$93,0),1))</f>
        <v>MMX9202</v>
      </c>
      <c r="B158" s="103" t="s">
        <v>80</v>
      </c>
      <c r="C158" s="103"/>
      <c r="D158" s="103"/>
      <c r="E158" s="103"/>
      <c r="F158" s="103"/>
      <c r="G158" s="103"/>
      <c r="H158" s="103"/>
      <c r="I158" s="103"/>
      <c r="J158" s="19">
        <f>IF(ISNA(INDEX($A$38:$U$93,MATCH($B158,$B$38:$B$93,0),10)),"",INDEX($A$38:$U$93,MATCH($B158,$B$38:$B$93,0),10))</f>
        <v>8</v>
      </c>
      <c r="K158" s="19">
        <f>IF(ISNA(INDEX($A$38:$U$93,MATCH($B158,$B$38:$B$93,0),11)),"",INDEX($A$38:$U$93,MATCH($B158,$B$38:$B$93,0),11))</f>
        <v>2</v>
      </c>
      <c r="L158" s="19">
        <f>IF(ISNA(INDEX($A$38:$U$93,MATCH($B158,$B$38:$B$93,0),12)),"",INDEX($A$38:$U$93,MATCH($B158,$B$38:$B$93,0),12))</f>
        <v>1</v>
      </c>
      <c r="M158" s="19">
        <f>IF(ISNA(INDEX($A$38:$U$93,MATCH($B158,$B$38:$B$93,0),13)),"",INDEX($A$38:$U$93,MATCH($B158,$B$38:$B$93,0),13))</f>
        <v>0</v>
      </c>
      <c r="N158" s="19">
        <f>IF(ISNA(INDEX($A$38:$U$93,MATCH($B158,$B$38:$B$93,0),14)),"",INDEX($A$38:$U$93,MATCH($B158,$B$38:$B$93,0),14))</f>
        <v>1</v>
      </c>
      <c r="O158" s="19">
        <f>IF(ISNA(INDEX($A$38:$U$93,MATCH($B158,$B$38:$B$93,0),15)),"",INDEX($A$38:$U$93,MATCH($B158,$B$38:$B$93,0),15))</f>
        <v>4</v>
      </c>
      <c r="P158" s="19">
        <f>IF(ISNA(INDEX($A$38:$U$93,MATCH($B158,$B$38:$B$93,0),16)),"",INDEX($A$38:$U$93,MATCH($B158,$B$38:$B$93,0),16))</f>
        <v>13</v>
      </c>
      <c r="Q158" s="19">
        <f>IF(ISNA(INDEX($A$38:$U$93,MATCH($B158,$B$38:$B$93,0),17)),"",INDEX($A$38:$U$93,MATCH($B158,$B$38:$B$93,0),17))</f>
        <v>17</v>
      </c>
      <c r="R158" s="28" t="str">
        <f>IF(ISNA(INDEX($A$38:$U$93,MATCH($B158,$B$38:$B$93,0),18)),"",INDEX($A$38:$U$93,MATCH($B158,$B$38:$B$93,0),18))</f>
        <v>E</v>
      </c>
      <c r="S158" s="28">
        <f>IF(ISNA(INDEX($A$38:$U$93,MATCH($B158,$B$38:$B$93,0),19)),"",INDEX($A$38:$U$93,MATCH($B158,$B$38:$B$93,0),19))</f>
        <v>0</v>
      </c>
      <c r="T158" s="28">
        <f>IF(ISNA(INDEX($A$38:$U$93,MATCH($B158,$B$38:$B$93,0),20)),"",INDEX($A$38:$U$93,MATCH($B158,$B$38:$B$93,0),20))</f>
        <v>0</v>
      </c>
      <c r="U158" s="18" t="s">
        <v>40</v>
      </c>
    </row>
    <row r="159" spans="1:21" ht="12.75">
      <c r="A159" s="21" t="s">
        <v>26</v>
      </c>
      <c r="B159" s="104"/>
      <c r="C159" s="104"/>
      <c r="D159" s="104"/>
      <c r="E159" s="104"/>
      <c r="F159" s="104"/>
      <c r="G159" s="104"/>
      <c r="H159" s="104"/>
      <c r="I159" s="104"/>
      <c r="J159" s="23">
        <f aca="true" t="shared" si="11" ref="J159:Q159">SUM(J154:J158)</f>
        <v>30</v>
      </c>
      <c r="K159" s="23">
        <f t="shared" si="11"/>
        <v>6</v>
      </c>
      <c r="L159" s="23">
        <f t="shared" si="11"/>
        <v>3</v>
      </c>
      <c r="M159" s="23">
        <f t="shared" si="11"/>
        <v>1</v>
      </c>
      <c r="N159" s="23">
        <f t="shared" si="11"/>
        <v>7</v>
      </c>
      <c r="O159" s="23">
        <f t="shared" si="11"/>
        <v>17</v>
      </c>
      <c r="P159" s="23">
        <f t="shared" si="11"/>
        <v>46</v>
      </c>
      <c r="Q159" s="23">
        <f t="shared" si="11"/>
        <v>63</v>
      </c>
      <c r="R159" s="21">
        <f>COUNTIF(R154:R158,"E")</f>
        <v>3</v>
      </c>
      <c r="S159" s="21">
        <f>COUNTIF(S154:S158,"C")</f>
        <v>2</v>
      </c>
      <c r="T159" s="21">
        <f>COUNTIF(T154:T158,"VP")</f>
        <v>0</v>
      </c>
      <c r="U159" s="22"/>
    </row>
    <row r="160" spans="1:21" ht="25.5" customHeight="1">
      <c r="A160" s="108" t="s">
        <v>52</v>
      </c>
      <c r="B160" s="109"/>
      <c r="C160" s="109"/>
      <c r="D160" s="109"/>
      <c r="E160" s="109"/>
      <c r="F160" s="109"/>
      <c r="G160" s="109"/>
      <c r="H160" s="109"/>
      <c r="I160" s="110"/>
      <c r="J160" s="23">
        <f aca="true" t="shared" si="12" ref="J160:T160">SUM(J152,J159)</f>
        <v>38</v>
      </c>
      <c r="K160" s="23">
        <f t="shared" si="12"/>
        <v>8</v>
      </c>
      <c r="L160" s="23">
        <f t="shared" si="12"/>
        <v>4</v>
      </c>
      <c r="M160" s="23">
        <f t="shared" si="12"/>
        <v>1</v>
      </c>
      <c r="N160" s="23">
        <f t="shared" si="12"/>
        <v>8</v>
      </c>
      <c r="O160" s="23">
        <f t="shared" si="12"/>
        <v>21</v>
      </c>
      <c r="P160" s="23">
        <f t="shared" si="12"/>
        <v>56</v>
      </c>
      <c r="Q160" s="23">
        <f t="shared" si="12"/>
        <v>77</v>
      </c>
      <c r="R160" s="23">
        <f t="shared" si="12"/>
        <v>4</v>
      </c>
      <c r="S160" s="23">
        <f t="shared" si="12"/>
        <v>2</v>
      </c>
      <c r="T160" s="23">
        <f t="shared" si="12"/>
        <v>0</v>
      </c>
      <c r="U160" s="39">
        <f>6/17</f>
        <v>0.35294117647058826</v>
      </c>
    </row>
    <row r="161" spans="1:21" ht="13.5" customHeight="1">
      <c r="A161" s="66" t="s">
        <v>53</v>
      </c>
      <c r="B161" s="67"/>
      <c r="C161" s="67"/>
      <c r="D161" s="67"/>
      <c r="E161" s="67"/>
      <c r="F161" s="67"/>
      <c r="G161" s="67"/>
      <c r="H161" s="67"/>
      <c r="I161" s="67"/>
      <c r="J161" s="68"/>
      <c r="K161" s="23">
        <f aca="true" t="shared" si="13" ref="K161:Q161">K152*14+K159*12</f>
        <v>100</v>
      </c>
      <c r="L161" s="23">
        <f t="shared" si="13"/>
        <v>50</v>
      </c>
      <c r="M161" s="23">
        <f t="shared" si="13"/>
        <v>12</v>
      </c>
      <c r="N161" s="23">
        <f t="shared" si="13"/>
        <v>98</v>
      </c>
      <c r="O161" s="23">
        <f t="shared" si="13"/>
        <v>260</v>
      </c>
      <c r="P161" s="23">
        <f t="shared" si="13"/>
        <v>692</v>
      </c>
      <c r="Q161" s="23">
        <f t="shared" si="13"/>
        <v>952</v>
      </c>
      <c r="R161" s="60"/>
      <c r="S161" s="61"/>
      <c r="T161" s="61"/>
      <c r="U161" s="62"/>
    </row>
    <row r="162" spans="1:21" ht="16.5" customHeight="1">
      <c r="A162" s="69"/>
      <c r="B162" s="70"/>
      <c r="C162" s="70"/>
      <c r="D162" s="70"/>
      <c r="E162" s="70"/>
      <c r="F162" s="70"/>
      <c r="G162" s="70"/>
      <c r="H162" s="70"/>
      <c r="I162" s="70"/>
      <c r="J162" s="71"/>
      <c r="K162" s="57">
        <f>SUM(K161:N161)</f>
        <v>260</v>
      </c>
      <c r="L162" s="58"/>
      <c r="M162" s="58"/>
      <c r="N162" s="59"/>
      <c r="O162" s="72">
        <v>952</v>
      </c>
      <c r="P162" s="73"/>
      <c r="Q162" s="74"/>
      <c r="R162" s="63"/>
      <c r="S162" s="64"/>
      <c r="T162" s="64"/>
      <c r="U162" s="65"/>
    </row>
    <row r="163" ht="8.25" customHeight="1"/>
    <row r="164" spans="1:21" ht="22.5" customHeight="1">
      <c r="A164" s="104" t="s">
        <v>84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</row>
    <row r="165" spans="1:21" ht="15" customHeight="1">
      <c r="A165" s="104" t="s">
        <v>28</v>
      </c>
      <c r="B165" s="104" t="s">
        <v>27</v>
      </c>
      <c r="C165" s="104"/>
      <c r="D165" s="104"/>
      <c r="E165" s="104"/>
      <c r="F165" s="104"/>
      <c r="G165" s="104"/>
      <c r="H165" s="104"/>
      <c r="I165" s="104"/>
      <c r="J165" s="81" t="s">
        <v>42</v>
      </c>
      <c r="K165" s="81" t="s">
        <v>25</v>
      </c>
      <c r="L165" s="81"/>
      <c r="M165" s="81"/>
      <c r="N165" s="81"/>
      <c r="O165" s="81" t="s">
        <v>43</v>
      </c>
      <c r="P165" s="81"/>
      <c r="Q165" s="81"/>
      <c r="R165" s="81" t="s">
        <v>24</v>
      </c>
      <c r="S165" s="81"/>
      <c r="T165" s="81"/>
      <c r="U165" s="81" t="s">
        <v>23</v>
      </c>
    </row>
    <row r="166" spans="1:21" ht="18" customHeigh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81"/>
      <c r="K166" s="29" t="s">
        <v>29</v>
      </c>
      <c r="L166" s="29" t="s">
        <v>30</v>
      </c>
      <c r="M166" s="29" t="s">
        <v>31</v>
      </c>
      <c r="N166" s="29" t="s">
        <v>72</v>
      </c>
      <c r="O166" s="29" t="s">
        <v>35</v>
      </c>
      <c r="P166" s="29" t="s">
        <v>8</v>
      </c>
      <c r="Q166" s="29" t="s">
        <v>32</v>
      </c>
      <c r="R166" s="29" t="s">
        <v>33</v>
      </c>
      <c r="S166" s="29" t="s">
        <v>29</v>
      </c>
      <c r="T166" s="29" t="s">
        <v>34</v>
      </c>
      <c r="U166" s="81"/>
    </row>
    <row r="167" spans="1:21" ht="19.5" customHeight="1">
      <c r="A167" s="82" t="s">
        <v>68</v>
      </c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4"/>
    </row>
    <row r="168" spans="1:21" ht="12.75">
      <c r="A168" s="31" t="str">
        <f>IF(ISNA(INDEX($A$38:$U$93,MATCH($B168,$B$38:$B$93,0),1)),"",INDEX($A$38:$U$93,MATCH($B168,$B$38:$B$93,0),1))</f>
        <v>MME8046</v>
      </c>
      <c r="B168" s="103" t="s">
        <v>91</v>
      </c>
      <c r="C168" s="103"/>
      <c r="D168" s="103"/>
      <c r="E168" s="103"/>
      <c r="F168" s="103"/>
      <c r="G168" s="103"/>
      <c r="H168" s="103"/>
      <c r="I168" s="103"/>
      <c r="J168" s="19">
        <f>IF(ISNA(INDEX($A$38:$U$93,MATCH($B168,$B$38:$B$93,0),10)),"",INDEX($A$38:$U$93,MATCH($B168,$B$38:$B$93,0),10))</f>
        <v>7</v>
      </c>
      <c r="K168" s="19">
        <f>IF(ISNA(INDEX($A$38:$U$93,MATCH($B168,$B$38:$B$93,0),11)),"",INDEX($A$38:$U$93,MATCH($B168,$B$38:$B$93,0),11))</f>
        <v>2</v>
      </c>
      <c r="L168" s="19">
        <f>IF(ISNA(INDEX($A$38:$U$93,MATCH($B168,$B$38:$B$93,0),12)),"",INDEX($A$38:$U$93,MATCH($B168,$B$38:$B$93,0),12))</f>
        <v>1</v>
      </c>
      <c r="M168" s="19">
        <f>IF(ISNA(INDEX($A$38:$U$93,MATCH($B168,$B$38:$B$93,0),13)),"",INDEX($A$38:$U$93,MATCH($B168,$B$38:$B$93,0),13))</f>
        <v>0</v>
      </c>
      <c r="N168" s="19">
        <f>IF(ISNA(INDEX($A$38:$U$93,MATCH($B168,$B$38:$B$93,0),14)),"",INDEX($A$38:$U$93,MATCH($B168,$B$38:$B$93,0),14))</f>
        <v>1</v>
      </c>
      <c r="O168" s="19">
        <f>IF(ISNA(INDEX($A$38:$U$93,MATCH($B168,$B$38:$B$93,0),15)),"",INDEX($A$38:$U$93,MATCH($B168,$B$38:$B$93,0),15))</f>
        <v>4</v>
      </c>
      <c r="P168" s="19">
        <f>IF(ISNA(INDEX($A$38:$U$93,MATCH($B168,$B$38:$B$93,0),16)),"",INDEX($A$38:$U$93,MATCH($B168,$B$38:$B$93,0),16))</f>
        <v>9</v>
      </c>
      <c r="Q168" s="19">
        <f>IF(ISNA(INDEX($A$38:$U$93,MATCH($B168,$B$38:$B$93,0),17)),"",INDEX($A$38:$U$93,MATCH($B168,$B$38:$B$93,0),17))</f>
        <v>13</v>
      </c>
      <c r="R168" s="28" t="str">
        <f>IF(ISNA(INDEX($A$38:$U$93,MATCH($B168,$B$38:$B$93,0),18)),"",INDEX($A$38:$U$93,MATCH($B168,$B$38:$B$93,0),18))</f>
        <v>E</v>
      </c>
      <c r="S168" s="28">
        <f>IF(ISNA(INDEX($A$38:$U$93,MATCH($B168,$B$38:$B$93,0),19)),"",INDEX($A$38:$U$93,MATCH($B168,$B$38:$B$93,0),19))</f>
        <v>0</v>
      </c>
      <c r="T168" s="28">
        <f>IF(ISNA(INDEX($A$38:$U$93,MATCH($B168,$B$38:$B$93,0),20)),"",INDEX($A$38:$U$93,MATCH($B168,$B$38:$B$93,0),20))</f>
        <v>0</v>
      </c>
      <c r="U168" s="18" t="s">
        <v>41</v>
      </c>
    </row>
    <row r="169" spans="1:21" ht="12.75">
      <c r="A169" s="31" t="str">
        <f>IF(ISNA(INDEX($A$38:$U$93,MATCH($B169,$B$38:$B$93,0),1)),"",INDEX($A$38:$U$93,MATCH($B169,$B$38:$B$93,0),1))</f>
        <v>MME8044</v>
      </c>
      <c r="B169" s="103" t="s">
        <v>92</v>
      </c>
      <c r="C169" s="103"/>
      <c r="D169" s="103"/>
      <c r="E169" s="103"/>
      <c r="F169" s="103"/>
      <c r="G169" s="103"/>
      <c r="H169" s="103"/>
      <c r="I169" s="103"/>
      <c r="J169" s="19">
        <f>IF(ISNA(INDEX($A$38:$U$93,MATCH($B169,$B$38:$B$93,0),10)),"",INDEX($A$38:$U$93,MATCH($B169,$B$38:$B$93,0),10))</f>
        <v>8</v>
      </c>
      <c r="K169" s="19">
        <f>IF(ISNA(INDEX($A$38:$U$93,MATCH($B169,$B$38:$B$93,0),11)),"",INDEX($A$38:$U$93,MATCH($B169,$B$38:$B$93,0),11))</f>
        <v>2</v>
      </c>
      <c r="L169" s="19">
        <f>IF(ISNA(INDEX($A$38:$U$93,MATCH($B169,$B$38:$B$93,0),12)),"",INDEX($A$38:$U$93,MATCH($B169,$B$38:$B$93,0),12))</f>
        <v>1</v>
      </c>
      <c r="M169" s="19">
        <f>IF(ISNA(INDEX($A$38:$U$93,MATCH($B169,$B$38:$B$93,0),13)),"",INDEX($A$38:$U$93,MATCH($B169,$B$38:$B$93,0),13))</f>
        <v>0</v>
      </c>
      <c r="N169" s="19">
        <f>IF(ISNA(INDEX($A$38:$U$93,MATCH($B169,$B$38:$B$93,0),14)),"",INDEX($A$38:$U$93,MATCH($B169,$B$38:$B$93,0),14))</f>
        <v>1</v>
      </c>
      <c r="O169" s="19">
        <f>IF(ISNA(INDEX($A$38:$U$93,MATCH($B169,$B$38:$B$93,0),15)),"",INDEX($A$38:$U$93,MATCH($B169,$B$38:$B$93,0),15))</f>
        <v>4</v>
      </c>
      <c r="P169" s="19">
        <f>IF(ISNA(INDEX($A$38:$U$93,MATCH($B169,$B$38:$B$93,0),16)),"",INDEX($A$38:$U$93,MATCH($B169,$B$38:$B$93,0),16))</f>
        <v>10</v>
      </c>
      <c r="Q169" s="19">
        <f>IF(ISNA(INDEX($A$38:$U$93,MATCH($B169,$B$38:$B$93,0),17)),"",INDEX($A$38:$U$93,MATCH($B169,$B$38:$B$93,0),17))</f>
        <v>14</v>
      </c>
      <c r="R169" s="28" t="str">
        <f>IF(ISNA(INDEX($A$38:$U$93,MATCH($B169,$B$38:$B$93,0),18)),"",INDEX($A$38:$U$93,MATCH($B169,$B$38:$B$93,0),18))</f>
        <v>E</v>
      </c>
      <c r="S169" s="28">
        <f>IF(ISNA(INDEX($A$38:$U$93,MATCH($B169,$B$38:$B$93,0),19)),"",INDEX($A$38:$U$93,MATCH($B169,$B$38:$B$93,0),19))</f>
        <v>0</v>
      </c>
      <c r="T169" s="28">
        <f>IF(ISNA(INDEX($A$38:$U$93,MATCH($B169,$B$38:$B$93,0),20)),"",INDEX($A$38:$U$93,MATCH($B169,$B$38:$B$93,0),20))</f>
        <v>0</v>
      </c>
      <c r="U169" s="18" t="s">
        <v>41</v>
      </c>
    </row>
    <row r="170" spans="1:21" ht="12.75">
      <c r="A170" s="31" t="str">
        <f>IF(ISNA(INDEX($A$38:$U$93,MATCH($B170,$B$38:$B$93,0),1)),"",INDEX($A$38:$U$93,MATCH($B170,$B$38:$B$93,0),1))</f>
        <v>MME3052</v>
      </c>
      <c r="B170" s="103" t="s">
        <v>93</v>
      </c>
      <c r="C170" s="103"/>
      <c r="D170" s="103"/>
      <c r="E170" s="103"/>
      <c r="F170" s="103"/>
      <c r="G170" s="103"/>
      <c r="H170" s="103"/>
      <c r="I170" s="103"/>
      <c r="J170" s="19">
        <f>IF(ISNA(INDEX($A$38:$U$93,MATCH($B170,$B$38:$B$93,0),10)),"",INDEX($A$38:$U$93,MATCH($B170,$B$38:$B$93,0),10))</f>
        <v>7</v>
      </c>
      <c r="K170" s="19">
        <f>IF(ISNA(INDEX($A$38:$U$93,MATCH($B170,$B$38:$B$93,0),11)),"",INDEX($A$38:$U$93,MATCH($B170,$B$38:$B$93,0),11))</f>
        <v>2</v>
      </c>
      <c r="L170" s="19">
        <f>IF(ISNA(INDEX($A$38:$U$93,MATCH($B170,$B$38:$B$93,0),12)),"",INDEX($A$38:$U$93,MATCH($B170,$B$38:$B$93,0),12))</f>
        <v>1</v>
      </c>
      <c r="M170" s="19">
        <f>IF(ISNA(INDEX($A$38:$U$93,MATCH($B170,$B$38:$B$93,0),13)),"",INDEX($A$38:$U$93,MATCH($B170,$B$38:$B$93,0),13))</f>
        <v>0</v>
      </c>
      <c r="N170" s="19">
        <f>IF(ISNA(INDEX($A$38:$U$93,MATCH($B170,$B$38:$B$93,0),14)),"",INDEX($A$38:$U$93,MATCH($B170,$B$38:$B$93,0),14))</f>
        <v>1</v>
      </c>
      <c r="O170" s="19">
        <f>IF(ISNA(INDEX($A$38:$U$93,MATCH($B170,$B$38:$B$93,0),15)),"",INDEX($A$38:$U$93,MATCH($B170,$B$38:$B$93,0),15))</f>
        <v>4</v>
      </c>
      <c r="P170" s="19">
        <f>IF(ISNA(INDEX($A$38:$U$93,MATCH($B170,$B$38:$B$93,0),16)),"",INDEX($A$38:$U$93,MATCH($B170,$B$38:$B$93,0),16))</f>
        <v>9</v>
      </c>
      <c r="Q170" s="19">
        <f>IF(ISNA(INDEX($A$38:$U$93,MATCH($B170,$B$38:$B$93,0),17)),"",INDEX($A$38:$U$93,MATCH($B170,$B$38:$B$93,0),17))</f>
        <v>13</v>
      </c>
      <c r="R170" s="28" t="str">
        <f>IF(ISNA(INDEX($A$38:$U$93,MATCH($B170,$B$38:$B$93,0),18)),"",INDEX($A$38:$U$93,MATCH($B170,$B$38:$B$93,0),18))</f>
        <v>E</v>
      </c>
      <c r="S170" s="28">
        <f>IF(ISNA(INDEX($A$38:$U$93,MATCH($B170,$B$38:$B$93,0),19)),"",INDEX($A$38:$U$93,MATCH($B170,$B$38:$B$93,0),19))</f>
        <v>0</v>
      </c>
      <c r="T170" s="28">
        <f>IF(ISNA(INDEX($A$38:$U$93,MATCH($B170,$B$38:$B$93,0),20)),"",INDEX($A$38:$U$93,MATCH($B170,$B$38:$B$93,0),20))</f>
        <v>0</v>
      </c>
      <c r="U170" s="18" t="s">
        <v>41</v>
      </c>
    </row>
    <row r="171" spans="1:21" ht="12.75">
      <c r="A171" s="31" t="str">
        <f>IF(ISNA(INDEX($A$38:$U$93,MATCH($B171,$B$38:$B$93,0),1)),"",INDEX($A$38:$U$93,MATCH($B171,$B$38:$B$93,0),1))</f>
        <v>MME3053</v>
      </c>
      <c r="B171" s="103" t="s">
        <v>119</v>
      </c>
      <c r="C171" s="103"/>
      <c r="D171" s="103"/>
      <c r="E171" s="103"/>
      <c r="F171" s="103"/>
      <c r="G171" s="103"/>
      <c r="H171" s="103"/>
      <c r="I171" s="103"/>
      <c r="J171" s="19">
        <f>IF(ISNA(INDEX($A$38:$U$93,MATCH($B171,$B$38:$B$93,0),10)),"",INDEX($A$38:$U$93,MATCH($B171,$B$38:$B$93,0),10))</f>
        <v>8</v>
      </c>
      <c r="K171" s="19">
        <f>IF(ISNA(INDEX($A$38:$U$93,MATCH($B171,$B$38:$B$93,0),11)),"",INDEX($A$38:$U$93,MATCH($B171,$B$38:$B$93,0),11))</f>
        <v>2</v>
      </c>
      <c r="L171" s="19">
        <f>IF(ISNA(INDEX($A$38:$U$93,MATCH($B171,$B$38:$B$93,0),12)),"",INDEX($A$38:$U$93,MATCH($B171,$B$38:$B$93,0),12))</f>
        <v>1</v>
      </c>
      <c r="M171" s="19">
        <f>IF(ISNA(INDEX($A$38:$U$93,MATCH($B171,$B$38:$B$93,0),13)),"",INDEX($A$38:$U$93,MATCH($B171,$B$38:$B$93,0),13))</f>
        <v>0</v>
      </c>
      <c r="N171" s="19">
        <f>IF(ISNA(INDEX($A$38:$U$93,MATCH($B171,$B$38:$B$93,0),14)),"",INDEX($A$38:$U$93,MATCH($B171,$B$38:$B$93,0),14))</f>
        <v>0</v>
      </c>
      <c r="O171" s="19">
        <f>IF(ISNA(INDEX($A$38:$U$93,MATCH($B171,$B$38:$B$93,0),15)),"",INDEX($A$38:$U$93,MATCH($B171,$B$38:$B$93,0),15))</f>
        <v>3</v>
      </c>
      <c r="P171" s="19">
        <f>IF(ISNA(INDEX($A$38:$U$93,MATCH($B171,$B$38:$B$93,0),16)),"",INDEX($A$38:$U$93,MATCH($B171,$B$38:$B$93,0),16))</f>
        <v>11</v>
      </c>
      <c r="Q171" s="19">
        <f>IF(ISNA(INDEX($A$38:$U$93,MATCH($B171,$B$38:$B$93,0),17)),"",INDEX($A$38:$U$93,MATCH($B171,$B$38:$B$93,0),17))</f>
        <v>14</v>
      </c>
      <c r="R171" s="28" t="str">
        <f>IF(ISNA(INDEX($A$38:$U$93,MATCH($B171,$B$38:$B$93,0),18)),"",INDEX($A$38:$U$93,MATCH($B171,$B$38:$B$93,0),18))</f>
        <v>E</v>
      </c>
      <c r="S171" s="28">
        <f>IF(ISNA(INDEX($A$38:$U$93,MATCH($B171,$B$38:$B$93,0),19)),"",INDEX($A$38:$U$93,MATCH($B171,$B$38:$B$93,0),19))</f>
        <v>0</v>
      </c>
      <c r="T171" s="28">
        <f>IF(ISNA(INDEX($A$38:$U$93,MATCH($B171,$B$38:$B$93,0),20)),"",INDEX($A$38:$U$93,MATCH($B171,$B$38:$B$93,0),20))</f>
        <v>0</v>
      </c>
      <c r="U171" s="18" t="s">
        <v>41</v>
      </c>
    </row>
    <row r="172" spans="1:21" ht="12.75">
      <c r="A172" s="21" t="s">
        <v>26</v>
      </c>
      <c r="B172" s="105"/>
      <c r="C172" s="106"/>
      <c r="D172" s="106"/>
      <c r="E172" s="106"/>
      <c r="F172" s="106"/>
      <c r="G172" s="106"/>
      <c r="H172" s="106"/>
      <c r="I172" s="107"/>
      <c r="J172" s="23">
        <f aca="true" t="shared" si="14" ref="J172:Q172">SUM(J168:J171)</f>
        <v>30</v>
      </c>
      <c r="K172" s="23">
        <f t="shared" si="14"/>
        <v>8</v>
      </c>
      <c r="L172" s="23">
        <f t="shared" si="14"/>
        <v>4</v>
      </c>
      <c r="M172" s="23">
        <f t="shared" si="14"/>
        <v>0</v>
      </c>
      <c r="N172" s="23">
        <f t="shared" si="14"/>
        <v>3</v>
      </c>
      <c r="O172" s="23">
        <f t="shared" si="14"/>
        <v>15</v>
      </c>
      <c r="P172" s="23">
        <f t="shared" si="14"/>
        <v>39</v>
      </c>
      <c r="Q172" s="23">
        <f t="shared" si="14"/>
        <v>54</v>
      </c>
      <c r="R172" s="21">
        <f>COUNTIF(R168:R171,"E")</f>
        <v>4</v>
      </c>
      <c r="S172" s="21">
        <f>COUNTIF(S168:S171,"C")</f>
        <v>0</v>
      </c>
      <c r="T172" s="21">
        <f>COUNTIF(T168:T171,"VP")</f>
        <v>0</v>
      </c>
      <c r="U172" s="18"/>
    </row>
    <row r="173" spans="1:21" ht="19.5" customHeight="1">
      <c r="A173" s="82" t="s">
        <v>70</v>
      </c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4"/>
    </row>
    <row r="174" spans="1:21" ht="12.75">
      <c r="A174" s="31">
        <f>IF(ISNA(INDEX($A$38:$U$93,MATCH($B174,$B$38:$B$93,0),1)),"",INDEX($A$38:$U$93,MATCH($B174,$B$38:$B$93,0),1))</f>
      </c>
      <c r="B174" s="103"/>
      <c r="C174" s="103"/>
      <c r="D174" s="103"/>
      <c r="E174" s="103"/>
      <c r="F174" s="103"/>
      <c r="G174" s="103"/>
      <c r="H174" s="103"/>
      <c r="I174" s="103"/>
      <c r="J174" s="19">
        <f>IF(ISNA(INDEX($A$38:$U$93,MATCH($B174,$B$38:$B$93,0),10)),"",INDEX($A$38:$U$93,MATCH($B174,$B$38:$B$93,0),10))</f>
      </c>
      <c r="K174" s="19">
        <f>IF(ISNA(INDEX($A$38:$U$93,MATCH($B174,$B$38:$B$93,0),11)),"",INDEX($A$38:$U$93,MATCH($B174,$B$38:$B$93,0),11))</f>
      </c>
      <c r="L174" s="19">
        <f>IF(ISNA(INDEX($A$38:$U$93,MATCH($B174,$B$38:$B$93,0),12)),"",INDEX($A$38:$U$93,MATCH($B174,$B$38:$B$93,0),12))</f>
      </c>
      <c r="M174" s="19">
        <f>IF(ISNA(INDEX($A$38:$U$93,MATCH($B174,$B$38:$B$93,0),13)),"",INDEX($A$38:$U$93,MATCH($B174,$B$38:$B$93,0),13))</f>
      </c>
      <c r="N174" s="19">
        <f>IF(ISNA(INDEX($A$38:$U$93,MATCH($B174,$B$38:$B$93,0),14)),"",INDEX($A$38:$U$93,MATCH($B174,$B$38:$B$93,0),14))</f>
      </c>
      <c r="O174" s="19">
        <f>IF(ISNA(INDEX($A$38:$U$93,MATCH($B174,$B$38:$B$93,0),15)),"",INDEX($A$38:$U$93,MATCH($B174,$B$38:$B$93,0),15))</f>
      </c>
      <c r="P174" s="19">
        <f>IF(ISNA(INDEX($A$38:$U$93,MATCH($B174,$B$38:$B$93,0),16)),"",INDEX($A$38:$U$93,MATCH($B174,$B$38:$B$93,0),16))</f>
      </c>
      <c r="Q174" s="19">
        <f>IF(ISNA(INDEX($A$38:$U$93,MATCH($B174,$B$38:$B$93,0),17)),"",INDEX($A$38:$U$93,MATCH($B174,$B$38:$B$93,0),17))</f>
      </c>
      <c r="R174" s="28">
        <f>IF(ISNA(INDEX($A$38:$U$93,MATCH($B174,$B$38:$B$93,0),18)),"",INDEX($A$38:$U$93,MATCH($B174,$B$38:$B$93,0),18))</f>
      </c>
      <c r="S174" s="28">
        <f>IF(ISNA(INDEX($A$38:$U$93,MATCH($B174,$B$38:$B$93,0),19)),"",INDEX($A$38:$U$93,MATCH($B174,$B$38:$B$93,0),19))</f>
      </c>
      <c r="T174" s="28">
        <f>IF(ISNA(INDEX($A$38:$U$93,MATCH($B174,$B$38:$B$93,0),20)),"",INDEX($A$38:$U$93,MATCH($B174,$B$38:$B$93,0),20))</f>
      </c>
      <c r="U174" s="18" t="s">
        <v>41</v>
      </c>
    </row>
    <row r="175" spans="1:21" ht="12.75">
      <c r="A175" s="21" t="s">
        <v>26</v>
      </c>
      <c r="B175" s="104"/>
      <c r="C175" s="104"/>
      <c r="D175" s="104"/>
      <c r="E175" s="104"/>
      <c r="F175" s="104"/>
      <c r="G175" s="104"/>
      <c r="H175" s="104"/>
      <c r="I175" s="104"/>
      <c r="J175" s="23">
        <f aca="true" t="shared" si="15" ref="J175:Q175">SUM(J174:J174)</f>
        <v>0</v>
      </c>
      <c r="K175" s="23">
        <f t="shared" si="15"/>
        <v>0</v>
      </c>
      <c r="L175" s="23">
        <f t="shared" si="15"/>
        <v>0</v>
      </c>
      <c r="M175" s="23">
        <f t="shared" si="15"/>
        <v>0</v>
      </c>
      <c r="N175" s="23">
        <f t="shared" si="15"/>
        <v>0</v>
      </c>
      <c r="O175" s="23">
        <f t="shared" si="15"/>
        <v>0</v>
      </c>
      <c r="P175" s="23">
        <f t="shared" si="15"/>
        <v>0</v>
      </c>
      <c r="Q175" s="23">
        <f t="shared" si="15"/>
        <v>0</v>
      </c>
      <c r="R175" s="21">
        <f>COUNTIF(R174:R174,"E")</f>
        <v>0</v>
      </c>
      <c r="S175" s="21">
        <f>COUNTIF(S174:S174,"C")</f>
        <v>0</v>
      </c>
      <c r="T175" s="21">
        <f>COUNTIF(T174:T174,"VP")</f>
        <v>0</v>
      </c>
      <c r="U175" s="22"/>
    </row>
    <row r="176" spans="1:21" ht="27.75" customHeight="1">
      <c r="A176" s="108" t="s">
        <v>52</v>
      </c>
      <c r="B176" s="109"/>
      <c r="C176" s="109"/>
      <c r="D176" s="109"/>
      <c r="E176" s="109"/>
      <c r="F176" s="109"/>
      <c r="G176" s="109"/>
      <c r="H176" s="109"/>
      <c r="I176" s="110"/>
      <c r="J176" s="23">
        <f aca="true" t="shared" si="16" ref="J176:T176">SUM(J172,J175)</f>
        <v>30</v>
      </c>
      <c r="K176" s="23">
        <f t="shared" si="16"/>
        <v>8</v>
      </c>
      <c r="L176" s="23">
        <f t="shared" si="16"/>
        <v>4</v>
      </c>
      <c r="M176" s="23">
        <f t="shared" si="16"/>
        <v>0</v>
      </c>
      <c r="N176" s="23">
        <f t="shared" si="16"/>
        <v>3</v>
      </c>
      <c r="O176" s="23">
        <f t="shared" si="16"/>
        <v>15</v>
      </c>
      <c r="P176" s="23">
        <f t="shared" si="16"/>
        <v>39</v>
      </c>
      <c r="Q176" s="23">
        <f t="shared" si="16"/>
        <v>54</v>
      </c>
      <c r="R176" s="23">
        <f t="shared" si="16"/>
        <v>4</v>
      </c>
      <c r="S176" s="23">
        <f t="shared" si="16"/>
        <v>0</v>
      </c>
      <c r="T176" s="23">
        <f t="shared" si="16"/>
        <v>0</v>
      </c>
      <c r="U176" s="39">
        <f>4/17</f>
        <v>0.23529411764705882</v>
      </c>
    </row>
    <row r="177" spans="1:21" ht="17.25" customHeight="1">
      <c r="A177" s="66" t="s">
        <v>53</v>
      </c>
      <c r="B177" s="67"/>
      <c r="C177" s="67"/>
      <c r="D177" s="67"/>
      <c r="E177" s="67"/>
      <c r="F177" s="67"/>
      <c r="G177" s="67"/>
      <c r="H177" s="67"/>
      <c r="I177" s="67"/>
      <c r="J177" s="68"/>
      <c r="K177" s="23">
        <f aca="true" t="shared" si="17" ref="K177:Q177">K172*14+K175*12</f>
        <v>112</v>
      </c>
      <c r="L177" s="23">
        <f t="shared" si="17"/>
        <v>56</v>
      </c>
      <c r="M177" s="23">
        <f t="shared" si="17"/>
        <v>0</v>
      </c>
      <c r="N177" s="23">
        <f t="shared" si="17"/>
        <v>42</v>
      </c>
      <c r="O177" s="23">
        <f t="shared" si="17"/>
        <v>210</v>
      </c>
      <c r="P177" s="23">
        <f t="shared" si="17"/>
        <v>546</v>
      </c>
      <c r="Q177" s="23">
        <f t="shared" si="17"/>
        <v>756</v>
      </c>
      <c r="R177" s="60"/>
      <c r="S177" s="61"/>
      <c r="T177" s="61"/>
      <c r="U177" s="62"/>
    </row>
    <row r="178" spans="1:21" ht="12.75">
      <c r="A178" s="69"/>
      <c r="B178" s="70"/>
      <c r="C178" s="70"/>
      <c r="D178" s="70"/>
      <c r="E178" s="70"/>
      <c r="F178" s="70"/>
      <c r="G178" s="70"/>
      <c r="H178" s="70"/>
      <c r="I178" s="70"/>
      <c r="J178" s="71"/>
      <c r="K178" s="57">
        <f>SUM(K177:N177)</f>
        <v>210</v>
      </c>
      <c r="L178" s="58"/>
      <c r="M178" s="58"/>
      <c r="N178" s="59"/>
      <c r="O178" s="72">
        <v>756</v>
      </c>
      <c r="P178" s="73"/>
      <c r="Q178" s="74"/>
      <c r="R178" s="63"/>
      <c r="S178" s="64"/>
      <c r="T178" s="64"/>
      <c r="U178" s="65"/>
    </row>
    <row r="179" ht="8.25" customHeight="1"/>
    <row r="180" spans="1:21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3"/>
      <c r="L180" s="13"/>
      <c r="M180" s="13"/>
      <c r="N180" s="13"/>
      <c r="O180" s="14"/>
      <c r="P180" s="14"/>
      <c r="Q180" s="14"/>
      <c r="R180" s="15"/>
      <c r="S180" s="15"/>
      <c r="T180" s="15"/>
      <c r="U180" s="15"/>
    </row>
    <row r="182" spans="1:2" ht="12.75">
      <c r="A182" s="112" t="s">
        <v>65</v>
      </c>
      <c r="B182" s="112"/>
    </row>
    <row r="183" spans="1:21" ht="12.75">
      <c r="A183" s="113" t="s">
        <v>28</v>
      </c>
      <c r="B183" s="75" t="s">
        <v>57</v>
      </c>
      <c r="C183" s="76"/>
      <c r="D183" s="76"/>
      <c r="E183" s="76"/>
      <c r="F183" s="76"/>
      <c r="G183" s="77"/>
      <c r="H183" s="75" t="s">
        <v>60</v>
      </c>
      <c r="I183" s="77"/>
      <c r="J183" s="91" t="s">
        <v>61</v>
      </c>
      <c r="K183" s="93"/>
      <c r="L183" s="93"/>
      <c r="M183" s="93"/>
      <c r="N183" s="93"/>
      <c r="O183" s="93"/>
      <c r="P183" s="92"/>
      <c r="Q183" s="75" t="s">
        <v>51</v>
      </c>
      <c r="R183" s="77"/>
      <c r="S183" s="91" t="s">
        <v>62</v>
      </c>
      <c r="T183" s="93"/>
      <c r="U183" s="92"/>
    </row>
    <row r="184" spans="1:21" ht="12.75">
      <c r="A184" s="114"/>
      <c r="B184" s="78"/>
      <c r="C184" s="79"/>
      <c r="D184" s="79"/>
      <c r="E184" s="79"/>
      <c r="F184" s="79"/>
      <c r="G184" s="80"/>
      <c r="H184" s="78"/>
      <c r="I184" s="80"/>
      <c r="J184" s="91" t="s">
        <v>35</v>
      </c>
      <c r="K184" s="92"/>
      <c r="L184" s="91" t="s">
        <v>8</v>
      </c>
      <c r="M184" s="93"/>
      <c r="N184" s="92"/>
      <c r="O184" s="91" t="s">
        <v>32</v>
      </c>
      <c r="P184" s="92"/>
      <c r="Q184" s="78"/>
      <c r="R184" s="80"/>
      <c r="S184" s="35" t="s">
        <v>63</v>
      </c>
      <c r="T184" s="91" t="s">
        <v>64</v>
      </c>
      <c r="U184" s="92"/>
    </row>
    <row r="185" spans="1:21" ht="12.75">
      <c r="A185" s="35">
        <v>1</v>
      </c>
      <c r="B185" s="91" t="s">
        <v>58</v>
      </c>
      <c r="C185" s="93"/>
      <c r="D185" s="93"/>
      <c r="E185" s="93"/>
      <c r="F185" s="93"/>
      <c r="G185" s="92"/>
      <c r="H185" s="100">
        <f>J185</f>
        <v>56</v>
      </c>
      <c r="I185" s="100"/>
      <c r="J185" s="55">
        <f>O45+O54+O63+O73-J186</f>
        <v>56</v>
      </c>
      <c r="K185" s="56"/>
      <c r="L185" s="55">
        <f>P45+P54+P63+P73-L186</f>
        <v>137</v>
      </c>
      <c r="M185" s="88"/>
      <c r="N185" s="56"/>
      <c r="O185" s="101">
        <f>SUM(J185:N185)</f>
        <v>193</v>
      </c>
      <c r="P185" s="102"/>
      <c r="Q185" s="89">
        <f>H185/H187</f>
        <v>0.875</v>
      </c>
      <c r="R185" s="90"/>
      <c r="S185" s="36">
        <f>J45+J54-S186</f>
        <v>60</v>
      </c>
      <c r="T185" s="98">
        <f>J63+J73-T186</f>
        <v>44</v>
      </c>
      <c r="U185" s="99"/>
    </row>
    <row r="186" spans="1:21" ht="12.75">
      <c r="A186" s="35">
        <v>2</v>
      </c>
      <c r="B186" s="91" t="s">
        <v>59</v>
      </c>
      <c r="C186" s="93"/>
      <c r="D186" s="93"/>
      <c r="E186" s="93"/>
      <c r="F186" s="93"/>
      <c r="G186" s="92"/>
      <c r="H186" s="100">
        <f>J186</f>
        <v>8</v>
      </c>
      <c r="I186" s="100"/>
      <c r="J186" s="85">
        <v>8</v>
      </c>
      <c r="K186" s="87"/>
      <c r="L186" s="85">
        <v>23</v>
      </c>
      <c r="M186" s="86"/>
      <c r="N186" s="87"/>
      <c r="O186" s="101">
        <f>SUM(J186:N186)</f>
        <v>31</v>
      </c>
      <c r="P186" s="102"/>
      <c r="Q186" s="89">
        <f>H186/H187</f>
        <v>0.125</v>
      </c>
      <c r="R186" s="90"/>
      <c r="S186" s="11">
        <v>0</v>
      </c>
      <c r="T186" s="85">
        <v>16</v>
      </c>
      <c r="U186" s="87"/>
    </row>
    <row r="187" spans="1:21" ht="12.75">
      <c r="A187" s="91" t="s">
        <v>26</v>
      </c>
      <c r="B187" s="93"/>
      <c r="C187" s="93"/>
      <c r="D187" s="93"/>
      <c r="E187" s="93"/>
      <c r="F187" s="93"/>
      <c r="G187" s="92"/>
      <c r="H187" s="81">
        <f>SUM(H185:I186)</f>
        <v>64</v>
      </c>
      <c r="I187" s="81"/>
      <c r="J187" s="81">
        <f>SUM(J185:K186)</f>
        <v>64</v>
      </c>
      <c r="K187" s="81"/>
      <c r="L187" s="82">
        <f>SUM(L185:N186)</f>
        <v>160</v>
      </c>
      <c r="M187" s="83"/>
      <c r="N187" s="84"/>
      <c r="O187" s="82">
        <f>SUM(O185:P186)</f>
        <v>224</v>
      </c>
      <c r="P187" s="84"/>
      <c r="Q187" s="94">
        <f>SUM(Q185:R186)</f>
        <v>1</v>
      </c>
      <c r="R187" s="95"/>
      <c r="S187" s="37">
        <f>SUM(S185:S186)</f>
        <v>60</v>
      </c>
      <c r="T187" s="96">
        <f>SUM(T185:U186)</f>
        <v>60</v>
      </c>
      <c r="U187" s="97"/>
    </row>
    <row r="190" spans="2:20" ht="12.75">
      <c r="B190" s="2"/>
      <c r="C190" s="2"/>
      <c r="D190" s="2"/>
      <c r="E190" s="2"/>
      <c r="F190" s="2"/>
      <c r="G190" s="2"/>
      <c r="N190" s="8"/>
      <c r="O190" s="8"/>
      <c r="P190" s="8"/>
      <c r="Q190" s="8"/>
      <c r="R190" s="8"/>
      <c r="S190" s="8"/>
      <c r="T190" s="8"/>
    </row>
    <row r="191" spans="2:20" ht="12.75">
      <c r="B191" s="8"/>
      <c r="C191" s="8"/>
      <c r="D191" s="8"/>
      <c r="E191" s="8"/>
      <c r="F191" s="8"/>
      <c r="G191" s="8"/>
      <c r="H191" s="17"/>
      <c r="I191" s="17"/>
      <c r="J191" s="17"/>
      <c r="N191" s="8"/>
      <c r="O191" s="8"/>
      <c r="P191" s="8"/>
      <c r="Q191" s="8"/>
      <c r="R191" s="8"/>
      <c r="S191" s="8"/>
      <c r="T191" s="8"/>
    </row>
  </sheetData>
  <sheetProtection formatCells="0" formatRows="0" insertRows="0"/>
  <mergeCells count="229">
    <mergeCell ref="B70:I70"/>
    <mergeCell ref="R48:T48"/>
    <mergeCell ref="B68:I68"/>
    <mergeCell ref="B61:I61"/>
    <mergeCell ref="B60:I60"/>
    <mergeCell ref="B59:I59"/>
    <mergeCell ref="B69:I69"/>
    <mergeCell ref="O57:Q57"/>
    <mergeCell ref="K57:N57"/>
    <mergeCell ref="O66:Q66"/>
    <mergeCell ref="A77:A78"/>
    <mergeCell ref="A79:U79"/>
    <mergeCell ref="B77:I78"/>
    <mergeCell ref="B84:I84"/>
    <mergeCell ref="J77:J78"/>
    <mergeCell ref="K77:N77"/>
    <mergeCell ref="U77:U78"/>
    <mergeCell ref="R77:T77"/>
    <mergeCell ref="U66:U67"/>
    <mergeCell ref="R66:T66"/>
    <mergeCell ref="U57:U58"/>
    <mergeCell ref="O77:Q77"/>
    <mergeCell ref="U48:U49"/>
    <mergeCell ref="A57:A58"/>
    <mergeCell ref="A48:A49"/>
    <mergeCell ref="A66:A67"/>
    <mergeCell ref="J48:J49"/>
    <mergeCell ref="B73:I73"/>
    <mergeCell ref="B71:I71"/>
    <mergeCell ref="B72:I72"/>
    <mergeCell ref="A76:U76"/>
    <mergeCell ref="A16:K16"/>
    <mergeCell ref="A19:K21"/>
    <mergeCell ref="R57:T57"/>
    <mergeCell ref="B43:I43"/>
    <mergeCell ref="B41:I41"/>
    <mergeCell ref="B54:I54"/>
    <mergeCell ref="B52:I52"/>
    <mergeCell ref="B53:I53"/>
    <mergeCell ref="A47:U47"/>
    <mergeCell ref="B45:I45"/>
    <mergeCell ref="A1:K1"/>
    <mergeCell ref="A3:K3"/>
    <mergeCell ref="M19:T19"/>
    <mergeCell ref="M1:T1"/>
    <mergeCell ref="M14:T14"/>
    <mergeCell ref="A2:K2"/>
    <mergeCell ref="M15:T15"/>
    <mergeCell ref="A14:K14"/>
    <mergeCell ref="M17:T17"/>
    <mergeCell ref="B50:I50"/>
    <mergeCell ref="O48:Q48"/>
    <mergeCell ref="A39:A40"/>
    <mergeCell ref="M23:T25"/>
    <mergeCell ref="A38:U38"/>
    <mergeCell ref="R39:T39"/>
    <mergeCell ref="U39:U40"/>
    <mergeCell ref="B57:I58"/>
    <mergeCell ref="B48:I49"/>
    <mergeCell ref="B44:I44"/>
    <mergeCell ref="B42:I42"/>
    <mergeCell ref="K66:N66"/>
    <mergeCell ref="B66:I67"/>
    <mergeCell ref="B62:I62"/>
    <mergeCell ref="K48:N48"/>
    <mergeCell ref="B51:I51"/>
    <mergeCell ref="J66:J67"/>
    <mergeCell ref="A56:U56"/>
    <mergeCell ref="J57:J58"/>
    <mergeCell ref="A65:U65"/>
    <mergeCell ref="B63:I63"/>
    <mergeCell ref="B28:C28"/>
    <mergeCell ref="A27:G27"/>
    <mergeCell ref="H28:H29"/>
    <mergeCell ref="O39:Q39"/>
    <mergeCell ref="K39:N39"/>
    <mergeCell ref="I28:K28"/>
    <mergeCell ref="M8:T11"/>
    <mergeCell ref="A7:K7"/>
    <mergeCell ref="R6:T6"/>
    <mergeCell ref="A8:K8"/>
    <mergeCell ref="A6:K6"/>
    <mergeCell ref="O5:Q5"/>
    <mergeCell ref="M5:N5"/>
    <mergeCell ref="J39:J40"/>
    <mergeCell ref="A36:U36"/>
    <mergeCell ref="M13:T13"/>
    <mergeCell ref="M16:T16"/>
    <mergeCell ref="A17:K17"/>
    <mergeCell ref="D28:F28"/>
    <mergeCell ref="G28:G29"/>
    <mergeCell ref="M27:T33"/>
    <mergeCell ref="M18:T18"/>
    <mergeCell ref="A13:K13"/>
    <mergeCell ref="O3:Q3"/>
    <mergeCell ref="R3:T3"/>
    <mergeCell ref="A15:K15"/>
    <mergeCell ref="M3:N3"/>
    <mergeCell ref="A4:K5"/>
    <mergeCell ref="A9:K9"/>
    <mergeCell ref="A12:K12"/>
    <mergeCell ref="R5:T5"/>
    <mergeCell ref="A10:K10"/>
    <mergeCell ref="M6:N6"/>
    <mergeCell ref="B83:I83"/>
    <mergeCell ref="B80:I80"/>
    <mergeCell ref="B81:I81"/>
    <mergeCell ref="A82:U82"/>
    <mergeCell ref="B85:I85"/>
    <mergeCell ref="A88:U88"/>
    <mergeCell ref="A90:I90"/>
    <mergeCell ref="A91:J92"/>
    <mergeCell ref="A11:K11"/>
    <mergeCell ref="O4:Q4"/>
    <mergeCell ref="M4:N4"/>
    <mergeCell ref="O6:Q6"/>
    <mergeCell ref="A86:U86"/>
    <mergeCell ref="B89:I89"/>
    <mergeCell ref="A18:K18"/>
    <mergeCell ref="A22:K25"/>
    <mergeCell ref="R4:T4"/>
    <mergeCell ref="B39:I40"/>
    <mergeCell ref="K92:N92"/>
    <mergeCell ref="O92:Q92"/>
    <mergeCell ref="R91:U92"/>
    <mergeCell ref="B87:I87"/>
    <mergeCell ref="A117:U117"/>
    <mergeCell ref="A113:U113"/>
    <mergeCell ref="A114:U114"/>
    <mergeCell ref="R115:T115"/>
    <mergeCell ref="O115:Q115"/>
    <mergeCell ref="K115:N115"/>
    <mergeCell ref="A147:U147"/>
    <mergeCell ref="A115:A116"/>
    <mergeCell ref="B115:I116"/>
    <mergeCell ref="J115:J116"/>
    <mergeCell ref="U115:U116"/>
    <mergeCell ref="A130:J131"/>
    <mergeCell ref="R130:U131"/>
    <mergeCell ref="O131:Q131"/>
    <mergeCell ref="B119:I119"/>
    <mergeCell ref="B124:I124"/>
    <mergeCell ref="B122:I122"/>
    <mergeCell ref="B120:I120"/>
    <mergeCell ref="B121:I121"/>
    <mergeCell ref="B118:I118"/>
    <mergeCell ref="K131:N131"/>
    <mergeCell ref="A129:I129"/>
    <mergeCell ref="B128:I128"/>
    <mergeCell ref="B125:I125"/>
    <mergeCell ref="B127:I127"/>
    <mergeCell ref="A126:U126"/>
    <mergeCell ref="B123:I123"/>
    <mergeCell ref="A148:A149"/>
    <mergeCell ref="B151:I151"/>
    <mergeCell ref="B152:I152"/>
    <mergeCell ref="A150:U150"/>
    <mergeCell ref="J148:J149"/>
    <mergeCell ref="K148:N148"/>
    <mergeCell ref="O148:Q148"/>
    <mergeCell ref="B148:I149"/>
    <mergeCell ref="U148:U149"/>
    <mergeCell ref="R148:T148"/>
    <mergeCell ref="O186:P186"/>
    <mergeCell ref="J186:K186"/>
    <mergeCell ref="A182:B182"/>
    <mergeCell ref="A165:A166"/>
    <mergeCell ref="B171:I171"/>
    <mergeCell ref="A176:I176"/>
    <mergeCell ref="A183:A184"/>
    <mergeCell ref="A153:U153"/>
    <mergeCell ref="B154:I154"/>
    <mergeCell ref="B155:I155"/>
    <mergeCell ref="B170:I170"/>
    <mergeCell ref="B169:I169"/>
    <mergeCell ref="B175:I175"/>
    <mergeCell ref="B174:I174"/>
    <mergeCell ref="A164:U164"/>
    <mergeCell ref="R161:U162"/>
    <mergeCell ref="A161:J162"/>
    <mergeCell ref="A160:I160"/>
    <mergeCell ref="K162:N162"/>
    <mergeCell ref="O162:Q162"/>
    <mergeCell ref="B165:I166"/>
    <mergeCell ref="J165:J166"/>
    <mergeCell ref="K165:N165"/>
    <mergeCell ref="B156:I156"/>
    <mergeCell ref="B157:I157"/>
    <mergeCell ref="B158:I158"/>
    <mergeCell ref="B159:I159"/>
    <mergeCell ref="B168:I168"/>
    <mergeCell ref="O187:P187"/>
    <mergeCell ref="B186:G186"/>
    <mergeCell ref="H186:I186"/>
    <mergeCell ref="A187:G187"/>
    <mergeCell ref="H187:I187"/>
    <mergeCell ref="B185:G185"/>
    <mergeCell ref="H185:I185"/>
    <mergeCell ref="O185:P185"/>
    <mergeCell ref="O184:P184"/>
    <mergeCell ref="Q187:R187"/>
    <mergeCell ref="J187:K187"/>
    <mergeCell ref="L187:N187"/>
    <mergeCell ref="T187:U187"/>
    <mergeCell ref="T186:U186"/>
    <mergeCell ref="Q186:R186"/>
    <mergeCell ref="T185:U185"/>
    <mergeCell ref="L186:N186"/>
    <mergeCell ref="L185:N185"/>
    <mergeCell ref="Q185:R185"/>
    <mergeCell ref="T184:U184"/>
    <mergeCell ref="H183:I184"/>
    <mergeCell ref="Q183:R184"/>
    <mergeCell ref="J184:K184"/>
    <mergeCell ref="L184:N184"/>
    <mergeCell ref="J183:P183"/>
    <mergeCell ref="S183:U183"/>
    <mergeCell ref="U165:U166"/>
    <mergeCell ref="O165:Q165"/>
    <mergeCell ref="R165:T165"/>
    <mergeCell ref="A173:U173"/>
    <mergeCell ref="A167:U167"/>
    <mergeCell ref="B172:I172"/>
    <mergeCell ref="J185:K185"/>
    <mergeCell ref="K178:N178"/>
    <mergeCell ref="R177:U178"/>
    <mergeCell ref="A177:J178"/>
    <mergeCell ref="O178:Q178"/>
    <mergeCell ref="B183:G184"/>
  </mergeCells>
  <dataValidations count="6">
    <dataValidation type="list" allowBlank="1" showInputMessage="1" showErrorMessage="1" sqref="S87 S80:S81 S50:S53 S41:S44 S59:S62 S68:S72 S83:S85 S89">
      <formula1>$S$40</formula1>
    </dataValidation>
    <dataValidation type="list" allowBlank="1" showInputMessage="1" showErrorMessage="1" sqref="R87 R80:R81 R50:R53 R41:R44 R59:R62 R68:R72 R83:R85 R89">
      <formula1>$R$40</formula1>
    </dataValidation>
    <dataValidation type="list" allowBlank="1" showInputMessage="1" showErrorMessage="1" sqref="T87 T80:T81 T50:T53 T41:T44 T59:T62 T68:T72 T83:T85 T89">
      <formula1>$T$40</formula1>
    </dataValidation>
    <dataValidation type="list" allowBlank="1" showInputMessage="1" showErrorMessage="1" sqref="U154:U158 U80:U81 U50:U53 U41:U44 U59:U62 U68:U72 U83:U85 U89 U87 U174 U168:U171 U127 U118:U124 U151">
      <formula1>$P$37:$T$37</formula1>
    </dataValidation>
    <dataValidation type="list" allowBlank="1" showInputMessage="1" showErrorMessage="1" sqref="U152 U172 U125">
      <formula1>$Q$37:$T$37</formula1>
    </dataValidation>
    <dataValidation type="list" allowBlank="1" showInputMessage="1" showErrorMessage="1" sqref="B168:I171 B151:I151 B154:I158 B127:I127 B118:I124 B174:I174">
      <formula1>$B$39:$B$93</formula1>
    </dataValidation>
  </dataValidations>
  <printOptions/>
  <pageMargins left="0.5" right="0.5" top="0.75" bottom="0.75" header="0.3" footer="0.3"/>
  <pageSetup blackAndWhite="1" horizontalDpi="600" verticalDpi="600" orientation="landscape" paperSize="9" r:id="rId1"/>
  <headerFooter>
    <oddFooter>&amp;LRECTOR,
Acad.Prof.univ.dr. Ioan Aurel POP&amp;CPag. &amp;P/&amp;N&amp;RDECAN,
Prof.univ.dr. Adrian Olimpiu PETRUȘEL</oddFooter>
  </headerFooter>
  <ignoredErrors>
    <ignoredError sqref="R45" formula="1"/>
    <ignoredError sqref="K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2014-05-06T17:01:30Z</cp:lastPrinted>
  <dcterms:created xsi:type="dcterms:W3CDTF">2013-06-27T08:19:59Z</dcterms:created>
  <dcterms:modified xsi:type="dcterms:W3CDTF">2014-06-27T07:43:40Z</dcterms:modified>
  <cp:category/>
  <cp:version/>
  <cp:contentType/>
  <cp:contentStatus/>
</cp:coreProperties>
</file>