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47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<sst xmlns="http://schemas.openxmlformats.org/spreadsheetml/2006/main" count="320" uniqueCount="129">
  <si>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</si>
  <si>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</si>
  <si>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</si>
  <si>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</si>
  <si>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</si>
  <si>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</si>
  <si>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</si>
  <si>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</si>
  <si>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</si>
  <si>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</si>
  <si>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</si>
  <si>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</si>
  <si>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</si>
  <si>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</si>
  <si>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</si>
  <si>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</si>
  <si>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</si>
  <si>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</si>
  <si>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</si>
  <si>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</si>
  <si>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</si>
  <si>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</si>
  <si>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</si>
  <si>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</si>
  <si>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</si>
  <si>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</si>
  <si>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</si>
  <si>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</si>
  <si>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</si>
  <si>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</si>
  <si>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</si>
  <si>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</si>
  <si>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</si>
  <si>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</si>
  <si>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</si>
  <si>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</si>
  <si>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</si>
  <si>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</si>
  <si>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</si>
  <si>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</si>
  <si>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</si>
  <si>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</si>
  <si>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</si>
  <si>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</si>
  <si>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</si>
  <si>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</si>
  <si>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</si>
  <si>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</si>
  <si>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</si>
  <si>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</si>
  <si>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</si>
  <si>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</si>
  <si>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</si>
  <si>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</si>
  <si>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</si>
  <si>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</si>
  <si>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</si>
  <si>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</si>
  <si>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</si>
  <si>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</si>
  <si>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</si>
  <si>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</si>
  <si>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</si>
  <si>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</si>
  <si>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</si>
  <si>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</si>
  <si>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</si>
  <si>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</si>
  <si>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PLAN DE ÎNVĂŢĂMÂNT  valabil începând din anul universitar 2014-2015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</si>
  <si>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</si>
  <si>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</si>
  <si>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</si>
  <si>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</si>
  <si>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t>P</t>
  </si>
  <si>
    <t>În contul a cel mult o disciplină opţională studentul are dreptul să aleagă o disciplină de la alte specializări ale facultăţilor din Universitatea „Babeş-Bolyai”.</t>
  </si>
  <si>
    <t>MMM8019</t>
  </si>
  <si>
    <t>Sabloane de proiectare în Java</t>
  </si>
  <si>
    <t>MMM8003</t>
  </si>
  <si>
    <t>Metode de simulare</t>
  </si>
  <si>
    <t>Paradigme de programare paralelă</t>
  </si>
  <si>
    <t>MMM8018</t>
  </si>
  <si>
    <t>MMM8039</t>
  </si>
  <si>
    <t>Securitatea sistemelor de calcul</t>
  </si>
  <si>
    <t>Optimizarea interogării bazelor de date</t>
  </si>
  <si>
    <t>Curs opţional 1</t>
  </si>
  <si>
    <t>MMM3401</t>
  </si>
  <si>
    <t>Finalizarea lucrării de disertaţie</t>
  </si>
  <si>
    <t>Curs opţional 2</t>
  </si>
  <si>
    <t>CURS OPȚIONAL 1 (An II, Semestrul 3)</t>
  </si>
  <si>
    <t>MMM8053</t>
  </si>
  <si>
    <t>Dezvoltarea sistemelor soft bazată pe Java</t>
  </si>
  <si>
    <t xml:space="preserve">Sem. 3: Se alege  o disciplină din pachetul: </t>
  </si>
  <si>
    <t xml:space="preserve">Sem. 4: Se alege  o disciplină din pachetul: </t>
  </si>
  <si>
    <t>MMM3062, MMM3079, MMM8053</t>
  </si>
  <si>
    <t>MMM8067, MMM3027, MME8051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</si>
  <si>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disertaţie </t>
    </r>
  </si>
  <si>
    <t>MMM8068</t>
  </si>
  <si>
    <t>Managementul proiectelor enterprise</t>
  </si>
  <si>
    <t>Metode agile şi strategii de dezvoltare enterprise</t>
  </si>
  <si>
    <t>MMM9001</t>
  </si>
  <si>
    <t>Arhitecturi orientate pe servicii şi bazate pe componente</t>
  </si>
  <si>
    <t>Proiectare şi dezvoltare bazată pe modele</t>
  </si>
  <si>
    <t>Metodologia cercetării ştiinţifice de informatică</t>
  </si>
  <si>
    <t>MMX9901</t>
  </si>
  <si>
    <t>MMX9902</t>
  </si>
  <si>
    <t>Dezvoltarea aplicaţiilor mobile</t>
  </si>
  <si>
    <t>Metrici software şi managementul calităţii</t>
  </si>
  <si>
    <t>MMM9012</t>
  </si>
  <si>
    <t>MMM9009</t>
  </si>
  <si>
    <t>Practică în specialitate</t>
  </si>
  <si>
    <t>Proiect de cercetare în inginerie software</t>
  </si>
  <si>
    <t>MME8048</t>
  </si>
  <si>
    <t>Metode avansate de analiza datelor</t>
  </si>
  <si>
    <t>MMM8074</t>
  </si>
  <si>
    <t>MMM8020</t>
  </si>
  <si>
    <t>Interacţiune om-calculator</t>
  </si>
  <si>
    <t>CURS OPȚIONAL 2 (An II, Semestrul 3)</t>
  </si>
  <si>
    <r>
      <rPr>
        <b/>
        <sz val="10"/>
        <color indexed="8"/>
        <rFont val="Times New Roman"/>
        <family val="1"/>
      </rPr>
      <t xml:space="preserve">     14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</si>
  <si>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106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</si>
  <si>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 ale ETH Zurich, University of Szeged, Univ. Paul Sabatier Toulouse III, Johannes Keppler Univ.Linz. 
Planul reflectă recomandările  Association of Computing Machinery şi IEEE Computer Society.            </t>
    </r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</si>
  <si>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compune din cinci ore proiect pe parcursul semestrului şi  2 săptămâni comasate in finalul semestrului (6 ore/zi, 5 zile/săptămână)
2. Pentru încadrarea în învăţământul preuniversitar, este necesară absolvirea masteratului didactic. </t>
    </r>
  </si>
  <si>
    <r>
      <t xml:space="preserve">Specializarea/Programul de studiu: </t>
    </r>
    <r>
      <rPr>
        <b/>
        <sz val="10"/>
        <rFont val="Times New Roman"/>
        <family val="1"/>
      </rPr>
      <t xml:space="preserve">Proiectarea si dezvoltarea aplicaţiilor enterprise </t>
    </r>
  </si>
  <si>
    <t>I. CERINŢE PENTRU OBŢINEREA DIPLOMEI DE MASTER</t>
  </si>
  <si>
    <r>
      <t>IV. EXAMENUL DE DISERTAȚIE</t>
    </r>
    <r>
      <rPr>
        <sz val="10"/>
        <rFont val="Times New Roman"/>
        <family val="1"/>
      </rPr>
      <t xml:space="preserve"> - în perioada: 25 iunie - 10 iulie
Proba 1: Prezentarea şi susţinerea lucrării de disertație - 10 credite</t>
    </r>
  </si>
  <si>
    <t>MMM8062</t>
  </si>
  <si>
    <t>MMM8063</t>
  </si>
  <si>
    <t>MMM8064</t>
  </si>
  <si>
    <t>MMM8065</t>
  </si>
  <si>
    <t>MMM8066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</si>
</sst>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1" fontId="3" fillId="0" borderId="2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9" xfId="0" applyFont="1" applyFill="1" applyBorder="1" applyAlignment="1" applyProtection="1">
      <alignment horizontal="left" vertical="center"/>
      <protection locked="0"/>
    </xf>
    <xf numFmtId="0" fontId="2" fillId="32" borderId="20" xfId="0" applyFont="1" applyFill="1" applyBorder="1" applyAlignment="1" applyProtection="1">
      <alignment horizontal="left" vertical="center"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2" fillId="32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9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2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20" xfId="0" applyFont="1" applyFill="1" applyBorder="1" applyAlignment="1" applyProtection="1">
      <alignment horizontal="center" vertical="center"/>
      <protection locked="0"/>
    </xf>
    <xf numFmtId="1" fontId="9" fillId="32" borderId="10" xfId="0" applyNumberFormat="1" applyFont="1" applyFill="1" applyBorder="1" applyAlignment="1" applyProtection="1">
      <alignment horizontal="center" vertical="center"/>
      <protection locked="0"/>
    </xf>
    <xf numFmtId="0" fontId="9" fillId="32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2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6"/>
  <sheetViews>
    <sheetView tabSelected="1" workbookViewId="0" topLeftCell="A133">
      <selection activeCell="K145" sqref="K145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2" width="6.1406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ht="33.75" customHeight="1"/>
    <row r="2" spans="1:21" ht="15.75" customHeight="1">
      <c r="A2" s="110" t="s">
        <v>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116" t="s">
        <v>19</v>
      </c>
      <c r="N2" s="116"/>
      <c r="O2" s="116"/>
      <c r="P2" s="116"/>
      <c r="Q2" s="116"/>
      <c r="R2" s="116"/>
      <c r="S2" s="116"/>
      <c r="T2" s="116"/>
      <c r="U2" s="116"/>
    </row>
    <row r="3" spans="1:11" ht="6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1" ht="18" customHeight="1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M4" s="107"/>
      <c r="N4" s="108"/>
      <c r="O4" s="109"/>
      <c r="P4" s="87" t="s">
        <v>35</v>
      </c>
      <c r="Q4" s="88"/>
      <c r="R4" s="89"/>
      <c r="S4" s="87" t="s">
        <v>36</v>
      </c>
      <c r="T4" s="88"/>
      <c r="U4" s="89"/>
    </row>
    <row r="5" spans="1:21" ht="17.25" customHeight="1">
      <c r="A5" s="117" t="s">
        <v>69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M5" s="104" t="s">
        <v>14</v>
      </c>
      <c r="N5" s="105"/>
      <c r="O5" s="106"/>
      <c r="P5" s="112">
        <f>O45</f>
        <v>16</v>
      </c>
      <c r="Q5" s="113"/>
      <c r="R5" s="114"/>
      <c r="S5" s="112">
        <f>O54</f>
        <v>15</v>
      </c>
      <c r="T5" s="113"/>
      <c r="U5" s="114"/>
    </row>
    <row r="6" spans="1:21" ht="16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M6" s="104" t="s">
        <v>15</v>
      </c>
      <c r="N6" s="105"/>
      <c r="O6" s="106"/>
      <c r="P6" s="112">
        <f>O63</f>
        <v>16</v>
      </c>
      <c r="Q6" s="113"/>
      <c r="R6" s="114"/>
      <c r="S6" s="112">
        <f>O71</f>
        <v>28</v>
      </c>
      <c r="T6" s="113"/>
      <c r="U6" s="114"/>
    </row>
    <row r="7" spans="1:21" ht="15" customHeight="1">
      <c r="A7" s="111" t="s">
        <v>70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M7" s="118"/>
      <c r="N7" s="118"/>
      <c r="O7" s="118"/>
      <c r="P7" s="103"/>
      <c r="Q7" s="103"/>
      <c r="R7" s="103"/>
      <c r="S7" s="103"/>
      <c r="T7" s="103"/>
      <c r="U7" s="103"/>
    </row>
    <row r="8" spans="1:11" ht="18" customHeight="1">
      <c r="A8" s="115" t="s">
        <v>121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21" ht="18.75" customHeight="1">
      <c r="A9" s="91" t="s">
        <v>72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2"/>
      <c r="M9" s="101" t="s">
        <v>123</v>
      </c>
      <c r="N9" s="102"/>
      <c r="O9" s="102"/>
      <c r="P9" s="102"/>
      <c r="Q9" s="102"/>
      <c r="R9" s="102"/>
      <c r="S9" s="102"/>
      <c r="T9" s="102"/>
      <c r="U9" s="102"/>
    </row>
    <row r="10" spans="1:21" ht="15" customHeight="1">
      <c r="A10" s="91" t="s">
        <v>71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6.5" customHeight="1">
      <c r="A11" s="91" t="s">
        <v>64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2.75">
      <c r="A12" s="91" t="s">
        <v>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19" ht="10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M13" s="2"/>
      <c r="N13" s="2"/>
      <c r="O13" s="2"/>
      <c r="P13" s="2"/>
      <c r="Q13" s="2"/>
      <c r="R13" s="2"/>
      <c r="S13" s="2"/>
    </row>
    <row r="14" spans="1:21" ht="12.75">
      <c r="A14" s="99" t="s">
        <v>122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M14" s="97" t="s">
        <v>20</v>
      </c>
      <c r="N14" s="97"/>
      <c r="O14" s="97"/>
      <c r="P14" s="97"/>
      <c r="Q14" s="97"/>
      <c r="R14" s="97"/>
      <c r="S14" s="97"/>
      <c r="T14" s="97"/>
      <c r="U14" s="97"/>
    </row>
    <row r="15" spans="1:21" ht="12.75">
      <c r="A15" s="100" t="s">
        <v>65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M15" s="98" t="s">
        <v>91</v>
      </c>
      <c r="N15" s="98"/>
      <c r="O15" s="98"/>
      <c r="P15" s="98"/>
      <c r="Q15" s="98"/>
      <c r="R15" s="98"/>
      <c r="S15" s="98"/>
      <c r="T15" s="98"/>
      <c r="U15" s="98"/>
    </row>
    <row r="16" spans="1:21" ht="12.75">
      <c r="A16" s="91" t="s">
        <v>118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M16" s="37"/>
      <c r="N16" s="169" t="s">
        <v>93</v>
      </c>
      <c r="O16" s="169"/>
      <c r="P16" s="169"/>
      <c r="Q16" s="169"/>
      <c r="R16" s="169"/>
      <c r="S16" s="169"/>
      <c r="T16" s="169"/>
      <c r="U16" s="169"/>
    </row>
    <row r="17" spans="1:21" ht="12.75" customHeight="1">
      <c r="A17" s="91" t="s">
        <v>117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M17" s="98" t="s">
        <v>92</v>
      </c>
      <c r="N17" s="98"/>
      <c r="O17" s="98"/>
      <c r="P17" s="98"/>
      <c r="Q17" s="98"/>
      <c r="R17" s="98"/>
      <c r="S17" s="98"/>
      <c r="T17" s="98"/>
      <c r="U17" s="98"/>
    </row>
    <row r="18" spans="1:21" ht="12.75">
      <c r="A18" s="91" t="s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M18" s="39"/>
      <c r="N18" s="90" t="s">
        <v>94</v>
      </c>
      <c r="O18" s="90"/>
      <c r="P18" s="90"/>
      <c r="Q18" s="90"/>
      <c r="R18" s="90"/>
      <c r="S18" s="90"/>
      <c r="T18" s="90"/>
      <c r="U18" s="90"/>
    </row>
    <row r="19" spans="1:21" ht="14.25" customHeight="1">
      <c r="A19" s="91" t="s">
        <v>95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M20" s="90"/>
      <c r="N20" s="90"/>
      <c r="O20" s="90"/>
      <c r="P20" s="90"/>
      <c r="Q20" s="90"/>
      <c r="R20" s="90"/>
      <c r="S20" s="90"/>
      <c r="T20" s="90"/>
      <c r="U20" s="90"/>
    </row>
    <row r="21" spans="1:19" ht="5.25" customHeight="1">
      <c r="A21" s="95" t="s">
        <v>120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M21" s="2"/>
      <c r="N21" s="2"/>
      <c r="O21" s="2"/>
      <c r="P21" s="2"/>
      <c r="Q21" s="2"/>
      <c r="R21" s="2"/>
      <c r="S21" s="2"/>
    </row>
    <row r="22" spans="1:21" ht="1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M22" s="96" t="s">
        <v>74</v>
      </c>
      <c r="N22" s="96"/>
      <c r="O22" s="96"/>
      <c r="P22" s="96"/>
      <c r="Q22" s="96"/>
      <c r="R22" s="96"/>
      <c r="S22" s="96"/>
      <c r="T22" s="96"/>
      <c r="U22" s="96"/>
    </row>
    <row r="23" spans="1:21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M23" s="96"/>
      <c r="N23" s="96"/>
      <c r="O23" s="96"/>
      <c r="P23" s="96"/>
      <c r="Q23" s="96"/>
      <c r="R23" s="96"/>
      <c r="S23" s="96"/>
      <c r="T23" s="96"/>
      <c r="U23" s="96"/>
    </row>
    <row r="24" spans="1:21" ht="39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M24" s="96"/>
      <c r="N24" s="96"/>
      <c r="O24" s="96"/>
      <c r="P24" s="96"/>
      <c r="Q24" s="96"/>
      <c r="R24" s="96"/>
      <c r="S24" s="96"/>
      <c r="T24" s="96"/>
      <c r="U24" s="96"/>
    </row>
    <row r="25" spans="1:19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3"/>
      <c r="N25" s="3"/>
      <c r="O25" s="3"/>
      <c r="P25" s="3"/>
      <c r="Q25" s="3"/>
      <c r="R25" s="3"/>
      <c r="S25" s="3"/>
    </row>
    <row r="26" spans="1:21" ht="12.75">
      <c r="A26" s="93" t="s">
        <v>16</v>
      </c>
      <c r="B26" s="93"/>
      <c r="C26" s="93"/>
      <c r="D26" s="93"/>
      <c r="E26" s="93"/>
      <c r="F26" s="93"/>
      <c r="G26" s="93"/>
      <c r="M26" s="94" t="s">
        <v>119</v>
      </c>
      <c r="N26" s="94"/>
      <c r="O26" s="94"/>
      <c r="P26" s="94"/>
      <c r="Q26" s="94"/>
      <c r="R26" s="94"/>
      <c r="S26" s="94"/>
      <c r="T26" s="94"/>
      <c r="U26" s="94"/>
    </row>
    <row r="27" spans="1:21" ht="26.25" customHeight="1">
      <c r="A27" s="4"/>
      <c r="B27" s="87" t="s">
        <v>2</v>
      </c>
      <c r="C27" s="89"/>
      <c r="D27" s="87" t="s">
        <v>3</v>
      </c>
      <c r="E27" s="88"/>
      <c r="F27" s="89"/>
      <c r="G27" s="68" t="s">
        <v>18</v>
      </c>
      <c r="H27" s="68" t="s">
        <v>10</v>
      </c>
      <c r="I27" s="87" t="s">
        <v>4</v>
      </c>
      <c r="J27" s="88"/>
      <c r="K27" s="89"/>
      <c r="M27" s="94"/>
      <c r="N27" s="94"/>
      <c r="O27" s="94"/>
      <c r="P27" s="94"/>
      <c r="Q27" s="94"/>
      <c r="R27" s="94"/>
      <c r="S27" s="94"/>
      <c r="T27" s="94"/>
      <c r="U27" s="94"/>
    </row>
    <row r="28" spans="1:21" ht="14.25" customHeight="1">
      <c r="A28" s="4"/>
      <c r="B28" s="5" t="s">
        <v>5</v>
      </c>
      <c r="C28" s="5" t="s">
        <v>6</v>
      </c>
      <c r="D28" s="5" t="s">
        <v>7</v>
      </c>
      <c r="E28" s="5" t="s">
        <v>8</v>
      </c>
      <c r="F28" s="5" t="s">
        <v>9</v>
      </c>
      <c r="G28" s="69"/>
      <c r="H28" s="69"/>
      <c r="I28" s="5" t="s">
        <v>11</v>
      </c>
      <c r="J28" s="5" t="s">
        <v>12</v>
      </c>
      <c r="K28" s="5" t="s">
        <v>13</v>
      </c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7.25" customHeight="1">
      <c r="A29" s="6" t="s">
        <v>14</v>
      </c>
      <c r="B29" s="7">
        <v>14</v>
      </c>
      <c r="C29" s="7">
        <v>14</v>
      </c>
      <c r="D29" s="24">
        <v>3</v>
      </c>
      <c r="E29" s="24">
        <v>3</v>
      </c>
      <c r="F29" s="24">
        <v>2</v>
      </c>
      <c r="G29" s="24"/>
      <c r="H29" s="36"/>
      <c r="I29" s="24">
        <v>3</v>
      </c>
      <c r="J29" s="24">
        <v>1</v>
      </c>
      <c r="K29" s="24">
        <v>12</v>
      </c>
      <c r="M29" s="94"/>
      <c r="N29" s="94"/>
      <c r="O29" s="94"/>
      <c r="P29" s="94"/>
      <c r="Q29" s="94"/>
      <c r="R29" s="94"/>
      <c r="S29" s="94"/>
      <c r="T29" s="94"/>
      <c r="U29" s="94"/>
    </row>
    <row r="30" spans="1:21" ht="15" customHeight="1">
      <c r="A30" s="6" t="s">
        <v>15</v>
      </c>
      <c r="B30" s="7">
        <v>14</v>
      </c>
      <c r="C30" s="7">
        <v>12</v>
      </c>
      <c r="D30" s="24">
        <v>3</v>
      </c>
      <c r="E30" s="24">
        <v>3</v>
      </c>
      <c r="F30" s="24">
        <v>2</v>
      </c>
      <c r="G30" s="24">
        <v>2</v>
      </c>
      <c r="H30" s="24"/>
      <c r="I30" s="24">
        <v>3</v>
      </c>
      <c r="J30" s="24">
        <v>1</v>
      </c>
      <c r="K30" s="24">
        <v>12</v>
      </c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5.75" customHeight="1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32"/>
      <c r="M31" s="94"/>
      <c r="N31" s="94"/>
      <c r="O31" s="94"/>
      <c r="P31" s="94"/>
      <c r="Q31" s="94"/>
      <c r="R31" s="94"/>
      <c r="S31" s="94"/>
      <c r="T31" s="94"/>
      <c r="U31" s="94"/>
    </row>
    <row r="32" spans="1:21" ht="21" customHeight="1">
      <c r="A32" s="30"/>
      <c r="B32" s="30"/>
      <c r="C32" s="30"/>
      <c r="D32" s="30"/>
      <c r="E32" s="30"/>
      <c r="F32" s="30"/>
      <c r="G32" s="30"/>
      <c r="M32" s="94"/>
      <c r="N32" s="94"/>
      <c r="O32" s="94"/>
      <c r="P32" s="94"/>
      <c r="Q32" s="94"/>
      <c r="R32" s="94"/>
      <c r="S32" s="94"/>
      <c r="T32" s="94"/>
      <c r="U32" s="94"/>
    </row>
    <row r="33" spans="2:20" ht="15" customHeight="1">
      <c r="B33" s="2"/>
      <c r="C33" s="2"/>
      <c r="D33" s="2"/>
      <c r="E33" s="2"/>
      <c r="F33" s="2"/>
      <c r="G33" s="2"/>
      <c r="M33" s="8"/>
      <c r="N33" s="8"/>
      <c r="O33" s="8"/>
      <c r="P33" s="8"/>
      <c r="Q33" s="8"/>
      <c r="R33" s="8"/>
      <c r="S33" s="8"/>
      <c r="T33" s="8"/>
    </row>
    <row r="34" spans="2:20" ht="12.75">
      <c r="B34" s="8"/>
      <c r="C34" s="8"/>
      <c r="D34" s="8"/>
      <c r="E34" s="8"/>
      <c r="F34" s="8"/>
      <c r="G34" s="8"/>
      <c r="M34" s="8"/>
      <c r="N34" s="8"/>
      <c r="O34" s="8"/>
      <c r="P34" s="8"/>
      <c r="Q34" s="8"/>
      <c r="R34" s="8"/>
      <c r="S34" s="8"/>
      <c r="T34" s="8"/>
    </row>
    <row r="36" spans="1:21" ht="16.5" customHeight="1">
      <c r="A36" s="92" t="s">
        <v>21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5:21" ht="8.25" customHeight="1" hidden="1">
      <c r="O37" s="9"/>
      <c r="P37" s="10" t="s">
        <v>37</v>
      </c>
      <c r="Q37" s="10" t="s">
        <v>38</v>
      </c>
      <c r="R37" s="10" t="s">
        <v>39</v>
      </c>
      <c r="S37" s="10" t="s">
        <v>40</v>
      </c>
      <c r="T37" s="10" t="s">
        <v>52</v>
      </c>
      <c r="U37" s="10"/>
    </row>
    <row r="38" spans="1:21" ht="17.25" customHeight="1">
      <c r="A38" s="67" t="s">
        <v>43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25.5" customHeight="1">
      <c r="A39" s="72" t="s">
        <v>27</v>
      </c>
      <c r="B39" s="74" t="s">
        <v>26</v>
      </c>
      <c r="C39" s="75"/>
      <c r="D39" s="75"/>
      <c r="E39" s="75"/>
      <c r="F39" s="75"/>
      <c r="G39" s="75"/>
      <c r="H39" s="75"/>
      <c r="I39" s="76"/>
      <c r="J39" s="68" t="s">
        <v>41</v>
      </c>
      <c r="K39" s="87" t="s">
        <v>24</v>
      </c>
      <c r="L39" s="88"/>
      <c r="M39" s="88"/>
      <c r="N39" s="89"/>
      <c r="O39" s="82" t="s">
        <v>42</v>
      </c>
      <c r="P39" s="83"/>
      <c r="Q39" s="84"/>
      <c r="R39" s="82" t="s">
        <v>23</v>
      </c>
      <c r="S39" s="85"/>
      <c r="T39" s="86"/>
      <c r="U39" s="81" t="s">
        <v>22</v>
      </c>
    </row>
    <row r="40" spans="1:21" ht="13.5" customHeight="1">
      <c r="A40" s="73"/>
      <c r="B40" s="77"/>
      <c r="C40" s="78"/>
      <c r="D40" s="78"/>
      <c r="E40" s="78"/>
      <c r="F40" s="78"/>
      <c r="G40" s="78"/>
      <c r="H40" s="78"/>
      <c r="I40" s="79"/>
      <c r="J40" s="69"/>
      <c r="K40" s="5" t="s">
        <v>28</v>
      </c>
      <c r="L40" s="5" t="s">
        <v>29</v>
      </c>
      <c r="M40" s="5" t="s">
        <v>30</v>
      </c>
      <c r="N40" s="5" t="s">
        <v>73</v>
      </c>
      <c r="O40" s="5" t="s">
        <v>34</v>
      </c>
      <c r="P40" s="5" t="s">
        <v>7</v>
      </c>
      <c r="Q40" s="5" t="s">
        <v>31</v>
      </c>
      <c r="R40" s="5" t="s">
        <v>32</v>
      </c>
      <c r="S40" s="5" t="s">
        <v>28</v>
      </c>
      <c r="T40" s="5" t="s">
        <v>33</v>
      </c>
      <c r="U40" s="69"/>
    </row>
    <row r="41" spans="1:21" ht="12.75">
      <c r="A41" s="27" t="s">
        <v>96</v>
      </c>
      <c r="B41" s="63" t="s">
        <v>97</v>
      </c>
      <c r="C41" s="64"/>
      <c r="D41" s="64"/>
      <c r="E41" s="64"/>
      <c r="F41" s="64"/>
      <c r="G41" s="64"/>
      <c r="H41" s="64"/>
      <c r="I41" s="65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7">
        <f>SUM(K41:N41)</f>
        <v>4</v>
      </c>
      <c r="P41" s="18">
        <f>Q41-O41</f>
        <v>10</v>
      </c>
      <c r="Q41" s="18">
        <f>ROUND(PRODUCT(J41,25)/14,0)</f>
        <v>14</v>
      </c>
      <c r="R41" s="23" t="s">
        <v>32</v>
      </c>
      <c r="S41" s="11"/>
      <c r="T41" s="24"/>
      <c r="U41" s="11" t="s">
        <v>39</v>
      </c>
    </row>
    <row r="42" spans="1:21" ht="12.75">
      <c r="A42" s="27" t="s">
        <v>124</v>
      </c>
      <c r="B42" s="63" t="s">
        <v>98</v>
      </c>
      <c r="C42" s="64"/>
      <c r="D42" s="64"/>
      <c r="E42" s="64"/>
      <c r="F42" s="64"/>
      <c r="G42" s="64"/>
      <c r="H42" s="64"/>
      <c r="I42" s="65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17">
        <f>SUM(K42:N42)</f>
        <v>4</v>
      </c>
      <c r="P42" s="18">
        <f>Q42-O42</f>
        <v>10</v>
      </c>
      <c r="Q42" s="18">
        <f>ROUND(PRODUCT(J42,25)/14,0)</f>
        <v>14</v>
      </c>
      <c r="R42" s="23" t="s">
        <v>32</v>
      </c>
      <c r="S42" s="11"/>
      <c r="T42" s="24"/>
      <c r="U42" s="11" t="s">
        <v>39</v>
      </c>
    </row>
    <row r="43" spans="1:21" ht="12.75">
      <c r="A43" s="27" t="s">
        <v>75</v>
      </c>
      <c r="B43" s="63" t="s">
        <v>76</v>
      </c>
      <c r="C43" s="64"/>
      <c r="D43" s="64"/>
      <c r="E43" s="64"/>
      <c r="F43" s="64"/>
      <c r="G43" s="64"/>
      <c r="H43" s="64"/>
      <c r="I43" s="65"/>
      <c r="J43" s="11">
        <v>7</v>
      </c>
      <c r="K43" s="11">
        <v>2</v>
      </c>
      <c r="L43" s="11">
        <v>1</v>
      </c>
      <c r="M43" s="11">
        <v>0</v>
      </c>
      <c r="N43" s="11">
        <v>1</v>
      </c>
      <c r="O43" s="17">
        <f>SUM(K43:N43)</f>
        <v>4</v>
      </c>
      <c r="P43" s="18">
        <f>Q43-O43</f>
        <v>9</v>
      </c>
      <c r="Q43" s="18">
        <f>ROUND(PRODUCT(J43,25)/14,0)</f>
        <v>13</v>
      </c>
      <c r="R43" s="23" t="s">
        <v>32</v>
      </c>
      <c r="S43" s="11"/>
      <c r="T43" s="24"/>
      <c r="U43" s="11" t="s">
        <v>37</v>
      </c>
    </row>
    <row r="44" spans="1:21" ht="12.75">
      <c r="A44" s="27" t="s">
        <v>81</v>
      </c>
      <c r="B44" s="63" t="s">
        <v>83</v>
      </c>
      <c r="C44" s="64"/>
      <c r="D44" s="64"/>
      <c r="E44" s="64"/>
      <c r="F44" s="64"/>
      <c r="G44" s="64"/>
      <c r="H44" s="64"/>
      <c r="I44" s="65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7">
        <f>SUM(K44:N44)</f>
        <v>4</v>
      </c>
      <c r="P44" s="18">
        <f>Q44-O44</f>
        <v>9</v>
      </c>
      <c r="Q44" s="18">
        <f>ROUND(PRODUCT(J44,25)/14,0)</f>
        <v>13</v>
      </c>
      <c r="R44" s="23" t="s">
        <v>32</v>
      </c>
      <c r="S44" s="11"/>
      <c r="T44" s="24"/>
      <c r="U44" s="11" t="s">
        <v>37</v>
      </c>
    </row>
    <row r="45" spans="1:21" ht="12.75">
      <c r="A45" s="20" t="s">
        <v>25</v>
      </c>
      <c r="B45" s="59"/>
      <c r="C45" s="60"/>
      <c r="D45" s="60"/>
      <c r="E45" s="60"/>
      <c r="F45" s="60"/>
      <c r="G45" s="60"/>
      <c r="H45" s="60"/>
      <c r="I45" s="61"/>
      <c r="J45" s="20">
        <f aca="true" t="shared" si="0" ref="J45:Q45">SUM(J41:J44)</f>
        <v>30</v>
      </c>
      <c r="K45" s="20">
        <f t="shared" si="0"/>
        <v>8</v>
      </c>
      <c r="L45" s="20">
        <f t="shared" si="0"/>
        <v>4</v>
      </c>
      <c r="M45" s="20">
        <f t="shared" si="0"/>
        <v>0</v>
      </c>
      <c r="N45" s="20">
        <f t="shared" si="0"/>
        <v>4</v>
      </c>
      <c r="O45" s="20">
        <f t="shared" si="0"/>
        <v>16</v>
      </c>
      <c r="P45" s="20">
        <f t="shared" si="0"/>
        <v>38</v>
      </c>
      <c r="Q45" s="20">
        <f t="shared" si="0"/>
        <v>54</v>
      </c>
      <c r="R45" s="20">
        <f>COUNTIF(R41:R44,"E")</f>
        <v>4</v>
      </c>
      <c r="S45" s="20">
        <f>COUNTIF(S41:S44,"C")</f>
        <v>0</v>
      </c>
      <c r="T45" s="20">
        <f>COUNTIF(T41:T44,"VP")</f>
        <v>0</v>
      </c>
      <c r="U45" s="21"/>
    </row>
    <row r="46" ht="19.5" customHeight="1"/>
    <row r="47" spans="1:21" ht="16.5" customHeight="1">
      <c r="A47" s="67" t="s">
        <v>44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26.25" customHeight="1">
      <c r="A48" s="72" t="s">
        <v>27</v>
      </c>
      <c r="B48" s="74" t="s">
        <v>26</v>
      </c>
      <c r="C48" s="75"/>
      <c r="D48" s="75"/>
      <c r="E48" s="75"/>
      <c r="F48" s="75"/>
      <c r="G48" s="75"/>
      <c r="H48" s="75"/>
      <c r="I48" s="76"/>
      <c r="J48" s="68" t="s">
        <v>41</v>
      </c>
      <c r="K48" s="87" t="s">
        <v>24</v>
      </c>
      <c r="L48" s="88"/>
      <c r="M48" s="88"/>
      <c r="N48" s="89"/>
      <c r="O48" s="82" t="s">
        <v>42</v>
      </c>
      <c r="P48" s="83"/>
      <c r="Q48" s="84"/>
      <c r="R48" s="82" t="s">
        <v>23</v>
      </c>
      <c r="S48" s="85"/>
      <c r="T48" s="86"/>
      <c r="U48" s="81" t="s">
        <v>22</v>
      </c>
    </row>
    <row r="49" spans="1:21" ht="12.75" customHeight="1">
      <c r="A49" s="73"/>
      <c r="B49" s="77"/>
      <c r="C49" s="78"/>
      <c r="D49" s="78"/>
      <c r="E49" s="78"/>
      <c r="F49" s="78"/>
      <c r="G49" s="78"/>
      <c r="H49" s="78"/>
      <c r="I49" s="79"/>
      <c r="J49" s="69"/>
      <c r="K49" s="5" t="s">
        <v>28</v>
      </c>
      <c r="L49" s="5" t="s">
        <v>29</v>
      </c>
      <c r="M49" s="5" t="s">
        <v>30</v>
      </c>
      <c r="N49" s="5" t="s">
        <v>73</v>
      </c>
      <c r="O49" s="5" t="s">
        <v>34</v>
      </c>
      <c r="P49" s="5" t="s">
        <v>7</v>
      </c>
      <c r="Q49" s="5" t="s">
        <v>31</v>
      </c>
      <c r="R49" s="5" t="s">
        <v>32</v>
      </c>
      <c r="S49" s="5" t="s">
        <v>28</v>
      </c>
      <c r="T49" s="5" t="s">
        <v>33</v>
      </c>
      <c r="U49" s="69"/>
    </row>
    <row r="50" spans="1:21" ht="12.75">
      <c r="A50" s="27" t="s">
        <v>89</v>
      </c>
      <c r="B50" s="63" t="s">
        <v>90</v>
      </c>
      <c r="C50" s="64"/>
      <c r="D50" s="64"/>
      <c r="E50" s="64"/>
      <c r="F50" s="64"/>
      <c r="G50" s="64"/>
      <c r="H50" s="64"/>
      <c r="I50" s="65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7">
        <f>SUM(K50:N50)</f>
        <v>4</v>
      </c>
      <c r="P50" s="18">
        <f>Q50-O50</f>
        <v>10</v>
      </c>
      <c r="Q50" s="18">
        <f>ROUND(PRODUCT(J50,25)/14,0)</f>
        <v>14</v>
      </c>
      <c r="R50" s="23" t="s">
        <v>32</v>
      </c>
      <c r="S50" s="11"/>
      <c r="T50" s="24"/>
      <c r="U50" s="11" t="s">
        <v>39</v>
      </c>
    </row>
    <row r="51" spans="1:21" ht="12.75">
      <c r="A51" s="27" t="s">
        <v>125</v>
      </c>
      <c r="B51" s="63" t="s">
        <v>100</v>
      </c>
      <c r="C51" s="64"/>
      <c r="D51" s="64"/>
      <c r="E51" s="64"/>
      <c r="F51" s="64"/>
      <c r="G51" s="64"/>
      <c r="H51" s="64"/>
      <c r="I51" s="65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7">
        <f>SUM(K51:N51)</f>
        <v>4</v>
      </c>
      <c r="P51" s="18">
        <f>Q51-O51</f>
        <v>10</v>
      </c>
      <c r="Q51" s="18">
        <f>ROUND(PRODUCT(J51,25)/14,0)</f>
        <v>14</v>
      </c>
      <c r="R51" s="23" t="s">
        <v>32</v>
      </c>
      <c r="S51" s="11"/>
      <c r="T51" s="24"/>
      <c r="U51" s="11" t="s">
        <v>37</v>
      </c>
    </row>
    <row r="52" spans="1:21" ht="12.75">
      <c r="A52" s="27" t="s">
        <v>126</v>
      </c>
      <c r="B52" s="63" t="s">
        <v>101</v>
      </c>
      <c r="C52" s="64"/>
      <c r="D52" s="64"/>
      <c r="E52" s="64"/>
      <c r="F52" s="64"/>
      <c r="G52" s="64"/>
      <c r="H52" s="64"/>
      <c r="I52" s="65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SUM(K52:N52)</f>
        <v>4</v>
      </c>
      <c r="P52" s="18">
        <f>Q52-O52</f>
        <v>10</v>
      </c>
      <c r="Q52" s="18">
        <f>ROUND(PRODUCT(J52,25)/14,0)</f>
        <v>14</v>
      </c>
      <c r="R52" s="23" t="s">
        <v>32</v>
      </c>
      <c r="S52" s="11"/>
      <c r="T52" s="24"/>
      <c r="U52" s="11" t="s">
        <v>37</v>
      </c>
    </row>
    <row r="53" spans="1:21" ht="12.75">
      <c r="A53" s="27" t="s">
        <v>99</v>
      </c>
      <c r="B53" s="63" t="s">
        <v>102</v>
      </c>
      <c r="C53" s="64"/>
      <c r="D53" s="64"/>
      <c r="E53" s="64"/>
      <c r="F53" s="64"/>
      <c r="G53" s="64"/>
      <c r="H53" s="64"/>
      <c r="I53" s="65"/>
      <c r="J53" s="11">
        <v>6</v>
      </c>
      <c r="K53" s="11">
        <v>2</v>
      </c>
      <c r="L53" s="11">
        <v>1</v>
      </c>
      <c r="M53" s="11">
        <v>0</v>
      </c>
      <c r="N53" s="11">
        <v>0</v>
      </c>
      <c r="O53" s="17">
        <f>SUM(K53:N53)</f>
        <v>3</v>
      </c>
      <c r="P53" s="18">
        <f>Q53-O53</f>
        <v>8</v>
      </c>
      <c r="Q53" s="18">
        <f>ROUND(PRODUCT(J53,25)/14,0)</f>
        <v>11</v>
      </c>
      <c r="R53" s="23"/>
      <c r="S53" s="11" t="s">
        <v>28</v>
      </c>
      <c r="T53" s="24"/>
      <c r="U53" s="11" t="s">
        <v>37</v>
      </c>
    </row>
    <row r="54" spans="1:21" ht="12.75">
      <c r="A54" s="20" t="s">
        <v>25</v>
      </c>
      <c r="B54" s="59"/>
      <c r="C54" s="60"/>
      <c r="D54" s="60"/>
      <c r="E54" s="60"/>
      <c r="F54" s="60"/>
      <c r="G54" s="60"/>
      <c r="H54" s="60"/>
      <c r="I54" s="61"/>
      <c r="J54" s="20">
        <f aca="true" t="shared" si="1" ref="J54:Q54">SUM(J50:J53)</f>
        <v>30</v>
      </c>
      <c r="K54" s="20">
        <f t="shared" si="1"/>
        <v>8</v>
      </c>
      <c r="L54" s="20">
        <f t="shared" si="1"/>
        <v>4</v>
      </c>
      <c r="M54" s="20">
        <f t="shared" si="1"/>
        <v>0</v>
      </c>
      <c r="N54" s="20">
        <f t="shared" si="1"/>
        <v>3</v>
      </c>
      <c r="O54" s="20">
        <f t="shared" si="1"/>
        <v>15</v>
      </c>
      <c r="P54" s="20">
        <f t="shared" si="1"/>
        <v>38</v>
      </c>
      <c r="Q54" s="20">
        <f t="shared" si="1"/>
        <v>53</v>
      </c>
      <c r="R54" s="20">
        <f>COUNTIF(R50:R53,"E")</f>
        <v>3</v>
      </c>
      <c r="S54" s="20">
        <f>COUNTIF(S50:S53,"C")</f>
        <v>1</v>
      </c>
      <c r="T54" s="20">
        <f>COUNTIF(T50:T53,"VP")</f>
        <v>0</v>
      </c>
      <c r="U54" s="21"/>
    </row>
    <row r="55" ht="19.5" customHeight="1"/>
    <row r="56" spans="1:21" ht="18" customHeight="1">
      <c r="A56" s="67" t="s">
        <v>45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25.5" customHeight="1">
      <c r="A57" s="72" t="s">
        <v>27</v>
      </c>
      <c r="B57" s="74" t="s">
        <v>26</v>
      </c>
      <c r="C57" s="75"/>
      <c r="D57" s="75"/>
      <c r="E57" s="75"/>
      <c r="F57" s="75"/>
      <c r="G57" s="75"/>
      <c r="H57" s="75"/>
      <c r="I57" s="76"/>
      <c r="J57" s="68" t="s">
        <v>41</v>
      </c>
      <c r="K57" s="87" t="s">
        <v>24</v>
      </c>
      <c r="L57" s="88"/>
      <c r="M57" s="88"/>
      <c r="N57" s="89"/>
      <c r="O57" s="82" t="s">
        <v>42</v>
      </c>
      <c r="P57" s="83"/>
      <c r="Q57" s="84"/>
      <c r="R57" s="82" t="s">
        <v>23</v>
      </c>
      <c r="S57" s="85"/>
      <c r="T57" s="86"/>
      <c r="U57" s="81" t="s">
        <v>22</v>
      </c>
    </row>
    <row r="58" spans="1:21" ht="16.5" customHeight="1">
      <c r="A58" s="73"/>
      <c r="B58" s="77"/>
      <c r="C58" s="78"/>
      <c r="D58" s="78"/>
      <c r="E58" s="78"/>
      <c r="F58" s="78"/>
      <c r="G58" s="78"/>
      <c r="H58" s="78"/>
      <c r="I58" s="79"/>
      <c r="J58" s="69"/>
      <c r="K58" s="5" t="s">
        <v>28</v>
      </c>
      <c r="L58" s="5" t="s">
        <v>29</v>
      </c>
      <c r="M58" s="5" t="s">
        <v>30</v>
      </c>
      <c r="N58" s="5" t="s">
        <v>73</v>
      </c>
      <c r="O58" s="5" t="s">
        <v>34</v>
      </c>
      <c r="P58" s="5" t="s">
        <v>7</v>
      </c>
      <c r="Q58" s="5" t="s">
        <v>31</v>
      </c>
      <c r="R58" s="5" t="s">
        <v>32</v>
      </c>
      <c r="S58" s="5" t="s">
        <v>28</v>
      </c>
      <c r="T58" s="5" t="s">
        <v>33</v>
      </c>
      <c r="U58" s="69"/>
    </row>
    <row r="59" spans="1:21" ht="12.75">
      <c r="A59" s="27" t="s">
        <v>127</v>
      </c>
      <c r="B59" s="63" t="s">
        <v>105</v>
      </c>
      <c r="C59" s="64"/>
      <c r="D59" s="64"/>
      <c r="E59" s="64"/>
      <c r="F59" s="64"/>
      <c r="G59" s="64"/>
      <c r="H59" s="64"/>
      <c r="I59" s="65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17">
        <f>SUM(K59:N59)</f>
        <v>4</v>
      </c>
      <c r="P59" s="18">
        <f>Q59-O59</f>
        <v>10</v>
      </c>
      <c r="Q59" s="18">
        <f>ROUND(PRODUCT(J59,25)/14,0)</f>
        <v>14</v>
      </c>
      <c r="R59" s="23" t="s">
        <v>32</v>
      </c>
      <c r="S59" s="11"/>
      <c r="T59" s="24"/>
      <c r="U59" s="11" t="s">
        <v>39</v>
      </c>
    </row>
    <row r="60" spans="1:21" ht="12.75">
      <c r="A60" s="27" t="s">
        <v>128</v>
      </c>
      <c r="B60" s="63" t="s">
        <v>106</v>
      </c>
      <c r="C60" s="64"/>
      <c r="D60" s="64"/>
      <c r="E60" s="64"/>
      <c r="F60" s="64"/>
      <c r="G60" s="64"/>
      <c r="H60" s="64"/>
      <c r="I60" s="65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7">
        <f>SUM(K60:N60)</f>
        <v>4</v>
      </c>
      <c r="P60" s="18">
        <f>Q60-O60</f>
        <v>10</v>
      </c>
      <c r="Q60" s="18">
        <f>ROUND(PRODUCT(J60,25)/14,0)</f>
        <v>14</v>
      </c>
      <c r="R60" s="23" t="s">
        <v>32</v>
      </c>
      <c r="S60" s="11"/>
      <c r="T60" s="24"/>
      <c r="U60" s="11" t="s">
        <v>39</v>
      </c>
    </row>
    <row r="61" spans="1:21" ht="12.75">
      <c r="A61" s="27" t="s">
        <v>103</v>
      </c>
      <c r="B61" s="63" t="s">
        <v>84</v>
      </c>
      <c r="C61" s="64"/>
      <c r="D61" s="64"/>
      <c r="E61" s="64"/>
      <c r="F61" s="64"/>
      <c r="G61" s="64"/>
      <c r="H61" s="64"/>
      <c r="I61" s="65"/>
      <c r="J61" s="11">
        <v>7</v>
      </c>
      <c r="K61" s="11">
        <v>2</v>
      </c>
      <c r="L61" s="11">
        <v>1</v>
      </c>
      <c r="M61" s="11">
        <v>0</v>
      </c>
      <c r="N61" s="11">
        <v>1</v>
      </c>
      <c r="O61" s="17">
        <f>SUM(K61:N61)</f>
        <v>4</v>
      </c>
      <c r="P61" s="18">
        <f>Q61-O61</f>
        <v>9</v>
      </c>
      <c r="Q61" s="18">
        <f>ROUND(PRODUCT(J61,25)/14,0)</f>
        <v>13</v>
      </c>
      <c r="R61" s="23" t="s">
        <v>32</v>
      </c>
      <c r="S61" s="11"/>
      <c r="T61" s="24"/>
      <c r="U61" s="11" t="s">
        <v>37</v>
      </c>
    </row>
    <row r="62" spans="1:21" ht="12.75">
      <c r="A62" s="27" t="s">
        <v>104</v>
      </c>
      <c r="B62" s="63" t="s">
        <v>87</v>
      </c>
      <c r="C62" s="64"/>
      <c r="D62" s="64"/>
      <c r="E62" s="64"/>
      <c r="F62" s="64"/>
      <c r="G62" s="64"/>
      <c r="H62" s="64"/>
      <c r="I62" s="65"/>
      <c r="J62" s="11">
        <v>7</v>
      </c>
      <c r="K62" s="11">
        <v>2</v>
      </c>
      <c r="L62" s="11">
        <v>1</v>
      </c>
      <c r="M62" s="11">
        <v>0</v>
      </c>
      <c r="N62" s="11">
        <v>1</v>
      </c>
      <c r="O62" s="17">
        <f>SUM(K62:N62)</f>
        <v>4</v>
      </c>
      <c r="P62" s="18">
        <f>Q62-O62</f>
        <v>9</v>
      </c>
      <c r="Q62" s="18">
        <f>ROUND(PRODUCT(J62,25)/14,0)</f>
        <v>13</v>
      </c>
      <c r="R62" s="23" t="s">
        <v>32</v>
      </c>
      <c r="S62" s="11"/>
      <c r="T62" s="24"/>
      <c r="U62" s="11" t="s">
        <v>39</v>
      </c>
    </row>
    <row r="63" spans="1:21" ht="12.75">
      <c r="A63" s="20" t="s">
        <v>25</v>
      </c>
      <c r="B63" s="59"/>
      <c r="C63" s="60"/>
      <c r="D63" s="60"/>
      <c r="E63" s="60"/>
      <c r="F63" s="60"/>
      <c r="G63" s="60"/>
      <c r="H63" s="60"/>
      <c r="I63" s="61"/>
      <c r="J63" s="20">
        <f aca="true" t="shared" si="2" ref="J63:Q63">SUM(J59:J62)</f>
        <v>30</v>
      </c>
      <c r="K63" s="20">
        <f t="shared" si="2"/>
        <v>8</v>
      </c>
      <c r="L63" s="20">
        <f t="shared" si="2"/>
        <v>4</v>
      </c>
      <c r="M63" s="20">
        <f t="shared" si="2"/>
        <v>0</v>
      </c>
      <c r="N63" s="20">
        <f t="shared" si="2"/>
        <v>4</v>
      </c>
      <c r="O63" s="20">
        <f t="shared" si="2"/>
        <v>16</v>
      </c>
      <c r="P63" s="20">
        <f t="shared" si="2"/>
        <v>38</v>
      </c>
      <c r="Q63" s="20">
        <f t="shared" si="2"/>
        <v>54</v>
      </c>
      <c r="R63" s="20">
        <f>COUNTIF(R59:R62,"E")</f>
        <v>4</v>
      </c>
      <c r="S63" s="20">
        <f>COUNTIF(S59:S62,"C")</f>
        <v>0</v>
      </c>
      <c r="T63" s="20">
        <f>COUNTIF(T59:T62,"VP")</f>
        <v>0</v>
      </c>
      <c r="U63" s="21"/>
    </row>
    <row r="64" ht="19.5" customHeight="1"/>
    <row r="65" spans="1:21" ht="18.75" customHeight="1">
      <c r="A65" s="67" t="s">
        <v>46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24.75" customHeight="1">
      <c r="A66" s="72" t="s">
        <v>27</v>
      </c>
      <c r="B66" s="74" t="s">
        <v>26</v>
      </c>
      <c r="C66" s="75"/>
      <c r="D66" s="75"/>
      <c r="E66" s="75"/>
      <c r="F66" s="75"/>
      <c r="G66" s="75"/>
      <c r="H66" s="75"/>
      <c r="I66" s="76"/>
      <c r="J66" s="68" t="s">
        <v>41</v>
      </c>
      <c r="K66" s="87" t="s">
        <v>24</v>
      </c>
      <c r="L66" s="88"/>
      <c r="M66" s="88"/>
      <c r="N66" s="89"/>
      <c r="O66" s="82" t="s">
        <v>42</v>
      </c>
      <c r="P66" s="83"/>
      <c r="Q66" s="84"/>
      <c r="R66" s="82" t="s">
        <v>23</v>
      </c>
      <c r="S66" s="85"/>
      <c r="T66" s="86"/>
      <c r="U66" s="81" t="s">
        <v>22</v>
      </c>
    </row>
    <row r="67" spans="1:21" ht="12.75">
      <c r="A67" s="73"/>
      <c r="B67" s="77"/>
      <c r="C67" s="78"/>
      <c r="D67" s="78"/>
      <c r="E67" s="78"/>
      <c r="F67" s="78"/>
      <c r="G67" s="78"/>
      <c r="H67" s="78"/>
      <c r="I67" s="79"/>
      <c r="J67" s="69"/>
      <c r="K67" s="5" t="s">
        <v>28</v>
      </c>
      <c r="L67" s="5" t="s">
        <v>29</v>
      </c>
      <c r="M67" s="5" t="s">
        <v>30</v>
      </c>
      <c r="N67" s="5" t="s">
        <v>73</v>
      </c>
      <c r="O67" s="5" t="s">
        <v>34</v>
      </c>
      <c r="P67" s="5" t="s">
        <v>7</v>
      </c>
      <c r="Q67" s="5" t="s">
        <v>31</v>
      </c>
      <c r="R67" s="5" t="s">
        <v>32</v>
      </c>
      <c r="S67" s="5" t="s">
        <v>28</v>
      </c>
      <c r="T67" s="5" t="s">
        <v>33</v>
      </c>
      <c r="U67" s="69"/>
    </row>
    <row r="68" spans="1:21" ht="12.75">
      <c r="A68" s="27" t="s">
        <v>107</v>
      </c>
      <c r="B68" s="63" t="s">
        <v>109</v>
      </c>
      <c r="C68" s="64"/>
      <c r="D68" s="64"/>
      <c r="E68" s="64"/>
      <c r="F68" s="64"/>
      <c r="G68" s="64"/>
      <c r="H68" s="64"/>
      <c r="I68" s="65"/>
      <c r="J68" s="11">
        <v>22</v>
      </c>
      <c r="K68" s="11">
        <v>0</v>
      </c>
      <c r="L68" s="11">
        <v>0</v>
      </c>
      <c r="M68" s="11">
        <v>0</v>
      </c>
      <c r="N68" s="11">
        <v>20</v>
      </c>
      <c r="O68" s="17">
        <f>SUM(K68:N68)</f>
        <v>20</v>
      </c>
      <c r="P68" s="18">
        <f>Q68-O68</f>
        <v>26</v>
      </c>
      <c r="Q68" s="18">
        <f>ROUND(PRODUCT(J68,25)/12,0)</f>
        <v>46</v>
      </c>
      <c r="R68" s="23"/>
      <c r="S68" s="11" t="s">
        <v>28</v>
      </c>
      <c r="T68" s="24"/>
      <c r="U68" s="11" t="s">
        <v>39</v>
      </c>
    </row>
    <row r="69" spans="1:21" ht="12.75">
      <c r="A69" s="27" t="s">
        <v>108</v>
      </c>
      <c r="B69" s="63" t="s">
        <v>110</v>
      </c>
      <c r="C69" s="64"/>
      <c r="D69" s="64"/>
      <c r="E69" s="64"/>
      <c r="F69" s="64"/>
      <c r="G69" s="64"/>
      <c r="H69" s="64"/>
      <c r="I69" s="65"/>
      <c r="J69" s="11">
        <v>4</v>
      </c>
      <c r="K69" s="11">
        <v>0</v>
      </c>
      <c r="L69" s="11">
        <v>0</v>
      </c>
      <c r="M69" s="11">
        <v>1</v>
      </c>
      <c r="N69" s="11">
        <v>2</v>
      </c>
      <c r="O69" s="17">
        <f>SUM(K69:N69)</f>
        <v>3</v>
      </c>
      <c r="P69" s="18">
        <f>Q69-O69</f>
        <v>5</v>
      </c>
      <c r="Q69" s="18">
        <f>ROUND(PRODUCT(J69,25)/12,0)</f>
        <v>8</v>
      </c>
      <c r="R69" s="23"/>
      <c r="S69" s="11" t="s">
        <v>28</v>
      </c>
      <c r="T69" s="24"/>
      <c r="U69" s="11" t="s">
        <v>39</v>
      </c>
    </row>
    <row r="70" spans="1:21" ht="12.75">
      <c r="A70" s="27" t="s">
        <v>85</v>
      </c>
      <c r="B70" s="63" t="s">
        <v>86</v>
      </c>
      <c r="C70" s="64"/>
      <c r="D70" s="64"/>
      <c r="E70" s="64"/>
      <c r="F70" s="64"/>
      <c r="G70" s="64"/>
      <c r="H70" s="64"/>
      <c r="I70" s="65"/>
      <c r="J70" s="11">
        <v>4</v>
      </c>
      <c r="K70" s="11">
        <v>0</v>
      </c>
      <c r="L70" s="11">
        <v>0</v>
      </c>
      <c r="M70" s="11">
        <v>0</v>
      </c>
      <c r="N70" s="11">
        <v>5</v>
      </c>
      <c r="O70" s="17">
        <f>SUM(K70:N70)</f>
        <v>5</v>
      </c>
      <c r="P70" s="18">
        <f>Q70-O70</f>
        <v>3</v>
      </c>
      <c r="Q70" s="18">
        <f>ROUND(PRODUCT(J70,25)/12,0)</f>
        <v>8</v>
      </c>
      <c r="R70" s="23"/>
      <c r="S70" s="11"/>
      <c r="T70" s="24" t="s">
        <v>33</v>
      </c>
      <c r="U70" s="11" t="s">
        <v>39</v>
      </c>
    </row>
    <row r="71" spans="1:21" ht="12.75">
      <c r="A71" s="20" t="s">
        <v>25</v>
      </c>
      <c r="B71" s="59"/>
      <c r="C71" s="60"/>
      <c r="D71" s="60"/>
      <c r="E71" s="60"/>
      <c r="F71" s="60"/>
      <c r="G71" s="60"/>
      <c r="H71" s="60"/>
      <c r="I71" s="61"/>
      <c r="J71" s="20">
        <f aca="true" t="shared" si="3" ref="J71:Q71">SUM(J68:J70)</f>
        <v>30</v>
      </c>
      <c r="K71" s="20">
        <f t="shared" si="3"/>
        <v>0</v>
      </c>
      <c r="L71" s="20">
        <f t="shared" si="3"/>
        <v>0</v>
      </c>
      <c r="M71" s="20">
        <f t="shared" si="3"/>
        <v>1</v>
      </c>
      <c r="N71" s="20">
        <f t="shared" si="3"/>
        <v>27</v>
      </c>
      <c r="O71" s="20">
        <f t="shared" si="3"/>
        <v>28</v>
      </c>
      <c r="P71" s="20">
        <f t="shared" si="3"/>
        <v>34</v>
      </c>
      <c r="Q71" s="20">
        <f t="shared" si="3"/>
        <v>62</v>
      </c>
      <c r="R71" s="20">
        <f>COUNTIF(R68:R70,"E")</f>
        <v>0</v>
      </c>
      <c r="S71" s="20">
        <f>COUNTIF(S68:S70,"C")</f>
        <v>2</v>
      </c>
      <c r="T71" s="20">
        <f>COUNTIF(T68:T70,"VP")</f>
        <v>1</v>
      </c>
      <c r="U71" s="21"/>
    </row>
    <row r="72" ht="19.5" customHeight="1"/>
    <row r="73" spans="1:21" ht="19.5" customHeight="1">
      <c r="A73" s="80" t="s">
        <v>47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1:21" ht="27.75" customHeight="1">
      <c r="A74" s="72" t="s">
        <v>27</v>
      </c>
      <c r="B74" s="74" t="s">
        <v>26</v>
      </c>
      <c r="C74" s="75"/>
      <c r="D74" s="75"/>
      <c r="E74" s="75"/>
      <c r="F74" s="75"/>
      <c r="G74" s="75"/>
      <c r="H74" s="75"/>
      <c r="I74" s="76"/>
      <c r="J74" s="68" t="s">
        <v>41</v>
      </c>
      <c r="K74" s="87" t="s">
        <v>24</v>
      </c>
      <c r="L74" s="88"/>
      <c r="M74" s="88"/>
      <c r="N74" s="89"/>
      <c r="O74" s="131" t="s">
        <v>42</v>
      </c>
      <c r="P74" s="132"/>
      <c r="Q74" s="132"/>
      <c r="R74" s="131" t="s">
        <v>23</v>
      </c>
      <c r="S74" s="131"/>
      <c r="T74" s="131"/>
      <c r="U74" s="131" t="s">
        <v>22</v>
      </c>
    </row>
    <row r="75" spans="1:21" ht="12.75" customHeight="1">
      <c r="A75" s="73"/>
      <c r="B75" s="77"/>
      <c r="C75" s="78"/>
      <c r="D75" s="78"/>
      <c r="E75" s="78"/>
      <c r="F75" s="78"/>
      <c r="G75" s="78"/>
      <c r="H75" s="78"/>
      <c r="I75" s="79"/>
      <c r="J75" s="69"/>
      <c r="K75" s="5" t="s">
        <v>28</v>
      </c>
      <c r="L75" s="5" t="s">
        <v>29</v>
      </c>
      <c r="M75" s="5" t="s">
        <v>30</v>
      </c>
      <c r="N75" s="5" t="s">
        <v>73</v>
      </c>
      <c r="O75" s="5" t="s">
        <v>34</v>
      </c>
      <c r="P75" s="5" t="s">
        <v>7</v>
      </c>
      <c r="Q75" s="5" t="s">
        <v>31</v>
      </c>
      <c r="R75" s="5" t="s">
        <v>32</v>
      </c>
      <c r="S75" s="5" t="s">
        <v>28</v>
      </c>
      <c r="T75" s="5" t="s">
        <v>33</v>
      </c>
      <c r="U75" s="131"/>
    </row>
    <row r="76" spans="1:21" ht="12.75">
      <c r="A76" s="119" t="s">
        <v>88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1"/>
    </row>
    <row r="77" spans="1:21" ht="12.75">
      <c r="A77" s="27" t="s">
        <v>80</v>
      </c>
      <c r="B77" s="63" t="s">
        <v>82</v>
      </c>
      <c r="C77" s="64"/>
      <c r="D77" s="64"/>
      <c r="E77" s="64"/>
      <c r="F77" s="64"/>
      <c r="G77" s="64"/>
      <c r="H77" s="64"/>
      <c r="I77" s="65"/>
      <c r="J77" s="11">
        <v>7</v>
      </c>
      <c r="K77" s="11">
        <v>2</v>
      </c>
      <c r="L77" s="11">
        <v>0</v>
      </c>
      <c r="M77" s="11">
        <v>1</v>
      </c>
      <c r="N77" s="11">
        <v>1</v>
      </c>
      <c r="O77" s="17">
        <f aca="true" t="shared" si="4" ref="O77:O82">SUM(K77:N77)</f>
        <v>4</v>
      </c>
      <c r="P77" s="18">
        <f>Q77-O77</f>
        <v>9</v>
      </c>
      <c r="Q77" s="18">
        <f>ROUND(PRODUCT(J77,25)/14,0)</f>
        <v>13</v>
      </c>
      <c r="R77" s="23" t="s">
        <v>32</v>
      </c>
      <c r="S77" s="11"/>
      <c r="T77" s="24"/>
      <c r="U77" s="11" t="s">
        <v>37</v>
      </c>
    </row>
    <row r="78" spans="1:21" ht="12.75">
      <c r="A78" s="27" t="s">
        <v>111</v>
      </c>
      <c r="B78" s="63" t="s">
        <v>112</v>
      </c>
      <c r="C78" s="64"/>
      <c r="D78" s="64"/>
      <c r="E78" s="64"/>
      <c r="F78" s="64"/>
      <c r="G78" s="64"/>
      <c r="H78" s="64"/>
      <c r="I78" s="65"/>
      <c r="J78" s="11">
        <v>7</v>
      </c>
      <c r="K78" s="11">
        <v>2</v>
      </c>
      <c r="L78" s="11">
        <v>0</v>
      </c>
      <c r="M78" s="11">
        <v>1</v>
      </c>
      <c r="N78" s="11">
        <v>1</v>
      </c>
      <c r="O78" s="17">
        <f t="shared" si="4"/>
        <v>4</v>
      </c>
      <c r="P78" s="18">
        <f>Q78-O78</f>
        <v>9</v>
      </c>
      <c r="Q78" s="18">
        <f>ROUND(PRODUCT(J78,25)/14,0)</f>
        <v>13</v>
      </c>
      <c r="R78" s="23" t="s">
        <v>32</v>
      </c>
      <c r="S78" s="11"/>
      <c r="T78" s="24"/>
      <c r="U78" s="11" t="s">
        <v>37</v>
      </c>
    </row>
    <row r="79" spans="1:21" ht="12.75">
      <c r="A79" s="122" t="s">
        <v>116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4"/>
    </row>
    <row r="80" spans="1:21" ht="12.75">
      <c r="A80" s="27" t="s">
        <v>113</v>
      </c>
      <c r="B80" s="63" t="s">
        <v>115</v>
      </c>
      <c r="C80" s="64"/>
      <c r="D80" s="64"/>
      <c r="E80" s="64"/>
      <c r="F80" s="64"/>
      <c r="G80" s="64"/>
      <c r="H80" s="64"/>
      <c r="I80" s="65"/>
      <c r="J80" s="11">
        <v>7</v>
      </c>
      <c r="K80" s="11">
        <v>2</v>
      </c>
      <c r="L80" s="11">
        <v>1</v>
      </c>
      <c r="M80" s="11">
        <v>0</v>
      </c>
      <c r="N80" s="11">
        <v>1</v>
      </c>
      <c r="O80" s="17">
        <f t="shared" si="4"/>
        <v>4</v>
      </c>
      <c r="P80" s="18">
        <f>Q80-O80</f>
        <v>11</v>
      </c>
      <c r="Q80" s="18">
        <f>ROUND(PRODUCT(J80,25)/12,0)</f>
        <v>15</v>
      </c>
      <c r="R80" s="23" t="s">
        <v>32</v>
      </c>
      <c r="S80" s="11"/>
      <c r="T80" s="24"/>
      <c r="U80" s="11" t="s">
        <v>39</v>
      </c>
    </row>
    <row r="81" spans="1:21" ht="12.75">
      <c r="A81" s="27" t="s">
        <v>114</v>
      </c>
      <c r="B81" s="63" t="s">
        <v>78</v>
      </c>
      <c r="C81" s="64"/>
      <c r="D81" s="64"/>
      <c r="E81" s="64"/>
      <c r="F81" s="64"/>
      <c r="G81" s="64"/>
      <c r="H81" s="64"/>
      <c r="I81" s="65"/>
      <c r="J81" s="11">
        <v>7</v>
      </c>
      <c r="K81" s="11">
        <v>2</v>
      </c>
      <c r="L81" s="11">
        <v>1</v>
      </c>
      <c r="M81" s="11">
        <v>0</v>
      </c>
      <c r="N81" s="11">
        <v>1</v>
      </c>
      <c r="O81" s="17">
        <f t="shared" si="4"/>
        <v>4</v>
      </c>
      <c r="P81" s="18">
        <f>Q81-O81</f>
        <v>11</v>
      </c>
      <c r="Q81" s="18">
        <f>ROUND(PRODUCT(J81,25)/12,0)</f>
        <v>15</v>
      </c>
      <c r="R81" s="23" t="s">
        <v>32</v>
      </c>
      <c r="S81" s="11"/>
      <c r="T81" s="24"/>
      <c r="U81" s="11" t="s">
        <v>39</v>
      </c>
    </row>
    <row r="82" spans="1:21" ht="12.75">
      <c r="A82" s="27" t="s">
        <v>77</v>
      </c>
      <c r="B82" s="63" t="s">
        <v>79</v>
      </c>
      <c r="C82" s="64"/>
      <c r="D82" s="64"/>
      <c r="E82" s="64"/>
      <c r="F82" s="64"/>
      <c r="G82" s="64"/>
      <c r="H82" s="64"/>
      <c r="I82" s="65"/>
      <c r="J82" s="11">
        <v>7</v>
      </c>
      <c r="K82" s="11">
        <v>2</v>
      </c>
      <c r="L82" s="11">
        <v>1</v>
      </c>
      <c r="M82" s="11">
        <v>0</v>
      </c>
      <c r="N82" s="11">
        <v>1</v>
      </c>
      <c r="O82" s="17">
        <f t="shared" si="4"/>
        <v>4</v>
      </c>
      <c r="P82" s="18">
        <f>Q82-O82</f>
        <v>11</v>
      </c>
      <c r="Q82" s="18">
        <f>ROUND(PRODUCT(J82,25)/12,0)</f>
        <v>15</v>
      </c>
      <c r="R82" s="23" t="s">
        <v>32</v>
      </c>
      <c r="S82" s="11"/>
      <c r="T82" s="24"/>
      <c r="U82" s="11" t="s">
        <v>39</v>
      </c>
    </row>
    <row r="83" spans="1:21" ht="24.75" customHeight="1">
      <c r="A83" s="125" t="s">
        <v>49</v>
      </c>
      <c r="B83" s="126"/>
      <c r="C83" s="126"/>
      <c r="D83" s="126"/>
      <c r="E83" s="126"/>
      <c r="F83" s="126"/>
      <c r="G83" s="126"/>
      <c r="H83" s="126"/>
      <c r="I83" s="127"/>
      <c r="J83" s="22">
        <f aca="true" t="shared" si="5" ref="J83:Q83">SUM(J77,J80)</f>
        <v>14</v>
      </c>
      <c r="K83" s="22">
        <f t="shared" si="5"/>
        <v>4</v>
      </c>
      <c r="L83" s="22">
        <f t="shared" si="5"/>
        <v>1</v>
      </c>
      <c r="M83" s="22">
        <f t="shared" si="5"/>
        <v>1</v>
      </c>
      <c r="N83" s="22">
        <f t="shared" si="5"/>
        <v>2</v>
      </c>
      <c r="O83" s="22">
        <f t="shared" si="5"/>
        <v>8</v>
      </c>
      <c r="P83" s="22">
        <f t="shared" si="5"/>
        <v>20</v>
      </c>
      <c r="Q83" s="22">
        <f t="shared" si="5"/>
        <v>28</v>
      </c>
      <c r="R83" s="22">
        <f>COUNTIF(R77,"E")+COUNTIF(R80,"E")</f>
        <v>2</v>
      </c>
      <c r="S83" s="22">
        <f>COUNTIF(S77,"C")++COUNTIF(S80,"C")</f>
        <v>0</v>
      </c>
      <c r="T83" s="22">
        <f>COUNTIF(T77,"VP")+COUNTIF(T80,"VP")</f>
        <v>0</v>
      </c>
      <c r="U83" s="38">
        <f>2/(COUNTIF($A$93:$U$98,"DF")+COUNTIF($A$130:$U$141,"DS"))</f>
        <v>0.13333333333333333</v>
      </c>
    </row>
    <row r="84" spans="1:21" ht="13.5" customHeight="1">
      <c r="A84" s="41" t="s">
        <v>50</v>
      </c>
      <c r="B84" s="42"/>
      <c r="C84" s="42"/>
      <c r="D84" s="42"/>
      <c r="E84" s="42"/>
      <c r="F84" s="42"/>
      <c r="G84" s="42"/>
      <c r="H84" s="42"/>
      <c r="I84" s="42"/>
      <c r="J84" s="43"/>
      <c r="K84" s="22">
        <f aca="true" t="shared" si="6" ref="K84:Q84">K77*14+K80*12</f>
        <v>52</v>
      </c>
      <c r="L84" s="22">
        <f t="shared" si="6"/>
        <v>12</v>
      </c>
      <c r="M84" s="22">
        <f t="shared" si="6"/>
        <v>14</v>
      </c>
      <c r="N84" s="22">
        <f t="shared" si="6"/>
        <v>26</v>
      </c>
      <c r="O84" s="22">
        <f t="shared" si="6"/>
        <v>104</v>
      </c>
      <c r="P84" s="22">
        <f t="shared" si="6"/>
        <v>258</v>
      </c>
      <c r="Q84" s="22">
        <f t="shared" si="6"/>
        <v>362</v>
      </c>
      <c r="R84" s="47"/>
      <c r="S84" s="48"/>
      <c r="T84" s="48"/>
      <c r="U84" s="49"/>
    </row>
    <row r="85" spans="1:21" ht="12.75">
      <c r="A85" s="44"/>
      <c r="B85" s="45"/>
      <c r="C85" s="45"/>
      <c r="D85" s="45"/>
      <c r="E85" s="45"/>
      <c r="F85" s="45"/>
      <c r="G85" s="45"/>
      <c r="H85" s="45"/>
      <c r="I85" s="45"/>
      <c r="J85" s="46"/>
      <c r="K85" s="128">
        <f>SUM(K84:N84)</f>
        <v>104</v>
      </c>
      <c r="L85" s="129"/>
      <c r="M85" s="129"/>
      <c r="N85" s="130"/>
      <c r="O85" s="53">
        <f>SUM(O84:P84)</f>
        <v>362</v>
      </c>
      <c r="P85" s="54"/>
      <c r="Q85" s="55"/>
      <c r="R85" s="50"/>
      <c r="S85" s="51"/>
      <c r="T85" s="51"/>
      <c r="U85" s="52"/>
    </row>
    <row r="86" spans="1:2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3"/>
      <c r="L86" s="13"/>
      <c r="M86" s="13"/>
      <c r="N86" s="13"/>
      <c r="O86" s="14"/>
      <c r="P86" s="14"/>
      <c r="Q86" s="14"/>
      <c r="R86" s="15"/>
      <c r="S86" s="15"/>
      <c r="T86" s="15"/>
      <c r="U86" s="15"/>
    </row>
    <row r="87" spans="2:20" ht="12.75">
      <c r="B87" s="2"/>
      <c r="C87" s="2"/>
      <c r="D87" s="2"/>
      <c r="E87" s="2"/>
      <c r="F87" s="2"/>
      <c r="G87" s="2"/>
      <c r="M87" s="8"/>
      <c r="N87" s="8"/>
      <c r="O87" s="8"/>
      <c r="P87" s="8"/>
      <c r="Q87" s="8"/>
      <c r="R87" s="8"/>
      <c r="S87" s="8"/>
      <c r="T87" s="8"/>
    </row>
    <row r="88" spans="1:21" ht="24" customHeight="1">
      <c r="A88" s="71" t="s">
        <v>51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6.5" customHeight="1">
      <c r="A89" s="59" t="s">
        <v>53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</row>
    <row r="90" spans="1:21" ht="34.5" customHeight="1">
      <c r="A90" s="70" t="s">
        <v>27</v>
      </c>
      <c r="B90" s="70" t="s">
        <v>26</v>
      </c>
      <c r="C90" s="70"/>
      <c r="D90" s="70"/>
      <c r="E90" s="70"/>
      <c r="F90" s="70"/>
      <c r="G90" s="70"/>
      <c r="H90" s="70"/>
      <c r="I90" s="70"/>
      <c r="J90" s="62" t="s">
        <v>41</v>
      </c>
      <c r="K90" s="56" t="s">
        <v>24</v>
      </c>
      <c r="L90" s="57"/>
      <c r="M90" s="57"/>
      <c r="N90" s="58"/>
      <c r="O90" s="62" t="s">
        <v>42</v>
      </c>
      <c r="P90" s="62"/>
      <c r="Q90" s="62"/>
      <c r="R90" s="62" t="s">
        <v>23</v>
      </c>
      <c r="S90" s="62"/>
      <c r="T90" s="62"/>
      <c r="U90" s="62" t="s">
        <v>22</v>
      </c>
    </row>
    <row r="91" spans="1:21" ht="12.75">
      <c r="A91" s="70"/>
      <c r="B91" s="70"/>
      <c r="C91" s="70"/>
      <c r="D91" s="70"/>
      <c r="E91" s="70"/>
      <c r="F91" s="70"/>
      <c r="G91" s="70"/>
      <c r="H91" s="70"/>
      <c r="I91" s="70"/>
      <c r="J91" s="62"/>
      <c r="K91" s="26" t="s">
        <v>28</v>
      </c>
      <c r="L91" s="26" t="s">
        <v>29</v>
      </c>
      <c r="M91" s="26" t="s">
        <v>30</v>
      </c>
      <c r="N91" s="26" t="s">
        <v>73</v>
      </c>
      <c r="O91" s="26" t="s">
        <v>34</v>
      </c>
      <c r="P91" s="26" t="s">
        <v>7</v>
      </c>
      <c r="Q91" s="26" t="s">
        <v>31</v>
      </c>
      <c r="R91" s="26" t="s">
        <v>32</v>
      </c>
      <c r="S91" s="26" t="s">
        <v>28</v>
      </c>
      <c r="T91" s="26" t="s">
        <v>33</v>
      </c>
      <c r="U91" s="62"/>
    </row>
    <row r="92" spans="1:21" ht="17.25" customHeight="1">
      <c r="A92" s="59" t="s">
        <v>66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1"/>
    </row>
    <row r="93" spans="1:21" ht="12.75">
      <c r="A93" s="28" t="str">
        <f aca="true" t="shared" si="7" ref="A93:A98">IF(ISNA(INDEX($A$38:$U$87,MATCH($B93,$B$38:$B$87,0),1)),"",INDEX($A$38:$U$87,MATCH($B93,$B$38:$B$87,0),1))</f>
        <v>MMM8019</v>
      </c>
      <c r="B93" s="66" t="s">
        <v>76</v>
      </c>
      <c r="C93" s="66"/>
      <c r="D93" s="66"/>
      <c r="E93" s="66"/>
      <c r="F93" s="66"/>
      <c r="G93" s="66"/>
      <c r="H93" s="66"/>
      <c r="I93" s="66"/>
      <c r="J93" s="18">
        <f aca="true" t="shared" si="8" ref="J93:J98">IF(ISNA(INDEX($A$38:$U$87,MATCH($B93,$B$38:$B$87,0),10)),"",INDEX($A$38:$U$87,MATCH($B93,$B$38:$B$87,0),10))</f>
        <v>7</v>
      </c>
      <c r="K93" s="18">
        <f aca="true" t="shared" si="9" ref="K93:K98">IF(ISNA(INDEX($A$38:$U$87,MATCH($B93,$B$38:$B$87,0),11)),"",INDEX($A$38:$U$87,MATCH($B93,$B$38:$B$87,0),11))</f>
        <v>2</v>
      </c>
      <c r="L93" s="18">
        <f aca="true" t="shared" si="10" ref="L93:L98">IF(ISNA(INDEX($A$38:$U$87,MATCH($B93,$B$38:$B$87,0),12)),"",INDEX($A$38:$U$87,MATCH($B93,$B$38:$B$87,0),12))</f>
        <v>1</v>
      </c>
      <c r="M93" s="18">
        <f aca="true" t="shared" si="11" ref="M93:M98">IF(ISNA(INDEX($A$38:$U$87,MATCH($B93,$B$38:$B$87,0),13)),"",INDEX($A$38:$U$87,MATCH($B93,$B$38:$B$87,0),13))</f>
        <v>0</v>
      </c>
      <c r="N93" s="18">
        <f aca="true" t="shared" si="12" ref="N93:N98">IF(ISNA(INDEX($A$38:$U$87,MATCH($B93,$B$38:$B$87,0),14)),"",INDEX($A$38:$U$87,MATCH($B93,$B$38:$B$87,0),14))</f>
        <v>1</v>
      </c>
      <c r="O93" s="18">
        <f aca="true" t="shared" si="13" ref="O93:O98">IF(ISNA(INDEX($A$38:$U$87,MATCH($B93,$B$38:$B$87,0),15)),"",INDEX($A$38:$U$87,MATCH($B93,$B$38:$B$87,0),15))</f>
        <v>4</v>
      </c>
      <c r="P93" s="18">
        <f aca="true" t="shared" si="14" ref="P93:P98">IF(ISNA(INDEX($A$38:$U$87,MATCH($B93,$B$38:$B$87,0),16)),"",INDEX($A$38:$U$87,MATCH($B93,$B$38:$B$87,0),16))</f>
        <v>9</v>
      </c>
      <c r="Q93" s="18">
        <f aca="true" t="shared" si="15" ref="Q93:Q98">IF(ISNA(INDEX($A$38:$U$87,MATCH($B93,$B$38:$B$87,0),17)),"",INDEX($A$38:$U$87,MATCH($B93,$B$38:$B$87,0),17))</f>
        <v>13</v>
      </c>
      <c r="R93" s="25" t="str">
        <f aca="true" t="shared" si="16" ref="R93:R98">IF(ISNA(INDEX($A$38:$U$87,MATCH($B93,$B$38:$B$87,0),18)),"",INDEX($A$38:$U$87,MATCH($B93,$B$38:$B$87,0),18))</f>
        <v>E</v>
      </c>
      <c r="S93" s="25">
        <f aca="true" t="shared" si="17" ref="S93:S98">IF(ISNA(INDEX($A$38:$U$87,MATCH($B93,$B$38:$B$87,0),19)),"",INDEX($A$38:$U$87,MATCH($B93,$B$38:$B$87,0),19))</f>
        <v>0</v>
      </c>
      <c r="T93" s="25">
        <f aca="true" t="shared" si="18" ref="T93:T98">IF(ISNA(INDEX($A$38:$U$87,MATCH($B93,$B$38:$B$87,0),20)),"",INDEX($A$38:$U$87,MATCH($B93,$B$38:$B$87,0),20))</f>
        <v>0</v>
      </c>
      <c r="U93" s="19" t="s">
        <v>37</v>
      </c>
    </row>
    <row r="94" spans="1:21" ht="12.75">
      <c r="A94" s="28" t="str">
        <f t="shared" si="7"/>
        <v>MMM8039</v>
      </c>
      <c r="B94" s="63" t="s">
        <v>83</v>
      </c>
      <c r="C94" s="64"/>
      <c r="D94" s="64"/>
      <c r="E94" s="64"/>
      <c r="F94" s="64"/>
      <c r="G94" s="64"/>
      <c r="H94" s="64"/>
      <c r="I94" s="65"/>
      <c r="J94" s="18">
        <f t="shared" si="8"/>
        <v>7</v>
      </c>
      <c r="K94" s="18">
        <f t="shared" si="9"/>
        <v>2</v>
      </c>
      <c r="L94" s="18">
        <f t="shared" si="10"/>
        <v>1</v>
      </c>
      <c r="M94" s="18">
        <f t="shared" si="11"/>
        <v>0</v>
      </c>
      <c r="N94" s="18">
        <f t="shared" si="12"/>
        <v>1</v>
      </c>
      <c r="O94" s="18">
        <f t="shared" si="13"/>
        <v>4</v>
      </c>
      <c r="P94" s="18">
        <f t="shared" si="14"/>
        <v>9</v>
      </c>
      <c r="Q94" s="18">
        <f t="shared" si="15"/>
        <v>13</v>
      </c>
      <c r="R94" s="25" t="str">
        <f t="shared" si="16"/>
        <v>E</v>
      </c>
      <c r="S94" s="25">
        <f t="shared" si="17"/>
        <v>0</v>
      </c>
      <c r="T94" s="25">
        <f t="shared" si="18"/>
        <v>0</v>
      </c>
      <c r="U94" s="19" t="s">
        <v>37</v>
      </c>
    </row>
    <row r="95" spans="1:21" ht="12.75">
      <c r="A95" s="28" t="str">
        <f t="shared" si="7"/>
        <v>MMM8063</v>
      </c>
      <c r="B95" s="63" t="s">
        <v>100</v>
      </c>
      <c r="C95" s="64"/>
      <c r="D95" s="64"/>
      <c r="E95" s="64"/>
      <c r="F95" s="64"/>
      <c r="G95" s="64"/>
      <c r="H95" s="64"/>
      <c r="I95" s="65"/>
      <c r="J95" s="18">
        <f t="shared" si="8"/>
        <v>8</v>
      </c>
      <c r="K95" s="18">
        <f t="shared" si="9"/>
        <v>2</v>
      </c>
      <c r="L95" s="18">
        <f t="shared" si="10"/>
        <v>1</v>
      </c>
      <c r="M95" s="18">
        <f t="shared" si="11"/>
        <v>0</v>
      </c>
      <c r="N95" s="18">
        <f t="shared" si="12"/>
        <v>1</v>
      </c>
      <c r="O95" s="18">
        <f t="shared" si="13"/>
        <v>4</v>
      </c>
      <c r="P95" s="18">
        <f t="shared" si="14"/>
        <v>10</v>
      </c>
      <c r="Q95" s="18">
        <f t="shared" si="15"/>
        <v>14</v>
      </c>
      <c r="R95" s="25" t="str">
        <f t="shared" si="16"/>
        <v>E</v>
      </c>
      <c r="S95" s="25">
        <f t="shared" si="17"/>
        <v>0</v>
      </c>
      <c r="T95" s="25">
        <f t="shared" si="18"/>
        <v>0</v>
      </c>
      <c r="U95" s="19" t="s">
        <v>37</v>
      </c>
    </row>
    <row r="96" spans="1:21" ht="12.75">
      <c r="A96" s="28" t="str">
        <f t="shared" si="7"/>
        <v>MMM8064</v>
      </c>
      <c r="B96" s="63" t="s">
        <v>101</v>
      </c>
      <c r="C96" s="64"/>
      <c r="D96" s="64"/>
      <c r="E96" s="64"/>
      <c r="F96" s="64"/>
      <c r="G96" s="64"/>
      <c r="H96" s="64"/>
      <c r="I96" s="65"/>
      <c r="J96" s="18">
        <f t="shared" si="8"/>
        <v>8</v>
      </c>
      <c r="K96" s="18">
        <f t="shared" si="9"/>
        <v>2</v>
      </c>
      <c r="L96" s="18">
        <f t="shared" si="10"/>
        <v>1</v>
      </c>
      <c r="M96" s="18">
        <f t="shared" si="11"/>
        <v>0</v>
      </c>
      <c r="N96" s="18">
        <f t="shared" si="12"/>
        <v>1</v>
      </c>
      <c r="O96" s="18">
        <f t="shared" si="13"/>
        <v>4</v>
      </c>
      <c r="P96" s="18">
        <f t="shared" si="14"/>
        <v>10</v>
      </c>
      <c r="Q96" s="18">
        <f t="shared" si="15"/>
        <v>14</v>
      </c>
      <c r="R96" s="25" t="str">
        <f t="shared" si="16"/>
        <v>E</v>
      </c>
      <c r="S96" s="25">
        <f t="shared" si="17"/>
        <v>0</v>
      </c>
      <c r="T96" s="25">
        <f t="shared" si="18"/>
        <v>0</v>
      </c>
      <c r="U96" s="19" t="s">
        <v>37</v>
      </c>
    </row>
    <row r="97" spans="1:21" ht="12.75">
      <c r="A97" s="28" t="str">
        <f t="shared" si="7"/>
        <v>MMM9001</v>
      </c>
      <c r="B97" s="63" t="s">
        <v>102</v>
      </c>
      <c r="C97" s="64"/>
      <c r="D97" s="64"/>
      <c r="E97" s="64"/>
      <c r="F97" s="64"/>
      <c r="G97" s="64"/>
      <c r="H97" s="64"/>
      <c r="I97" s="65"/>
      <c r="J97" s="18">
        <f t="shared" si="8"/>
        <v>6</v>
      </c>
      <c r="K97" s="18">
        <f t="shared" si="9"/>
        <v>2</v>
      </c>
      <c r="L97" s="18">
        <f t="shared" si="10"/>
        <v>1</v>
      </c>
      <c r="M97" s="18">
        <f t="shared" si="11"/>
        <v>0</v>
      </c>
      <c r="N97" s="18">
        <f t="shared" si="12"/>
        <v>0</v>
      </c>
      <c r="O97" s="18">
        <f t="shared" si="13"/>
        <v>3</v>
      </c>
      <c r="P97" s="18">
        <f t="shared" si="14"/>
        <v>8</v>
      </c>
      <c r="Q97" s="18">
        <f t="shared" si="15"/>
        <v>11</v>
      </c>
      <c r="R97" s="25">
        <f t="shared" si="16"/>
        <v>0</v>
      </c>
      <c r="S97" s="25" t="str">
        <f t="shared" si="17"/>
        <v>C</v>
      </c>
      <c r="T97" s="25">
        <f t="shared" si="18"/>
        <v>0</v>
      </c>
      <c r="U97" s="19" t="s">
        <v>37</v>
      </c>
    </row>
    <row r="98" spans="1:21" ht="12.75">
      <c r="A98" s="28" t="str">
        <f t="shared" si="7"/>
        <v>MMX9901</v>
      </c>
      <c r="B98" s="63" t="s">
        <v>84</v>
      </c>
      <c r="C98" s="64"/>
      <c r="D98" s="64"/>
      <c r="E98" s="64"/>
      <c r="F98" s="64"/>
      <c r="G98" s="64"/>
      <c r="H98" s="64"/>
      <c r="I98" s="65"/>
      <c r="J98" s="18">
        <f t="shared" si="8"/>
        <v>7</v>
      </c>
      <c r="K98" s="18">
        <f t="shared" si="9"/>
        <v>2</v>
      </c>
      <c r="L98" s="18">
        <f t="shared" si="10"/>
        <v>1</v>
      </c>
      <c r="M98" s="18">
        <f t="shared" si="11"/>
        <v>0</v>
      </c>
      <c r="N98" s="18">
        <f t="shared" si="12"/>
        <v>1</v>
      </c>
      <c r="O98" s="18">
        <f t="shared" si="13"/>
        <v>4</v>
      </c>
      <c r="P98" s="18">
        <f t="shared" si="14"/>
        <v>9</v>
      </c>
      <c r="Q98" s="18">
        <f t="shared" si="15"/>
        <v>13</v>
      </c>
      <c r="R98" s="25" t="str">
        <f t="shared" si="16"/>
        <v>E</v>
      </c>
      <c r="S98" s="25">
        <f t="shared" si="17"/>
        <v>0</v>
      </c>
      <c r="T98" s="25">
        <f t="shared" si="18"/>
        <v>0</v>
      </c>
      <c r="U98" s="19" t="s">
        <v>37</v>
      </c>
    </row>
    <row r="99" spans="1:21" ht="25.5" customHeight="1">
      <c r="A99" s="125" t="s">
        <v>49</v>
      </c>
      <c r="B99" s="126"/>
      <c r="C99" s="126"/>
      <c r="D99" s="126"/>
      <c r="E99" s="126"/>
      <c r="F99" s="126"/>
      <c r="G99" s="126"/>
      <c r="H99" s="126"/>
      <c r="I99" s="127"/>
      <c r="J99" s="22">
        <f>IF(ISNA(SUM(J93:J98)),"",SUM(J93:J98))</f>
        <v>43</v>
      </c>
      <c r="K99" s="22">
        <f aca="true" t="shared" si="19" ref="K99:Q99">SUM(K93:K98)</f>
        <v>12</v>
      </c>
      <c r="L99" s="22">
        <f t="shared" si="19"/>
        <v>6</v>
      </c>
      <c r="M99" s="22">
        <f t="shared" si="19"/>
        <v>0</v>
      </c>
      <c r="N99" s="22">
        <f t="shared" si="19"/>
        <v>5</v>
      </c>
      <c r="O99" s="22">
        <f t="shared" si="19"/>
        <v>23</v>
      </c>
      <c r="P99" s="22">
        <f t="shared" si="19"/>
        <v>55</v>
      </c>
      <c r="Q99" s="22">
        <f t="shared" si="19"/>
        <v>78</v>
      </c>
      <c r="R99" s="20">
        <f>COUNTIF(R93:R98,"E")</f>
        <v>5</v>
      </c>
      <c r="S99" s="20">
        <f>COUNTIF(S93:S98,"C")</f>
        <v>1</v>
      </c>
      <c r="T99" s="20">
        <f>COUNTIF(T93:T98,"VP")</f>
        <v>0</v>
      </c>
      <c r="U99" s="38">
        <f>COUNTIF($A$93:$U$98,"DF")/(COUNTIF($A$93:$U$98,"DF")+COUNTIF($A$130:$U$141,"DS"))</f>
        <v>0.4</v>
      </c>
    </row>
    <row r="100" spans="1:21" ht="12.75">
      <c r="A100" s="41" t="s">
        <v>50</v>
      </c>
      <c r="B100" s="42"/>
      <c r="C100" s="42"/>
      <c r="D100" s="42"/>
      <c r="E100" s="42"/>
      <c r="F100" s="42"/>
      <c r="G100" s="42"/>
      <c r="H100" s="42"/>
      <c r="I100" s="42"/>
      <c r="J100" s="43"/>
      <c r="K100" s="22">
        <f aca="true" t="shared" si="20" ref="K100:Q100">K99*14</f>
        <v>168</v>
      </c>
      <c r="L100" s="22">
        <f t="shared" si="20"/>
        <v>84</v>
      </c>
      <c r="M100" s="22">
        <f t="shared" si="20"/>
        <v>0</v>
      </c>
      <c r="N100" s="22">
        <f t="shared" si="20"/>
        <v>70</v>
      </c>
      <c r="O100" s="22">
        <f t="shared" si="20"/>
        <v>322</v>
      </c>
      <c r="P100" s="22">
        <f t="shared" si="20"/>
        <v>770</v>
      </c>
      <c r="Q100" s="22">
        <f t="shared" si="20"/>
        <v>1092</v>
      </c>
      <c r="R100" s="47"/>
      <c r="S100" s="48"/>
      <c r="T100" s="48"/>
      <c r="U100" s="49"/>
    </row>
    <row r="101" spans="1:21" ht="12.75">
      <c r="A101" s="44"/>
      <c r="B101" s="45"/>
      <c r="C101" s="45"/>
      <c r="D101" s="45"/>
      <c r="E101" s="45"/>
      <c r="F101" s="45"/>
      <c r="G101" s="45"/>
      <c r="H101" s="45"/>
      <c r="I101" s="45"/>
      <c r="J101" s="46"/>
      <c r="K101" s="128">
        <f>SUM(K100:N100)</f>
        <v>322</v>
      </c>
      <c r="L101" s="129"/>
      <c r="M101" s="129"/>
      <c r="N101" s="130"/>
      <c r="O101" s="53">
        <f>SUM(O100:P100)</f>
        <v>1092</v>
      </c>
      <c r="P101" s="54"/>
      <c r="Q101" s="55"/>
      <c r="R101" s="50"/>
      <c r="S101" s="51"/>
      <c r="T101" s="51"/>
      <c r="U101" s="52"/>
    </row>
    <row r="102" spans="1:21" ht="12.75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1"/>
      <c r="L102" s="171"/>
      <c r="M102" s="171"/>
      <c r="N102" s="171"/>
      <c r="O102" s="172"/>
      <c r="P102" s="172"/>
      <c r="Q102" s="172"/>
      <c r="R102" s="173"/>
      <c r="S102" s="173"/>
      <c r="T102" s="173"/>
      <c r="U102" s="173"/>
    </row>
    <row r="103" spans="1:21" ht="12.75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1"/>
      <c r="L103" s="171"/>
      <c r="M103" s="171"/>
      <c r="N103" s="171"/>
      <c r="O103" s="172"/>
      <c r="P103" s="172"/>
      <c r="Q103" s="172"/>
      <c r="R103" s="173"/>
      <c r="S103" s="173"/>
      <c r="T103" s="173"/>
      <c r="U103" s="173"/>
    </row>
    <row r="104" spans="1:21" ht="12.7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1"/>
      <c r="L104" s="171"/>
      <c r="M104" s="171"/>
      <c r="N104" s="171"/>
      <c r="O104" s="172"/>
      <c r="P104" s="172"/>
      <c r="Q104" s="172"/>
      <c r="R104" s="173"/>
      <c r="S104" s="173"/>
      <c r="T104" s="173"/>
      <c r="U104" s="173"/>
    </row>
    <row r="105" spans="1:21" ht="12.7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1"/>
      <c r="L105" s="171"/>
      <c r="M105" s="171"/>
      <c r="N105" s="171"/>
      <c r="O105" s="172"/>
      <c r="P105" s="172"/>
      <c r="Q105" s="172"/>
      <c r="R105" s="173"/>
      <c r="S105" s="173"/>
      <c r="T105" s="173"/>
      <c r="U105" s="173"/>
    </row>
    <row r="106" spans="1:21" ht="12.7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1"/>
      <c r="L106" s="171"/>
      <c r="M106" s="171"/>
      <c r="N106" s="171"/>
      <c r="O106" s="172"/>
      <c r="P106" s="172"/>
      <c r="Q106" s="172"/>
      <c r="R106" s="173"/>
      <c r="S106" s="173"/>
      <c r="T106" s="173"/>
      <c r="U106" s="173"/>
    </row>
    <row r="107" spans="1:21" ht="12.7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1"/>
      <c r="L107" s="171"/>
      <c r="M107" s="171"/>
      <c r="N107" s="171"/>
      <c r="O107" s="172"/>
      <c r="P107" s="172"/>
      <c r="Q107" s="172"/>
      <c r="R107" s="173"/>
      <c r="S107" s="173"/>
      <c r="T107" s="173"/>
      <c r="U107" s="173"/>
    </row>
    <row r="108" spans="1:21" ht="12.75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1"/>
      <c r="L108" s="171"/>
      <c r="M108" s="171"/>
      <c r="N108" s="171"/>
      <c r="O108" s="172"/>
      <c r="P108" s="172"/>
      <c r="Q108" s="172"/>
      <c r="R108" s="173"/>
      <c r="S108" s="173"/>
      <c r="T108" s="173"/>
      <c r="U108" s="173"/>
    </row>
    <row r="109" spans="1:21" ht="12.7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1"/>
      <c r="L109" s="171"/>
      <c r="M109" s="171"/>
      <c r="N109" s="171"/>
      <c r="O109" s="172"/>
      <c r="P109" s="172"/>
      <c r="Q109" s="172"/>
      <c r="R109" s="173"/>
      <c r="S109" s="173"/>
      <c r="T109" s="173"/>
      <c r="U109" s="173"/>
    </row>
    <row r="110" spans="1:21" ht="12.75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1"/>
      <c r="L110" s="171"/>
      <c r="M110" s="171"/>
      <c r="N110" s="171"/>
      <c r="O110" s="172"/>
      <c r="P110" s="172"/>
      <c r="Q110" s="172"/>
      <c r="R110" s="173"/>
      <c r="S110" s="173"/>
      <c r="T110" s="173"/>
      <c r="U110" s="173"/>
    </row>
    <row r="111" spans="1:21" ht="12.7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1"/>
      <c r="L111" s="171"/>
      <c r="M111" s="171"/>
      <c r="N111" s="171"/>
      <c r="O111" s="172"/>
      <c r="P111" s="172"/>
      <c r="Q111" s="172"/>
      <c r="R111" s="173"/>
      <c r="S111" s="173"/>
      <c r="T111" s="173"/>
      <c r="U111" s="173"/>
    </row>
    <row r="112" spans="1:21" ht="12.75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1"/>
      <c r="L112" s="171"/>
      <c r="M112" s="171"/>
      <c r="N112" s="171"/>
      <c r="O112" s="172"/>
      <c r="P112" s="172"/>
      <c r="Q112" s="172"/>
      <c r="R112" s="173"/>
      <c r="S112" s="173"/>
      <c r="T112" s="173"/>
      <c r="U112" s="173"/>
    </row>
    <row r="113" spans="1:21" ht="12.75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1"/>
      <c r="L113" s="171"/>
      <c r="M113" s="171"/>
      <c r="N113" s="171"/>
      <c r="O113" s="172"/>
      <c r="P113" s="172"/>
      <c r="Q113" s="172"/>
      <c r="R113" s="173"/>
      <c r="S113" s="173"/>
      <c r="T113" s="173"/>
      <c r="U113" s="173"/>
    </row>
    <row r="114" spans="1:21" ht="12.75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1"/>
      <c r="L114" s="171"/>
      <c r="M114" s="171"/>
      <c r="N114" s="171"/>
      <c r="O114" s="172"/>
      <c r="P114" s="172"/>
      <c r="Q114" s="172"/>
      <c r="R114" s="173"/>
      <c r="S114" s="173"/>
      <c r="T114" s="173"/>
      <c r="U114" s="173"/>
    </row>
    <row r="115" spans="1:21" ht="12.7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1"/>
      <c r="L115" s="171"/>
      <c r="M115" s="171"/>
      <c r="N115" s="171"/>
      <c r="O115" s="172"/>
      <c r="P115" s="172"/>
      <c r="Q115" s="172"/>
      <c r="R115" s="173"/>
      <c r="S115" s="173"/>
      <c r="T115" s="173"/>
      <c r="U115" s="173"/>
    </row>
    <row r="116" spans="1:21" ht="12.7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1"/>
      <c r="L116" s="171"/>
      <c r="M116" s="171"/>
      <c r="N116" s="171"/>
      <c r="O116" s="172"/>
      <c r="P116" s="172"/>
      <c r="Q116" s="172"/>
      <c r="R116" s="173"/>
      <c r="S116" s="173"/>
      <c r="T116" s="173"/>
      <c r="U116" s="173"/>
    </row>
    <row r="117" spans="1:21" ht="12.75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1"/>
      <c r="L117" s="171"/>
      <c r="M117" s="171"/>
      <c r="N117" s="171"/>
      <c r="O117" s="172"/>
      <c r="P117" s="172"/>
      <c r="Q117" s="172"/>
      <c r="R117" s="173"/>
      <c r="S117" s="173"/>
      <c r="T117" s="173"/>
      <c r="U117" s="173"/>
    </row>
    <row r="118" spans="1:21" ht="12.7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1"/>
      <c r="L118" s="171"/>
      <c r="M118" s="171"/>
      <c r="N118" s="171"/>
      <c r="O118" s="172"/>
      <c r="P118" s="172"/>
      <c r="Q118" s="172"/>
      <c r="R118" s="173"/>
      <c r="S118" s="173"/>
      <c r="T118" s="173"/>
      <c r="U118" s="173"/>
    </row>
    <row r="119" spans="1:21" ht="12.7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1"/>
      <c r="L119" s="171"/>
      <c r="M119" s="171"/>
      <c r="N119" s="171"/>
      <c r="O119" s="172"/>
      <c r="P119" s="172"/>
      <c r="Q119" s="172"/>
      <c r="R119" s="173"/>
      <c r="S119" s="173"/>
      <c r="T119" s="173"/>
      <c r="U119" s="173"/>
    </row>
    <row r="120" spans="1:21" ht="12.75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1"/>
      <c r="L120" s="171"/>
      <c r="M120" s="171"/>
      <c r="N120" s="171"/>
      <c r="O120" s="172"/>
      <c r="P120" s="172"/>
      <c r="Q120" s="172"/>
      <c r="R120" s="173"/>
      <c r="S120" s="173"/>
      <c r="T120" s="173"/>
      <c r="U120" s="173"/>
    </row>
    <row r="121" spans="1:21" ht="12.7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1"/>
      <c r="L121" s="171"/>
      <c r="M121" s="171"/>
      <c r="N121" s="171"/>
      <c r="O121" s="172"/>
      <c r="P121" s="172"/>
      <c r="Q121" s="172"/>
      <c r="R121" s="173"/>
      <c r="S121" s="173"/>
      <c r="T121" s="173"/>
      <c r="U121" s="173"/>
    </row>
    <row r="122" spans="1:21" ht="12.7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1"/>
      <c r="L122" s="171"/>
      <c r="M122" s="171"/>
      <c r="N122" s="171"/>
      <c r="O122" s="172"/>
      <c r="P122" s="172"/>
      <c r="Q122" s="172"/>
      <c r="R122" s="173"/>
      <c r="S122" s="173"/>
      <c r="T122" s="173"/>
      <c r="U122" s="173"/>
    </row>
    <row r="123" spans="1:21" ht="12.7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1"/>
      <c r="L123" s="171"/>
      <c r="M123" s="171"/>
      <c r="N123" s="171"/>
      <c r="O123" s="172"/>
      <c r="P123" s="172"/>
      <c r="Q123" s="172"/>
      <c r="R123" s="173"/>
      <c r="S123" s="173"/>
      <c r="T123" s="173"/>
      <c r="U123" s="173"/>
    </row>
    <row r="124" spans="1:21" ht="12.7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1"/>
      <c r="L124" s="171"/>
      <c r="M124" s="171"/>
      <c r="N124" s="171"/>
      <c r="O124" s="172"/>
      <c r="P124" s="172"/>
      <c r="Q124" s="172"/>
      <c r="R124" s="173"/>
      <c r="S124" s="173"/>
      <c r="T124" s="173"/>
      <c r="U124" s="173"/>
    </row>
    <row r="125" ht="21" customHeight="1"/>
    <row r="126" spans="1:21" ht="23.25" customHeight="1">
      <c r="A126" s="70" t="s">
        <v>54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</row>
    <row r="127" spans="1:21" ht="26.25" customHeight="1">
      <c r="A127" s="70" t="s">
        <v>27</v>
      </c>
      <c r="B127" s="70" t="s">
        <v>26</v>
      </c>
      <c r="C127" s="70"/>
      <c r="D127" s="70"/>
      <c r="E127" s="70"/>
      <c r="F127" s="70"/>
      <c r="G127" s="70"/>
      <c r="H127" s="70"/>
      <c r="I127" s="70"/>
      <c r="J127" s="62" t="s">
        <v>41</v>
      </c>
      <c r="K127" s="56" t="s">
        <v>24</v>
      </c>
      <c r="L127" s="57"/>
      <c r="M127" s="57"/>
      <c r="N127" s="58"/>
      <c r="O127" s="62" t="s">
        <v>42</v>
      </c>
      <c r="P127" s="62"/>
      <c r="Q127" s="62"/>
      <c r="R127" s="62" t="s">
        <v>23</v>
      </c>
      <c r="S127" s="62"/>
      <c r="T127" s="62"/>
      <c r="U127" s="62" t="s">
        <v>22</v>
      </c>
    </row>
    <row r="128" spans="1:21" ht="12.75">
      <c r="A128" s="70"/>
      <c r="B128" s="70"/>
      <c r="C128" s="70"/>
      <c r="D128" s="70"/>
      <c r="E128" s="70"/>
      <c r="F128" s="70"/>
      <c r="G128" s="70"/>
      <c r="H128" s="70"/>
      <c r="I128" s="70"/>
      <c r="J128" s="62"/>
      <c r="K128" s="26" t="s">
        <v>28</v>
      </c>
      <c r="L128" s="26" t="s">
        <v>29</v>
      </c>
      <c r="M128" s="26" t="s">
        <v>30</v>
      </c>
      <c r="N128" s="26" t="s">
        <v>73</v>
      </c>
      <c r="O128" s="26" t="s">
        <v>34</v>
      </c>
      <c r="P128" s="26" t="s">
        <v>7</v>
      </c>
      <c r="Q128" s="26" t="s">
        <v>31</v>
      </c>
      <c r="R128" s="26" t="s">
        <v>32</v>
      </c>
      <c r="S128" s="26" t="s">
        <v>28</v>
      </c>
      <c r="T128" s="26" t="s">
        <v>33</v>
      </c>
      <c r="U128" s="62"/>
    </row>
    <row r="129" spans="1:21" ht="18.75" customHeight="1">
      <c r="A129" s="59" t="s">
        <v>66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1"/>
    </row>
    <row r="130" spans="1:21" ht="12.75">
      <c r="A130" s="28" t="str">
        <f aca="true" t="shared" si="21" ref="A130:A135">IF(ISNA(INDEX($A$38:$U$87,MATCH($B130,$B$38:$B$87,0),1)),"",INDEX($A$38:$U$87,MATCH($B130,$B$38:$B$87,0),1))</f>
        <v>MMM8068</v>
      </c>
      <c r="B130" s="63" t="s">
        <v>97</v>
      </c>
      <c r="C130" s="64"/>
      <c r="D130" s="64"/>
      <c r="E130" s="64"/>
      <c r="F130" s="64"/>
      <c r="G130" s="64"/>
      <c r="H130" s="64"/>
      <c r="I130" s="65"/>
      <c r="J130" s="18">
        <f aca="true" t="shared" si="22" ref="J130:J135">IF(ISNA(INDEX($A$38:$U$87,MATCH($B130,$B$38:$B$87,0),10)),"",INDEX($A$38:$U$87,MATCH($B130,$B$38:$B$87,0),10))</f>
        <v>8</v>
      </c>
      <c r="K130" s="18">
        <f aca="true" t="shared" si="23" ref="K130:K135">IF(ISNA(INDEX($A$38:$U$87,MATCH($B130,$B$38:$B$87,0),11)),"",INDEX($A$38:$U$87,MATCH($B130,$B$38:$B$87,0),11))</f>
        <v>2</v>
      </c>
      <c r="L130" s="18">
        <f aca="true" t="shared" si="24" ref="L130:L135">IF(ISNA(INDEX($A$38:$U$87,MATCH($B130,$B$38:$B$87,0),12)),"",INDEX($A$38:$U$87,MATCH($B130,$B$38:$B$87,0),12))</f>
        <v>1</v>
      </c>
      <c r="M130" s="18">
        <f aca="true" t="shared" si="25" ref="M130:M135">IF(ISNA(INDEX($A$38:$U$87,MATCH($B130,$B$38:$B$87,0),13)),"",INDEX($A$38:$U$87,MATCH($B130,$B$38:$B$87,0),13))</f>
        <v>0</v>
      </c>
      <c r="N130" s="18">
        <f aca="true" t="shared" si="26" ref="N130:N135">IF(ISNA(INDEX($A$38:$U$87,MATCH($B130,$B$38:$B$87,0),14)),"",INDEX($A$38:$U$87,MATCH($B130,$B$38:$B$87,0),14))</f>
        <v>1</v>
      </c>
      <c r="O130" s="18">
        <f aca="true" t="shared" si="27" ref="O130:O135">IF(ISNA(INDEX($A$38:$U$87,MATCH($B130,$B$38:$B$87,0),15)),"",INDEX($A$38:$U$87,MATCH($B130,$B$38:$B$87,0),15))</f>
        <v>4</v>
      </c>
      <c r="P130" s="18">
        <f aca="true" t="shared" si="28" ref="P130:P135">IF(ISNA(INDEX($A$38:$U$87,MATCH($B130,$B$38:$B$87,0),16)),"",INDEX($A$38:$U$87,MATCH($B130,$B$38:$B$87,0),16))</f>
        <v>10</v>
      </c>
      <c r="Q130" s="18">
        <f aca="true" t="shared" si="29" ref="Q130:Q135">IF(ISNA(INDEX($A$38:$U$87,MATCH($B130,$B$38:$B$87,0),17)),"",INDEX($A$38:$U$87,MATCH($B130,$B$38:$B$87,0),17))</f>
        <v>14</v>
      </c>
      <c r="R130" s="25" t="str">
        <f aca="true" t="shared" si="30" ref="R130:R135">IF(ISNA(INDEX($A$38:$U$87,MATCH($B130,$B$38:$B$87,0),18)),"",INDEX($A$38:$U$87,MATCH($B130,$B$38:$B$87,0),18))</f>
        <v>E</v>
      </c>
      <c r="S130" s="25">
        <f aca="true" t="shared" si="31" ref="S130:S135">IF(ISNA(INDEX($A$38:$U$87,MATCH($B130,$B$38:$B$87,0),19)),"",INDEX($A$38:$U$87,MATCH($B130,$B$38:$B$87,0),19))</f>
        <v>0</v>
      </c>
      <c r="T130" s="25">
        <f aca="true" t="shared" si="32" ref="T130:T135">IF(ISNA(INDEX($A$38:$U$87,MATCH($B130,$B$38:$B$87,0),20)),"",INDEX($A$38:$U$87,MATCH($B130,$B$38:$B$87,0),20))</f>
        <v>0</v>
      </c>
      <c r="U130" s="17" t="s">
        <v>39</v>
      </c>
    </row>
    <row r="131" spans="1:21" ht="12.75">
      <c r="A131" s="28" t="str">
        <f t="shared" si="21"/>
        <v>MMM8062</v>
      </c>
      <c r="B131" s="63" t="s">
        <v>98</v>
      </c>
      <c r="C131" s="64"/>
      <c r="D131" s="64"/>
      <c r="E131" s="64"/>
      <c r="F131" s="64"/>
      <c r="G131" s="64"/>
      <c r="H131" s="64"/>
      <c r="I131" s="65"/>
      <c r="J131" s="18">
        <f t="shared" si="22"/>
        <v>8</v>
      </c>
      <c r="K131" s="18">
        <f t="shared" si="23"/>
        <v>2</v>
      </c>
      <c r="L131" s="18">
        <f t="shared" si="24"/>
        <v>1</v>
      </c>
      <c r="M131" s="18">
        <f t="shared" si="25"/>
        <v>0</v>
      </c>
      <c r="N131" s="18">
        <f t="shared" si="26"/>
        <v>1</v>
      </c>
      <c r="O131" s="18">
        <f t="shared" si="27"/>
        <v>4</v>
      </c>
      <c r="P131" s="18">
        <f t="shared" si="28"/>
        <v>10</v>
      </c>
      <c r="Q131" s="18">
        <f t="shared" si="29"/>
        <v>14</v>
      </c>
      <c r="R131" s="25" t="str">
        <f t="shared" si="30"/>
        <v>E</v>
      </c>
      <c r="S131" s="25">
        <f t="shared" si="31"/>
        <v>0</v>
      </c>
      <c r="T131" s="25">
        <f t="shared" si="32"/>
        <v>0</v>
      </c>
      <c r="U131" s="17" t="s">
        <v>39</v>
      </c>
    </row>
    <row r="132" spans="1:21" ht="12.75">
      <c r="A132" s="28" t="str">
        <f t="shared" si="21"/>
        <v>MMM8053</v>
      </c>
      <c r="B132" s="63" t="s">
        <v>90</v>
      </c>
      <c r="C132" s="64"/>
      <c r="D132" s="64"/>
      <c r="E132" s="64"/>
      <c r="F132" s="64"/>
      <c r="G132" s="64"/>
      <c r="H132" s="64"/>
      <c r="I132" s="65"/>
      <c r="J132" s="18">
        <f t="shared" si="22"/>
        <v>8</v>
      </c>
      <c r="K132" s="18">
        <f t="shared" si="23"/>
        <v>2</v>
      </c>
      <c r="L132" s="18">
        <f t="shared" si="24"/>
        <v>1</v>
      </c>
      <c r="M132" s="18">
        <f t="shared" si="25"/>
        <v>0</v>
      </c>
      <c r="N132" s="18">
        <f t="shared" si="26"/>
        <v>1</v>
      </c>
      <c r="O132" s="18">
        <f t="shared" si="27"/>
        <v>4</v>
      </c>
      <c r="P132" s="18">
        <f t="shared" si="28"/>
        <v>10</v>
      </c>
      <c r="Q132" s="18">
        <f t="shared" si="29"/>
        <v>14</v>
      </c>
      <c r="R132" s="25" t="str">
        <f t="shared" si="30"/>
        <v>E</v>
      </c>
      <c r="S132" s="25">
        <f t="shared" si="31"/>
        <v>0</v>
      </c>
      <c r="T132" s="25">
        <f t="shared" si="32"/>
        <v>0</v>
      </c>
      <c r="U132" s="17" t="s">
        <v>39</v>
      </c>
    </row>
    <row r="133" spans="1:21" ht="12.75">
      <c r="A133" s="28" t="str">
        <f t="shared" si="21"/>
        <v>MMM8065</v>
      </c>
      <c r="B133" s="63" t="s">
        <v>105</v>
      </c>
      <c r="C133" s="64"/>
      <c r="D133" s="64"/>
      <c r="E133" s="64"/>
      <c r="F133" s="64"/>
      <c r="G133" s="64"/>
      <c r="H133" s="64"/>
      <c r="I133" s="65"/>
      <c r="J133" s="18">
        <f t="shared" si="22"/>
        <v>8</v>
      </c>
      <c r="K133" s="18">
        <f t="shared" si="23"/>
        <v>2</v>
      </c>
      <c r="L133" s="18">
        <f t="shared" si="24"/>
        <v>1</v>
      </c>
      <c r="M133" s="18">
        <f t="shared" si="25"/>
        <v>0</v>
      </c>
      <c r="N133" s="18">
        <f t="shared" si="26"/>
        <v>1</v>
      </c>
      <c r="O133" s="18">
        <f t="shared" si="27"/>
        <v>4</v>
      </c>
      <c r="P133" s="18">
        <f t="shared" si="28"/>
        <v>10</v>
      </c>
      <c r="Q133" s="18">
        <f t="shared" si="29"/>
        <v>14</v>
      </c>
      <c r="R133" s="25" t="str">
        <f t="shared" si="30"/>
        <v>E</v>
      </c>
      <c r="S133" s="25">
        <f t="shared" si="31"/>
        <v>0</v>
      </c>
      <c r="T133" s="25">
        <f t="shared" si="32"/>
        <v>0</v>
      </c>
      <c r="U133" s="17" t="s">
        <v>39</v>
      </c>
    </row>
    <row r="134" spans="1:21" ht="12.75">
      <c r="A134" s="28" t="str">
        <f t="shared" si="21"/>
        <v>MMM8066</v>
      </c>
      <c r="B134" s="63" t="s">
        <v>106</v>
      </c>
      <c r="C134" s="64"/>
      <c r="D134" s="64"/>
      <c r="E134" s="64"/>
      <c r="F134" s="64"/>
      <c r="G134" s="64"/>
      <c r="H134" s="64"/>
      <c r="I134" s="65"/>
      <c r="J134" s="18">
        <f t="shared" si="22"/>
        <v>8</v>
      </c>
      <c r="K134" s="18">
        <f t="shared" si="23"/>
        <v>2</v>
      </c>
      <c r="L134" s="18">
        <f t="shared" si="24"/>
        <v>1</v>
      </c>
      <c r="M134" s="18">
        <f t="shared" si="25"/>
        <v>0</v>
      </c>
      <c r="N134" s="18">
        <f t="shared" si="26"/>
        <v>1</v>
      </c>
      <c r="O134" s="18">
        <f t="shared" si="27"/>
        <v>4</v>
      </c>
      <c r="P134" s="18">
        <f t="shared" si="28"/>
        <v>10</v>
      </c>
      <c r="Q134" s="18">
        <f t="shared" si="29"/>
        <v>14</v>
      </c>
      <c r="R134" s="25" t="str">
        <f t="shared" si="30"/>
        <v>E</v>
      </c>
      <c r="S134" s="25">
        <f t="shared" si="31"/>
        <v>0</v>
      </c>
      <c r="T134" s="25">
        <f t="shared" si="32"/>
        <v>0</v>
      </c>
      <c r="U134" s="17" t="s">
        <v>39</v>
      </c>
    </row>
    <row r="135" spans="1:21" ht="12.75">
      <c r="A135" s="28" t="str">
        <f t="shared" si="21"/>
        <v>MMX9902</v>
      </c>
      <c r="B135" s="63" t="s">
        <v>87</v>
      </c>
      <c r="C135" s="64"/>
      <c r="D135" s="64"/>
      <c r="E135" s="64"/>
      <c r="F135" s="64"/>
      <c r="G135" s="64"/>
      <c r="H135" s="64"/>
      <c r="I135" s="65"/>
      <c r="J135" s="18">
        <f t="shared" si="22"/>
        <v>7</v>
      </c>
      <c r="K135" s="18">
        <f t="shared" si="23"/>
        <v>2</v>
      </c>
      <c r="L135" s="18">
        <f t="shared" si="24"/>
        <v>1</v>
      </c>
      <c r="M135" s="18">
        <f t="shared" si="25"/>
        <v>0</v>
      </c>
      <c r="N135" s="18">
        <f t="shared" si="26"/>
        <v>1</v>
      </c>
      <c r="O135" s="18">
        <f t="shared" si="27"/>
        <v>4</v>
      </c>
      <c r="P135" s="18">
        <f t="shared" si="28"/>
        <v>9</v>
      </c>
      <c r="Q135" s="18">
        <f t="shared" si="29"/>
        <v>13</v>
      </c>
      <c r="R135" s="25" t="str">
        <f t="shared" si="30"/>
        <v>E</v>
      </c>
      <c r="S135" s="25">
        <f t="shared" si="31"/>
        <v>0</v>
      </c>
      <c r="T135" s="25">
        <f t="shared" si="32"/>
        <v>0</v>
      </c>
      <c r="U135" s="17" t="s">
        <v>39</v>
      </c>
    </row>
    <row r="136" spans="1:21" ht="12.75">
      <c r="A136" s="20" t="s">
        <v>25</v>
      </c>
      <c r="B136" s="134"/>
      <c r="C136" s="135"/>
      <c r="D136" s="135"/>
      <c r="E136" s="135"/>
      <c r="F136" s="135"/>
      <c r="G136" s="135"/>
      <c r="H136" s="135"/>
      <c r="I136" s="136"/>
      <c r="J136" s="22">
        <f aca="true" t="shared" si="33" ref="J136:Q136">SUM(J130:J135)</f>
        <v>47</v>
      </c>
      <c r="K136" s="22">
        <f t="shared" si="33"/>
        <v>12</v>
      </c>
      <c r="L136" s="22">
        <f t="shared" si="33"/>
        <v>6</v>
      </c>
      <c r="M136" s="22">
        <f t="shared" si="33"/>
        <v>0</v>
      </c>
      <c r="N136" s="22">
        <f t="shared" si="33"/>
        <v>6</v>
      </c>
      <c r="O136" s="22">
        <f t="shared" si="33"/>
        <v>24</v>
      </c>
      <c r="P136" s="22">
        <f t="shared" si="33"/>
        <v>59</v>
      </c>
      <c r="Q136" s="22">
        <f t="shared" si="33"/>
        <v>83</v>
      </c>
      <c r="R136" s="20">
        <f>COUNTIF(R130:R135,"E")</f>
        <v>6</v>
      </c>
      <c r="S136" s="20">
        <f>COUNTIF(S130:S135,"C")</f>
        <v>0</v>
      </c>
      <c r="T136" s="20">
        <f>COUNTIF(T130:T135,"VP")</f>
        <v>0</v>
      </c>
      <c r="U136" s="17"/>
    </row>
    <row r="137" spans="1:21" ht="18" customHeight="1">
      <c r="A137" s="59" t="s">
        <v>67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1"/>
    </row>
    <row r="138" spans="1:21" ht="12.75">
      <c r="A138" s="28" t="str">
        <f>IF(ISNA(INDEX($A$38:$U$87,MATCH($B138,$B$38:$B$87,0),1)),"",INDEX($A$38:$U$87,MATCH($B138,$B$38:$B$87,0),1))</f>
        <v>MMM9012</v>
      </c>
      <c r="B138" s="63" t="s">
        <v>109</v>
      </c>
      <c r="C138" s="64"/>
      <c r="D138" s="64"/>
      <c r="E138" s="64"/>
      <c r="F138" s="64"/>
      <c r="G138" s="64"/>
      <c r="H138" s="64"/>
      <c r="I138" s="65"/>
      <c r="J138" s="18">
        <f>IF(ISNA(INDEX($A$38:$U$87,MATCH($B138,$B$38:$B$87,0),10)),"",INDEX($A$38:$U$87,MATCH($B138,$B$38:$B$87,0),10))</f>
        <v>22</v>
      </c>
      <c r="K138" s="18">
        <f>IF(ISNA(INDEX($A$38:$U$87,MATCH($B138,$B$38:$B$87,0),11)),"",INDEX($A$38:$U$87,MATCH($B138,$B$38:$B$87,0),11))</f>
        <v>0</v>
      </c>
      <c r="L138" s="18">
        <f>IF(ISNA(INDEX($A$38:$U$87,MATCH($B138,$B$38:$B$87,0),12)),"",INDEX($A$38:$U$87,MATCH($B138,$B$38:$B$87,0),12))</f>
        <v>0</v>
      </c>
      <c r="M138" s="18">
        <f>IF(ISNA(INDEX($A$38:$U$87,MATCH($B138,$B$38:$B$87,0),13)),"",INDEX($A$38:$U$87,MATCH($B138,$B$38:$B$87,0),13))</f>
        <v>0</v>
      </c>
      <c r="N138" s="18">
        <f>IF(ISNA(INDEX($A$38:$U$87,MATCH($B138,$B$38:$B$87,0),14)),"",INDEX($A$38:$U$87,MATCH($B138,$B$38:$B$87,0),14))</f>
        <v>20</v>
      </c>
      <c r="O138" s="18">
        <f>IF(ISNA(INDEX($A$38:$U$87,MATCH($B138,$B$38:$B$87,0),15)),"",INDEX($A$38:$U$87,MATCH($B138,$B$38:$B$87,0),15))</f>
        <v>20</v>
      </c>
      <c r="P138" s="18">
        <f>IF(ISNA(INDEX($A$38:$U$87,MATCH($B138,$B$38:$B$87,0),16)),"",INDEX($A$38:$U$87,MATCH($B138,$B$38:$B$87,0),16))</f>
        <v>26</v>
      </c>
      <c r="Q138" s="18">
        <f>IF(ISNA(INDEX($A$38:$U$87,MATCH($B138,$B$38:$B$87,0),17)),"",INDEX($A$38:$U$87,MATCH($B138,$B$38:$B$87,0),17))</f>
        <v>46</v>
      </c>
      <c r="R138" s="25">
        <f>IF(ISNA(INDEX($A$38:$U$87,MATCH($B138,$B$38:$B$87,0),18)),"",INDEX($A$38:$U$87,MATCH($B138,$B$38:$B$87,0),18))</f>
        <v>0</v>
      </c>
      <c r="S138" s="25" t="str">
        <f>IF(ISNA(INDEX($A$38:$U$87,MATCH($B138,$B$38:$B$87,0),19)),"",INDEX($A$38:$U$87,MATCH($B138,$B$38:$B$87,0),19))</f>
        <v>C</v>
      </c>
      <c r="T138" s="25">
        <f>IF(ISNA(INDEX($A$38:$U$87,MATCH($B138,$B$38:$B$87,0),20)),"",INDEX($A$38:$U$87,MATCH($B138,$B$38:$B$87,0),20))</f>
        <v>0</v>
      </c>
      <c r="U138" s="17" t="s">
        <v>39</v>
      </c>
    </row>
    <row r="139" spans="1:21" ht="12.75">
      <c r="A139" s="28" t="str">
        <f>IF(ISNA(INDEX($A$38:$U$87,MATCH($B139,$B$38:$B$87,0),1)),"",INDEX($A$38:$U$87,MATCH($B139,$B$38:$B$87,0),1))</f>
        <v>MMM9009</v>
      </c>
      <c r="B139" s="63" t="s">
        <v>110</v>
      </c>
      <c r="C139" s="64"/>
      <c r="D139" s="64"/>
      <c r="E139" s="64"/>
      <c r="F139" s="64"/>
      <c r="G139" s="64"/>
      <c r="H139" s="64"/>
      <c r="I139" s="65"/>
      <c r="J139" s="18">
        <f>IF(ISNA(INDEX($A$38:$U$87,MATCH($B139,$B$38:$B$87,0),10)),"",INDEX($A$38:$U$87,MATCH($B139,$B$38:$B$87,0),10))</f>
        <v>4</v>
      </c>
      <c r="K139" s="18">
        <f>IF(ISNA(INDEX($A$38:$U$87,MATCH($B139,$B$38:$B$87,0),11)),"",INDEX($A$38:$U$87,MATCH($B139,$B$38:$B$87,0),11))</f>
        <v>0</v>
      </c>
      <c r="L139" s="18">
        <f>IF(ISNA(INDEX($A$38:$U$87,MATCH($B139,$B$38:$B$87,0),12)),"",INDEX($A$38:$U$87,MATCH($B139,$B$38:$B$87,0),12))</f>
        <v>0</v>
      </c>
      <c r="M139" s="18">
        <f>IF(ISNA(INDEX($A$38:$U$87,MATCH($B139,$B$38:$B$87,0),13)),"",INDEX($A$38:$U$87,MATCH($B139,$B$38:$B$87,0),13))</f>
        <v>1</v>
      </c>
      <c r="N139" s="18">
        <f>IF(ISNA(INDEX($A$38:$U$87,MATCH($B139,$B$38:$B$87,0),14)),"",INDEX($A$38:$U$87,MATCH($B139,$B$38:$B$87,0),14))</f>
        <v>2</v>
      </c>
      <c r="O139" s="18">
        <f>IF(ISNA(INDEX($A$38:$U$87,MATCH($B139,$B$38:$B$87,0),15)),"",INDEX($A$38:$U$87,MATCH($B139,$B$38:$B$87,0),15))</f>
        <v>3</v>
      </c>
      <c r="P139" s="18">
        <f>IF(ISNA(INDEX($A$38:$U$87,MATCH($B139,$B$38:$B$87,0),16)),"",INDEX($A$38:$U$87,MATCH($B139,$B$38:$B$87,0),16))</f>
        <v>5</v>
      </c>
      <c r="Q139" s="18">
        <f>IF(ISNA(INDEX($A$38:$U$87,MATCH($B139,$B$38:$B$87,0),17)),"",INDEX($A$38:$U$87,MATCH($B139,$B$38:$B$87,0),17))</f>
        <v>8</v>
      </c>
      <c r="R139" s="25">
        <f>IF(ISNA(INDEX($A$38:$U$87,MATCH($B139,$B$38:$B$87,0),18)),"",INDEX($A$38:$U$87,MATCH($B139,$B$38:$B$87,0),18))</f>
        <v>0</v>
      </c>
      <c r="S139" s="25" t="str">
        <f>IF(ISNA(INDEX($A$38:$U$87,MATCH($B139,$B$38:$B$87,0),19)),"",INDEX($A$38:$U$87,MATCH($B139,$B$38:$B$87,0),19))</f>
        <v>C</v>
      </c>
      <c r="T139" s="25">
        <f>IF(ISNA(INDEX($A$38:$U$87,MATCH($B139,$B$38:$B$87,0),20)),"",INDEX($A$38:$U$87,MATCH($B139,$B$38:$B$87,0),20))</f>
        <v>0</v>
      </c>
      <c r="U139" s="17" t="s">
        <v>39</v>
      </c>
    </row>
    <row r="140" spans="1:21" ht="12.75">
      <c r="A140" s="28" t="str">
        <f>IF(ISNA(INDEX($A$38:$U$87,MATCH($B140,$B$38:$B$87,0),1)),"",INDEX($A$38:$U$87,MATCH($B140,$B$38:$B$87,0),1))</f>
        <v>MMM3401</v>
      </c>
      <c r="B140" s="63" t="s">
        <v>86</v>
      </c>
      <c r="C140" s="64"/>
      <c r="D140" s="64"/>
      <c r="E140" s="64"/>
      <c r="F140" s="64"/>
      <c r="G140" s="64"/>
      <c r="H140" s="64"/>
      <c r="I140" s="65"/>
      <c r="J140" s="18">
        <f>IF(ISNA(INDEX($A$38:$U$87,MATCH($B140,$B$38:$B$87,0),10)),"",INDEX($A$38:$U$87,MATCH($B140,$B$38:$B$87,0),10))</f>
        <v>4</v>
      </c>
      <c r="K140" s="18">
        <f>IF(ISNA(INDEX($A$38:$U$87,MATCH($B140,$B$38:$B$87,0),11)),"",INDEX($A$38:$U$87,MATCH($B140,$B$38:$B$87,0),11))</f>
        <v>0</v>
      </c>
      <c r="L140" s="18">
        <f>IF(ISNA(INDEX($A$38:$U$87,MATCH($B140,$B$38:$B$87,0),12)),"",INDEX($A$38:$U$87,MATCH($B140,$B$38:$B$87,0),12))</f>
        <v>0</v>
      </c>
      <c r="M140" s="18">
        <f>IF(ISNA(INDEX($A$38:$U$87,MATCH($B140,$B$38:$B$87,0),13)),"",INDEX($A$38:$U$87,MATCH($B140,$B$38:$B$87,0),13))</f>
        <v>0</v>
      </c>
      <c r="N140" s="18">
        <f>IF(ISNA(INDEX($A$38:$U$87,MATCH($B140,$B$38:$B$87,0),14)),"",INDEX($A$38:$U$87,MATCH($B140,$B$38:$B$87,0),14))</f>
        <v>5</v>
      </c>
      <c r="O140" s="18">
        <f>IF(ISNA(INDEX($A$38:$U$87,MATCH($B140,$B$38:$B$87,0),15)),"",INDEX($A$38:$U$87,MATCH($B140,$B$38:$B$87,0),15))</f>
        <v>5</v>
      </c>
      <c r="P140" s="18">
        <f>IF(ISNA(INDEX($A$38:$U$87,MATCH($B140,$B$38:$B$87,0),16)),"",INDEX($A$38:$U$87,MATCH($B140,$B$38:$B$87,0),16))</f>
        <v>3</v>
      </c>
      <c r="Q140" s="18">
        <f>IF(ISNA(INDEX($A$38:$U$87,MATCH($B140,$B$38:$B$87,0),17)),"",INDEX($A$38:$U$87,MATCH($B140,$B$38:$B$87,0),17))</f>
        <v>8</v>
      </c>
      <c r="R140" s="25">
        <f>IF(ISNA(INDEX($A$38:$U$87,MATCH($B140,$B$38:$B$87,0),18)),"",INDEX($A$38:$U$87,MATCH($B140,$B$38:$B$87,0),18))</f>
        <v>0</v>
      </c>
      <c r="S140" s="25">
        <f>IF(ISNA(INDEX($A$38:$U$87,MATCH($B140,$B$38:$B$87,0),19)),"",INDEX($A$38:$U$87,MATCH($B140,$B$38:$B$87,0),19))</f>
        <v>0</v>
      </c>
      <c r="T140" s="25" t="str">
        <f>IF(ISNA(INDEX($A$38:$U$87,MATCH($B140,$B$38:$B$87,0),20)),"",INDEX($A$38:$U$87,MATCH($B140,$B$38:$B$87,0),20))</f>
        <v>VP</v>
      </c>
      <c r="U140" s="17" t="s">
        <v>39</v>
      </c>
    </row>
    <row r="141" spans="1:21" ht="12.75">
      <c r="A141" s="20" t="s">
        <v>25</v>
      </c>
      <c r="B141" s="70"/>
      <c r="C141" s="70"/>
      <c r="D141" s="70"/>
      <c r="E141" s="70"/>
      <c r="F141" s="70"/>
      <c r="G141" s="70"/>
      <c r="H141" s="70"/>
      <c r="I141" s="70"/>
      <c r="J141" s="22">
        <f aca="true" t="shared" si="34" ref="J141:Q141">SUM(J138:J140)</f>
        <v>30</v>
      </c>
      <c r="K141" s="22">
        <f t="shared" si="34"/>
        <v>0</v>
      </c>
      <c r="L141" s="22">
        <f t="shared" si="34"/>
        <v>0</v>
      </c>
      <c r="M141" s="22">
        <f t="shared" si="34"/>
        <v>1</v>
      </c>
      <c r="N141" s="22">
        <f t="shared" si="34"/>
        <v>27</v>
      </c>
      <c r="O141" s="22">
        <f t="shared" si="34"/>
        <v>28</v>
      </c>
      <c r="P141" s="22">
        <f t="shared" si="34"/>
        <v>34</v>
      </c>
      <c r="Q141" s="22">
        <f t="shared" si="34"/>
        <v>62</v>
      </c>
      <c r="R141" s="20">
        <f>COUNTIF(R138:R140,"E")</f>
        <v>0</v>
      </c>
      <c r="S141" s="20">
        <f>COUNTIF(S138:S140,"C")</f>
        <v>2</v>
      </c>
      <c r="T141" s="20">
        <f>COUNTIF(T138:T140,"VP")</f>
        <v>1</v>
      </c>
      <c r="U141" s="21"/>
    </row>
    <row r="142" spans="1:21" ht="25.5" customHeight="1">
      <c r="A142" s="125" t="s">
        <v>49</v>
      </c>
      <c r="B142" s="126"/>
      <c r="C142" s="126"/>
      <c r="D142" s="126"/>
      <c r="E142" s="126"/>
      <c r="F142" s="126"/>
      <c r="G142" s="126"/>
      <c r="H142" s="126"/>
      <c r="I142" s="127"/>
      <c r="J142" s="22">
        <f aca="true" t="shared" si="35" ref="J142:T142">SUM(J136,J141)</f>
        <v>77</v>
      </c>
      <c r="K142" s="22">
        <f t="shared" si="35"/>
        <v>12</v>
      </c>
      <c r="L142" s="22">
        <f t="shared" si="35"/>
        <v>6</v>
      </c>
      <c r="M142" s="22">
        <f t="shared" si="35"/>
        <v>1</v>
      </c>
      <c r="N142" s="22">
        <f t="shared" si="35"/>
        <v>33</v>
      </c>
      <c r="O142" s="22">
        <f t="shared" si="35"/>
        <v>52</v>
      </c>
      <c r="P142" s="22">
        <f t="shared" si="35"/>
        <v>93</v>
      </c>
      <c r="Q142" s="22">
        <f t="shared" si="35"/>
        <v>145</v>
      </c>
      <c r="R142" s="22">
        <f t="shared" si="35"/>
        <v>6</v>
      </c>
      <c r="S142" s="22">
        <f t="shared" si="35"/>
        <v>2</v>
      </c>
      <c r="T142" s="22">
        <f t="shared" si="35"/>
        <v>1</v>
      </c>
      <c r="U142" s="38">
        <f>COUNTIF($A$130:$U$141,"DS")/(COUNTIF($A$93:$U$98,"DF")+COUNTIF($A$130:$U$141,"DS"))</f>
        <v>0.6</v>
      </c>
    </row>
    <row r="143" spans="1:21" ht="13.5" customHeight="1">
      <c r="A143" s="41" t="s">
        <v>50</v>
      </c>
      <c r="B143" s="42"/>
      <c r="C143" s="42"/>
      <c r="D143" s="42"/>
      <c r="E143" s="42"/>
      <c r="F143" s="42"/>
      <c r="G143" s="42"/>
      <c r="H143" s="42"/>
      <c r="I143" s="42"/>
      <c r="J143" s="43"/>
      <c r="K143" s="22">
        <f aca="true" t="shared" si="36" ref="K143:Q143">K136*14+K141*12</f>
        <v>168</v>
      </c>
      <c r="L143" s="22">
        <f t="shared" si="36"/>
        <v>84</v>
      </c>
      <c r="M143" s="22">
        <f t="shared" si="36"/>
        <v>12</v>
      </c>
      <c r="N143" s="22">
        <f t="shared" si="36"/>
        <v>408</v>
      </c>
      <c r="O143" s="22">
        <f t="shared" si="36"/>
        <v>672</v>
      </c>
      <c r="P143" s="22">
        <f t="shared" si="36"/>
        <v>1234</v>
      </c>
      <c r="Q143" s="22">
        <f t="shared" si="36"/>
        <v>1906</v>
      </c>
      <c r="R143" s="47"/>
      <c r="S143" s="48"/>
      <c r="T143" s="48"/>
      <c r="U143" s="49"/>
    </row>
    <row r="144" spans="1:21" ht="16.5" customHeight="1">
      <c r="A144" s="44"/>
      <c r="B144" s="45"/>
      <c r="C144" s="45"/>
      <c r="D144" s="45"/>
      <c r="E144" s="45"/>
      <c r="F144" s="45"/>
      <c r="G144" s="45"/>
      <c r="H144" s="45"/>
      <c r="I144" s="45"/>
      <c r="J144" s="46"/>
      <c r="K144" s="128">
        <f>SUM(K143:N143)</f>
        <v>672</v>
      </c>
      <c r="L144" s="129"/>
      <c r="M144" s="129"/>
      <c r="N144" s="130"/>
      <c r="O144" s="53">
        <f>SUM(O143:P143)</f>
        <v>1906</v>
      </c>
      <c r="P144" s="54"/>
      <c r="Q144" s="55"/>
      <c r="R144" s="50"/>
      <c r="S144" s="51"/>
      <c r="T144" s="51"/>
      <c r="U144" s="52"/>
    </row>
    <row r="145" spans="1:21" ht="16.5" customHeight="1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1"/>
      <c r="L145" s="171"/>
      <c r="M145" s="171"/>
      <c r="N145" s="171"/>
      <c r="O145" s="172"/>
      <c r="P145" s="172"/>
      <c r="Q145" s="172"/>
      <c r="R145" s="173"/>
      <c r="S145" s="173"/>
      <c r="T145" s="173"/>
      <c r="U145" s="173"/>
    </row>
    <row r="146" ht="12" customHeight="1"/>
    <row r="147" spans="1:2" ht="12.75">
      <c r="A147" s="93" t="s">
        <v>63</v>
      </c>
      <c r="B147" s="93"/>
    </row>
    <row r="148" spans="1:21" ht="12.75">
      <c r="A148" s="167" t="s">
        <v>27</v>
      </c>
      <c r="B148" s="137" t="s">
        <v>55</v>
      </c>
      <c r="C148" s="138"/>
      <c r="D148" s="138"/>
      <c r="E148" s="138"/>
      <c r="F148" s="138"/>
      <c r="G148" s="139"/>
      <c r="H148" s="137" t="s">
        <v>58</v>
      </c>
      <c r="I148" s="139"/>
      <c r="J148" s="143" t="s">
        <v>59</v>
      </c>
      <c r="K148" s="144"/>
      <c r="L148" s="144"/>
      <c r="M148" s="144"/>
      <c r="N148" s="144"/>
      <c r="O148" s="144"/>
      <c r="P148" s="145"/>
      <c r="Q148" s="137" t="s">
        <v>48</v>
      </c>
      <c r="R148" s="139"/>
      <c r="S148" s="143" t="s">
        <v>60</v>
      </c>
      <c r="T148" s="144"/>
      <c r="U148" s="145"/>
    </row>
    <row r="149" spans="1:21" ht="15" customHeight="1">
      <c r="A149" s="168"/>
      <c r="B149" s="140"/>
      <c r="C149" s="141"/>
      <c r="D149" s="141"/>
      <c r="E149" s="141"/>
      <c r="F149" s="141"/>
      <c r="G149" s="142"/>
      <c r="H149" s="140"/>
      <c r="I149" s="142"/>
      <c r="J149" s="143" t="s">
        <v>34</v>
      </c>
      <c r="K149" s="145"/>
      <c r="L149" s="143" t="s">
        <v>7</v>
      </c>
      <c r="M149" s="145"/>
      <c r="N149" s="143" t="s">
        <v>31</v>
      </c>
      <c r="O149" s="144"/>
      <c r="P149" s="145"/>
      <c r="Q149" s="140"/>
      <c r="R149" s="142"/>
      <c r="S149" s="33" t="s">
        <v>61</v>
      </c>
      <c r="T149" s="143" t="s">
        <v>62</v>
      </c>
      <c r="U149" s="145"/>
    </row>
    <row r="150" spans="1:21" ht="15" customHeight="1">
      <c r="A150" s="33">
        <v>1</v>
      </c>
      <c r="B150" s="143" t="s">
        <v>56</v>
      </c>
      <c r="C150" s="144"/>
      <c r="D150" s="144"/>
      <c r="E150" s="144"/>
      <c r="F150" s="144"/>
      <c r="G150" s="145"/>
      <c r="H150" s="156">
        <f>J150</f>
        <v>67</v>
      </c>
      <c r="I150" s="156"/>
      <c r="J150" s="163">
        <f>O45+O54+O63+O71-J151</f>
        <v>67</v>
      </c>
      <c r="K150" s="164"/>
      <c r="L150" s="163">
        <f>P45+P54+P63+P71-L151</f>
        <v>128</v>
      </c>
      <c r="M150" s="164"/>
      <c r="N150" s="146">
        <f>SUM(J150:M150)</f>
        <v>195</v>
      </c>
      <c r="O150" s="147"/>
      <c r="P150" s="148"/>
      <c r="Q150" s="165">
        <f>H150/H152</f>
        <v>0.8933333333333333</v>
      </c>
      <c r="R150" s="166"/>
      <c r="S150" s="34">
        <f>J45+J54-S151</f>
        <v>60</v>
      </c>
      <c r="T150" s="154">
        <f>J63+J71-T151</f>
        <v>46</v>
      </c>
      <c r="U150" s="155"/>
    </row>
    <row r="151" spans="1:21" ht="15" customHeight="1">
      <c r="A151" s="33">
        <v>2</v>
      </c>
      <c r="B151" s="143" t="s">
        <v>57</v>
      </c>
      <c r="C151" s="144"/>
      <c r="D151" s="144"/>
      <c r="E151" s="144"/>
      <c r="F151" s="144"/>
      <c r="G151" s="145"/>
      <c r="H151" s="156">
        <f>J151</f>
        <v>8</v>
      </c>
      <c r="I151" s="156"/>
      <c r="J151" s="157">
        <f>O83</f>
        <v>8</v>
      </c>
      <c r="K151" s="158"/>
      <c r="L151" s="159">
        <f>P83</f>
        <v>20</v>
      </c>
      <c r="M151" s="160"/>
      <c r="N151" s="149">
        <f>SUM(J151:M151)</f>
        <v>28</v>
      </c>
      <c r="O151" s="150"/>
      <c r="P151" s="151"/>
      <c r="Q151" s="165">
        <f>H151/H152</f>
        <v>0.10666666666666667</v>
      </c>
      <c r="R151" s="166"/>
      <c r="S151" s="11">
        <v>0</v>
      </c>
      <c r="T151" s="157">
        <f>J83</f>
        <v>14</v>
      </c>
      <c r="U151" s="158"/>
    </row>
    <row r="152" spans="1:21" ht="15" customHeight="1">
      <c r="A152" s="143" t="s">
        <v>25</v>
      </c>
      <c r="B152" s="144"/>
      <c r="C152" s="144"/>
      <c r="D152" s="144"/>
      <c r="E152" s="144"/>
      <c r="F152" s="144"/>
      <c r="G152" s="145"/>
      <c r="H152" s="62">
        <f>SUM(H150:I151)</f>
        <v>75</v>
      </c>
      <c r="I152" s="62"/>
      <c r="J152" s="62">
        <f>SUM(J150:K151)</f>
        <v>75</v>
      </c>
      <c r="K152" s="62"/>
      <c r="L152" s="59">
        <f>SUM(L150:M151)</f>
        <v>148</v>
      </c>
      <c r="M152" s="61"/>
      <c r="N152" s="59">
        <f>SUM(N149:P151)</f>
        <v>223</v>
      </c>
      <c r="O152" s="60"/>
      <c r="P152" s="61"/>
      <c r="Q152" s="152">
        <f>SUM(Q150:R151)</f>
        <v>1</v>
      </c>
      <c r="R152" s="153"/>
      <c r="S152" s="35">
        <f>SUM(S150:S151)</f>
        <v>60</v>
      </c>
      <c r="T152" s="161">
        <f>SUM(T150:U151)</f>
        <v>60</v>
      </c>
      <c r="U152" s="162"/>
    </row>
    <row r="154" spans="12:15" ht="12.75">
      <c r="L154" s="40"/>
      <c r="M154" s="40"/>
      <c r="N154" s="40"/>
      <c r="O154" s="40"/>
    </row>
    <row r="155" spans="2:20" ht="12.75">
      <c r="B155" s="2"/>
      <c r="C155" s="2"/>
      <c r="D155" s="2"/>
      <c r="E155" s="2"/>
      <c r="F155" s="2"/>
      <c r="G155" s="2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8"/>
      <c r="C156" s="8"/>
      <c r="D156" s="8"/>
      <c r="E156" s="8"/>
      <c r="F156" s="8"/>
      <c r="G156" s="8"/>
      <c r="H156" s="16"/>
      <c r="I156" s="16"/>
      <c r="J156" s="16"/>
      <c r="M156" s="8"/>
      <c r="N156" s="8"/>
      <c r="O156" s="8"/>
      <c r="P156" s="8"/>
      <c r="Q156" s="8"/>
      <c r="R156" s="8"/>
      <c r="S156" s="8"/>
      <c r="T156" s="8"/>
    </row>
  </sheetData>
  <sheetProtection formatCells="0" formatRows="0" insertRows="0"/>
  <mergeCells count="199">
    <mergeCell ref="B94:I94"/>
    <mergeCell ref="A99:I99"/>
    <mergeCell ref="B130:I130"/>
    <mergeCell ref="B131:I131"/>
    <mergeCell ref="B132:I132"/>
    <mergeCell ref="B133:I133"/>
    <mergeCell ref="B134:I134"/>
    <mergeCell ref="A148:A149"/>
    <mergeCell ref="J152:K152"/>
    <mergeCell ref="N16:U16"/>
    <mergeCell ref="N18:U18"/>
    <mergeCell ref="K144:N144"/>
    <mergeCell ref="K57:N57"/>
    <mergeCell ref="K66:N66"/>
    <mergeCell ref="K74:N74"/>
    <mergeCell ref="R127:T127"/>
    <mergeCell ref="Q151:R151"/>
    <mergeCell ref="H151:I151"/>
    <mergeCell ref="J151:K151"/>
    <mergeCell ref="L151:M151"/>
    <mergeCell ref="T152:U152"/>
    <mergeCell ref="B150:G150"/>
    <mergeCell ref="H150:I150"/>
    <mergeCell ref="J150:K150"/>
    <mergeCell ref="L150:M150"/>
    <mergeCell ref="Q150:R150"/>
    <mergeCell ref="T151:U151"/>
    <mergeCell ref="A152:G152"/>
    <mergeCell ref="H152:I152"/>
    <mergeCell ref="N152:P152"/>
    <mergeCell ref="L152:M152"/>
    <mergeCell ref="Q148:R149"/>
    <mergeCell ref="S148:U148"/>
    <mergeCell ref="J149:K149"/>
    <mergeCell ref="L149:M149"/>
    <mergeCell ref="T149:U149"/>
    <mergeCell ref="B151:G151"/>
    <mergeCell ref="N149:P149"/>
    <mergeCell ref="N150:P150"/>
    <mergeCell ref="N151:P151"/>
    <mergeCell ref="Q152:R152"/>
    <mergeCell ref="J148:P148"/>
    <mergeCell ref="A143:J144"/>
    <mergeCell ref="R143:U144"/>
    <mergeCell ref="O144:Q144"/>
    <mergeCell ref="A147:B147"/>
    <mergeCell ref="T150:U150"/>
    <mergeCell ref="B135:I135"/>
    <mergeCell ref="B136:I136"/>
    <mergeCell ref="B148:G149"/>
    <mergeCell ref="H148:I149"/>
    <mergeCell ref="B140:I140"/>
    <mergeCell ref="A142:I142"/>
    <mergeCell ref="B139:I139"/>
    <mergeCell ref="B141:I141"/>
    <mergeCell ref="B138:I138"/>
    <mergeCell ref="A137:U137"/>
    <mergeCell ref="R84:U85"/>
    <mergeCell ref="U74:U75"/>
    <mergeCell ref="B77:I77"/>
    <mergeCell ref="A127:A128"/>
    <mergeCell ref="A126:U126"/>
    <mergeCell ref="J127:J128"/>
    <mergeCell ref="O127:Q127"/>
    <mergeCell ref="U127:U128"/>
    <mergeCell ref="K127:N127"/>
    <mergeCell ref="K101:N101"/>
    <mergeCell ref="B81:I81"/>
    <mergeCell ref="A83:I83"/>
    <mergeCell ref="K85:N85"/>
    <mergeCell ref="O74:Q74"/>
    <mergeCell ref="A74:A75"/>
    <mergeCell ref="A129:U129"/>
    <mergeCell ref="B127:I128"/>
    <mergeCell ref="B82:I82"/>
    <mergeCell ref="R74:T74"/>
    <mergeCell ref="O85:Q85"/>
    <mergeCell ref="B74:I75"/>
    <mergeCell ref="A48:A49"/>
    <mergeCell ref="A2:K2"/>
    <mergeCell ref="A4:K4"/>
    <mergeCell ref="B71:I71"/>
    <mergeCell ref="A84:J85"/>
    <mergeCell ref="B78:I78"/>
    <mergeCell ref="B80:I80"/>
    <mergeCell ref="A76:U76"/>
    <mergeCell ref="A79:U79"/>
    <mergeCell ref="B63:I63"/>
    <mergeCell ref="B66:I67"/>
    <mergeCell ref="A65:U65"/>
    <mergeCell ref="M2:U2"/>
    <mergeCell ref="M15:U15"/>
    <mergeCell ref="A5:K6"/>
    <mergeCell ref="A11:K11"/>
    <mergeCell ref="M7:O7"/>
    <mergeCell ref="K39:N39"/>
    <mergeCell ref="S4:U4"/>
    <mergeCell ref="S5:U5"/>
    <mergeCell ref="S6:U6"/>
    <mergeCell ref="J74:J75"/>
    <mergeCell ref="A8:K8"/>
    <mergeCell ref="A9:K9"/>
    <mergeCell ref="J66:J67"/>
    <mergeCell ref="O66:Q66"/>
    <mergeCell ref="B61:I61"/>
    <mergeCell ref="B62:I62"/>
    <mergeCell ref="A3:K3"/>
    <mergeCell ref="A7:K7"/>
    <mergeCell ref="P6:R6"/>
    <mergeCell ref="P7:R7"/>
    <mergeCell ref="P4:R4"/>
    <mergeCell ref="P5:R5"/>
    <mergeCell ref="S7:U7"/>
    <mergeCell ref="M5:O5"/>
    <mergeCell ref="M4:O4"/>
    <mergeCell ref="M6:O6"/>
    <mergeCell ref="B51:I51"/>
    <mergeCell ref="B44:I44"/>
    <mergeCell ref="B48:I49"/>
    <mergeCell ref="A10:K10"/>
    <mergeCell ref="B41:I41"/>
    <mergeCell ref="B42:I42"/>
    <mergeCell ref="M14:U14"/>
    <mergeCell ref="M17:U17"/>
    <mergeCell ref="A12:K12"/>
    <mergeCell ref="A13:K13"/>
    <mergeCell ref="A14:K14"/>
    <mergeCell ref="A15:K15"/>
    <mergeCell ref="A17:K17"/>
    <mergeCell ref="M9:U12"/>
    <mergeCell ref="A38:U38"/>
    <mergeCell ref="M26:U32"/>
    <mergeCell ref="A21:K24"/>
    <mergeCell ref="M22:U24"/>
    <mergeCell ref="I27:K27"/>
    <mergeCell ref="R39:T39"/>
    <mergeCell ref="A39:A40"/>
    <mergeCell ref="A18:K18"/>
    <mergeCell ref="D27:F27"/>
    <mergeCell ref="A19:K19"/>
    <mergeCell ref="A16:K16"/>
    <mergeCell ref="B27:C27"/>
    <mergeCell ref="A26:G26"/>
    <mergeCell ref="M19:U19"/>
    <mergeCell ref="H27:H28"/>
    <mergeCell ref="G27:G28"/>
    <mergeCell ref="A20:K20"/>
    <mergeCell ref="M20:U20"/>
    <mergeCell ref="A36:U36"/>
    <mergeCell ref="B50:I50"/>
    <mergeCell ref="A66:A67"/>
    <mergeCell ref="O39:Q39"/>
    <mergeCell ref="U48:U49"/>
    <mergeCell ref="B54:I54"/>
    <mergeCell ref="B45:I45"/>
    <mergeCell ref="K48:N48"/>
    <mergeCell ref="U39:U40"/>
    <mergeCell ref="J39:J40"/>
    <mergeCell ref="R66:T66"/>
    <mergeCell ref="B69:I69"/>
    <mergeCell ref="B68:I68"/>
    <mergeCell ref="B53:I53"/>
    <mergeCell ref="B39:I40"/>
    <mergeCell ref="A47:U47"/>
    <mergeCell ref="J48:J49"/>
    <mergeCell ref="O48:Q48"/>
    <mergeCell ref="B43:I43"/>
    <mergeCell ref="R48:T48"/>
    <mergeCell ref="B52:I52"/>
    <mergeCell ref="A89:U89"/>
    <mergeCell ref="A57:A58"/>
    <mergeCell ref="B57:I58"/>
    <mergeCell ref="A73:U73"/>
    <mergeCell ref="B70:I70"/>
    <mergeCell ref="U66:U67"/>
    <mergeCell ref="O57:Q57"/>
    <mergeCell ref="R57:T57"/>
    <mergeCell ref="U57:U58"/>
    <mergeCell ref="B59:I59"/>
    <mergeCell ref="B93:I93"/>
    <mergeCell ref="R90:T90"/>
    <mergeCell ref="B60:I60"/>
    <mergeCell ref="A56:U56"/>
    <mergeCell ref="J57:J58"/>
    <mergeCell ref="A90:A91"/>
    <mergeCell ref="B90:I91"/>
    <mergeCell ref="J90:J91"/>
    <mergeCell ref="A88:U88"/>
    <mergeCell ref="O90:Q90"/>
    <mergeCell ref="A100:J101"/>
    <mergeCell ref="R100:U101"/>
    <mergeCell ref="O101:Q101"/>
    <mergeCell ref="K90:N90"/>
    <mergeCell ref="A92:U92"/>
    <mergeCell ref="U90:U91"/>
    <mergeCell ref="B98:I98"/>
    <mergeCell ref="B95:I95"/>
    <mergeCell ref="B96:I96"/>
    <mergeCell ref="B97:I97"/>
  </mergeCells>
  <dataValidations count="6">
    <dataValidation type="list" allowBlank="1" showInputMessage="1" showErrorMessage="1" sqref="U138:U140 U130:U135 U93:U98 U41:U44 U50:U53 U59:U62 U68:U70 U77:U78 U80:U82">
      <formula1>$P$37:$T$37</formula1>
    </dataValidation>
    <dataValidation type="list" allowBlank="1" showInputMessage="1" showErrorMessage="1" sqref="U136">
      <formula1>$Q$37:$T$37</formula1>
    </dataValidation>
    <dataValidation type="list" allowBlank="1" showInputMessage="1" showErrorMessage="1" sqref="B93:I93">
      <formula1>$B$39:$B$87</formula1>
    </dataValidation>
    <dataValidation type="list" allowBlank="1" showInputMessage="1" showErrorMessage="1" sqref="S80:S82 S77:S78 S41:S44 S50:S53 S68:S70 S59:S62">
      <formula1>$S$40</formula1>
    </dataValidation>
    <dataValidation type="list" allowBlank="1" showInputMessage="1" showErrorMessage="1" sqref="R80:R82 R77:R78 R68:R70 R41:R44 R50:R53 R59:R62">
      <formula1>$R$40</formula1>
    </dataValidation>
    <dataValidation type="list" allowBlank="1" showInputMessage="1" showErrorMessage="1" sqref="T80:T82 T77:T78 T41:T44 T50:T53 T68:T70 T59:T62">
      <formula1>$T$40</formula1>
    </dataValidation>
  </dataValidations>
  <printOptions/>
  <pageMargins left="0.51" right="0.3" top="0.42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Petruşel</oddFooter>
  </headerFooter>
  <rowBreaks count="3" manualBreakCount="3">
    <brk id="64" max="255" man="1"/>
    <brk id="87" max="255" man="1"/>
    <brk id="124" max="20" man="1"/>
  </rowBreaks>
  <ignoredErrors>
    <ignoredError sqref="R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2014-06-27T07:32:36Z</cp:lastPrinted>
  <dcterms:created xsi:type="dcterms:W3CDTF">2013-06-27T08:19:59Z</dcterms:created>
  <dcterms:modified xsi:type="dcterms:W3CDTF">2014-06-27T07:32:39Z</dcterms:modified>
  <cp:category/>
  <cp:version/>
  <cp:contentType/>
  <cp:contentStatus/>
</cp:coreProperties>
</file>