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<sst xmlns="http://schemas.openxmlformats.org/spreadsheetml/2006/main" count="373" uniqueCount="144">
  <si>
    <t xml:space="preserve">UNIVERSITATEA BABEŞ-BOLYAI CLUJ-NAPOCA
</t>
  </si>
  <si>
    <t>Şi:</t>
  </si>
  <si>
    <t xml:space="preserve">Pentru încadrarea în învăţământul preuniversitar, este necesară absolvirea masteratului didactic. 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</si>
  <si>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</si>
  <si>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</si>
  <si>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</si>
  <si>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</si>
  <si>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</si>
  <si>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</si>
  <si>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</si>
  <si>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</si>
  <si>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</si>
  <si>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</si>
  <si>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</si>
  <si>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</si>
  <si>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</si>
  <si>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</si>
  <si>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</si>
  <si>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</si>
  <si>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</si>
  <si>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</si>
  <si>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</si>
  <si>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</si>
  <si>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</si>
  <si>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</si>
  <si>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</si>
  <si>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</si>
  <si>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</si>
  <si>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</si>
  <si>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</si>
  <si>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</si>
  <si>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</si>
  <si>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</si>
  <si>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</si>
  <si>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</si>
  <si>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</si>
  <si>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</si>
  <si>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</si>
  <si>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</si>
  <si>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</si>
  <si>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</si>
  <si>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</si>
  <si>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</si>
  <si>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</si>
  <si>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</si>
  <si>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</si>
  <si>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</si>
  <si>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</si>
  <si>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</si>
  <si>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</si>
  <si>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 xml:space="preserve">Sem. 3: Se alege  o disciplină/două discipline din pachetul: </t>
  </si>
  <si>
    <t xml:space="preserve">Sem. 4: Se alege  o disciplină/două discipline din pachetul: 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</si>
  <si>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</si>
  <si>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</si>
  <si>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</si>
  <si>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</si>
  <si>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</si>
  <si>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</si>
  <si>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</si>
  <si>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</si>
  <si>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</si>
  <si>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</si>
  <si>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</si>
  <si>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</si>
  <si>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</si>
  <si>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</si>
  <si>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</si>
  <si>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</si>
  <si>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</si>
  <si>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</si>
  <si>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</si>
  <si>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PLAN DE ÎNVĂŢĂMÂNT  valabil începând din anul universitar 2014-2015</t>
  </si>
  <si>
    <t>P</t>
  </si>
  <si>
    <r>
      <rPr>
        <b/>
        <sz val="10"/>
        <color indexed="8"/>
        <rFont val="Times New Roman"/>
        <family val="1"/>
      </rPr>
      <t xml:space="preserve">   104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</si>
  <si>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16</t>
    </r>
    <r>
      <rPr>
        <sz val="10"/>
        <color indexed="8"/>
        <rFont val="Times New Roman"/>
        <family val="1"/>
      </rPr>
      <t xml:space="preserve"> credite la disciplinele opţionale;</t>
    </r>
  </si>
  <si>
    <t>MME8008, MME8009, MME8041, MME8050</t>
  </si>
  <si>
    <t>MME8028</t>
  </si>
  <si>
    <t>MME8013</t>
  </si>
  <si>
    <t>MME8006</t>
  </si>
  <si>
    <t>MME3006</t>
  </si>
  <si>
    <t>Paradigme de programare</t>
  </si>
  <si>
    <t>Gestiunea proiectelor soft</t>
  </si>
  <si>
    <t>Modelarea comportamentului sistemelor soft</t>
  </si>
  <si>
    <t>Fundamentele matematice ale procesului decizional</t>
  </si>
  <si>
    <t>MME8065</t>
  </si>
  <si>
    <t>MME8023</t>
  </si>
  <si>
    <t>MME8024</t>
  </si>
  <si>
    <t>MME8022</t>
  </si>
  <si>
    <t>Proiectarea sistemelor software</t>
  </si>
  <si>
    <t>Calitatea sistemelor software</t>
  </si>
  <si>
    <t>Proiectarea sistemelor software interactive</t>
  </si>
  <si>
    <t>Metodologii pentru procese soft</t>
  </si>
  <si>
    <t>MME8005</t>
  </si>
  <si>
    <t>MME8025</t>
  </si>
  <si>
    <t>MME9001</t>
  </si>
  <si>
    <t>MMX9701</t>
  </si>
  <si>
    <t>Metode formale în programare</t>
  </si>
  <si>
    <t>Ingineria cerinţelor</t>
  </si>
  <si>
    <t>Metodologia cercetării ştiinţifice de informatică</t>
  </si>
  <si>
    <t>Curs opţional 1</t>
  </si>
  <si>
    <t>MME8026</t>
  </si>
  <si>
    <t>MME8027</t>
  </si>
  <si>
    <t>MME9009</t>
  </si>
  <si>
    <t>MME3401</t>
  </si>
  <si>
    <t>MMX9702</t>
  </si>
  <si>
    <t>Modele de calcul pentru sisteme embedded</t>
  </si>
  <si>
    <t>Arhitecturi orientate pe servicii</t>
  </si>
  <si>
    <t>Proiect de cercetare în inginerie software</t>
  </si>
  <si>
    <t>Finalizarea lucrării de disertaţie</t>
  </si>
  <si>
    <t>Curs opţional 2</t>
  </si>
  <si>
    <t>CURS OPȚIONAL 1 (An II, Semestrul 3)</t>
  </si>
  <si>
    <t>MME8050</t>
  </si>
  <si>
    <t>MME8008</t>
  </si>
  <si>
    <t>MME8041</t>
  </si>
  <si>
    <t>MME8009</t>
  </si>
  <si>
    <t>Sisteme workflow</t>
  </si>
  <si>
    <t>Programare bazată pe reguli</t>
  </si>
  <si>
    <t>Agenţi inteligenţi cooperativi</t>
  </si>
  <si>
    <t>Sisteme pentru fundamentarea deciziilor</t>
  </si>
  <si>
    <t>CURS OPȚIONAL 2 (An II, Semestrul 4)</t>
  </si>
  <si>
    <t>MME8051</t>
  </si>
  <si>
    <t>MME8066</t>
  </si>
  <si>
    <t>MME8037</t>
  </si>
  <si>
    <t>MME8063</t>
  </si>
  <si>
    <t>Proiectarea cadrelor de aplicaţie</t>
  </si>
  <si>
    <t>Limbaje specifice domeniului de aplicatie</t>
  </si>
  <si>
    <t>Implementarea sistemelor de gestiune a bazelor de date</t>
  </si>
  <si>
    <t>Aplicaţii ale inteligenţei computaţionale în ingineria soft</t>
  </si>
  <si>
    <t>DISCIPLINE COMPLEMENTARE (DC)</t>
  </si>
  <si>
    <r>
      <t>FACULTATEA DE MATEMATIC</t>
    </r>
    <r>
      <rPr>
        <b/>
        <sz val="10"/>
        <color indexed="8"/>
        <rFont val="Calibri"/>
        <family val="2"/>
      </rPr>
      <t xml:space="preserve">Ă </t>
    </r>
    <r>
      <rPr>
        <b/>
        <sz val="10"/>
        <color indexed="8"/>
        <rFont val="Times New Roman"/>
        <family val="1"/>
      </rPr>
      <t>Ş</t>
    </r>
    <r>
      <rPr>
        <b/>
        <sz val="10"/>
        <color indexed="8"/>
        <rFont val="Calibri"/>
        <family val="2"/>
      </rPr>
      <t>I INFORMATICĂ</t>
    </r>
  </si>
  <si>
    <r>
      <t>Domeniul: Informatic</t>
    </r>
    <r>
      <rPr>
        <sz val="10"/>
        <color indexed="8"/>
        <rFont val="Century Schoolbook"/>
        <family val="1"/>
      </rPr>
      <t>ă</t>
    </r>
  </si>
  <si>
    <t>Titlul absolventului: Master's Degree</t>
  </si>
  <si>
    <t>11.76%</t>
  </si>
  <si>
    <t>I. CERINŢE PENTRU OBŢINEREA DIPLOMEI DE MASTER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</si>
  <si>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 University of Szeged, Univ. Paul Sabatier Toulouse III, Johannes Keppler Univ.Linz. 
Planul reflectă recomandările Association of Computing Machinery şi IEEE Computer Society</t>
    </r>
  </si>
  <si>
    <t>CURS OPȚIONAL 3 (An 1, Semestrul 1)</t>
  </si>
  <si>
    <t>CURS OPȚIONAL 4 (An I, Semestrul 2)</t>
  </si>
  <si>
    <t>MME8037, MME8051, MME8066, M8090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</si>
  <si>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25 iunie - 10 iulie
Proba 1: Prezentarea şi susţinerea lucrării de disertaţie - 10 credite
</t>
    </r>
  </si>
  <si>
    <r>
      <rPr>
        <b/>
        <sz val="10"/>
        <color indexed="8"/>
        <rFont val="Times New Roman"/>
        <family val="1"/>
      </rPr>
      <t xml:space="preserve">10 </t>
    </r>
    <r>
      <rPr>
        <sz val="10"/>
        <color indexed="8"/>
        <rFont val="Times New Roman"/>
        <family val="1"/>
      </rPr>
      <t xml:space="preserve">de credite la examenul de disertatie </t>
    </r>
  </si>
  <si>
    <t>NOTA. Disciplina Finalizarea lucrarii de disertatie se desfasoara pe
parcursul semestrului si 2 saptamani comasate in finalul semestrului  (6
ore/zi, 5 zile/saptamana)</t>
  </si>
  <si>
    <t>Specializarea/Programul de studiu: Inginerie software</t>
  </si>
  <si>
    <t xml:space="preserve">Limba de predare:  engleză </t>
  </si>
  <si>
    <t>DISCIPLINE DE SPECIALITATE (DS)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</si>
</sst>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entury Schoolbook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1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1" fontId="3" fillId="0" borderId="11" xfId="0" applyNumberFormat="1" applyFont="1" applyBorder="1" applyAlignment="1" applyProtection="1">
      <alignment horizontal="center" vertical="center"/>
      <protection/>
    </xf>
    <xf numFmtId="2" fontId="2" fillId="32" borderId="11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1" fontId="2" fillId="32" borderId="11" xfId="0" applyNumberFormat="1" applyFont="1" applyFill="1" applyBorder="1" applyAlignment="1" applyProtection="1">
      <alignment horizontal="center" vertical="center"/>
      <protection locked="0"/>
    </xf>
    <xf numFmtId="1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2" xfId="0" applyFont="1" applyFill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" fontId="2" fillId="32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10" fontId="3" fillId="32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2" fillId="32" borderId="11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top"/>
      <protection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32" borderId="10" xfId="0" applyFont="1" applyFill="1" applyBorder="1" applyAlignment="1" applyProtection="1">
      <alignment horizontal="left" vertical="center"/>
      <protection locked="0"/>
    </xf>
    <xf numFmtId="0" fontId="2" fillId="32" borderId="17" xfId="0" applyFont="1" applyFill="1" applyBorder="1" applyAlignment="1" applyProtection="1">
      <alignment horizontal="left" vertical="center"/>
      <protection locked="0"/>
    </xf>
    <xf numFmtId="0" fontId="2" fillId="32" borderId="18" xfId="0" applyFont="1" applyFill="1" applyBorder="1" applyAlignment="1" applyProtection="1">
      <alignment horizontal="left" vertical="center"/>
      <protection locked="0"/>
    </xf>
    <xf numFmtId="0" fontId="2" fillId="32" borderId="24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17" xfId="0" applyFont="1" applyFill="1" applyBorder="1" applyAlignment="1" applyProtection="1">
      <alignment horizontal="center" vertical="center" wrapText="1"/>
      <protection locked="0"/>
    </xf>
    <xf numFmtId="0" fontId="2" fillId="32" borderId="18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" fontId="2" fillId="32" borderId="10" xfId="0" applyNumberFormat="1" applyFont="1" applyFill="1" applyBorder="1" applyAlignment="1" applyProtection="1">
      <alignment horizontal="left" vertical="center"/>
      <protection locked="0"/>
    </xf>
    <xf numFmtId="1" fontId="2" fillId="32" borderId="17" xfId="0" applyNumberFormat="1" applyFont="1" applyFill="1" applyBorder="1" applyAlignment="1" applyProtection="1">
      <alignment horizontal="left" vertical="center"/>
      <protection locked="0"/>
    </xf>
    <xf numFmtId="1" fontId="2" fillId="32" borderId="18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22" xfId="0" applyFont="1" applyBorder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7" xfId="0" applyNumberFormat="1" applyFont="1" applyBorder="1" applyAlignment="1" applyProtection="1">
      <alignment horizontal="center" vertical="center"/>
      <protection/>
    </xf>
    <xf numFmtId="1" fontId="3" fillId="0" borderId="18" xfId="0" applyNumberFormat="1" applyFont="1" applyBorder="1" applyAlignment="1" applyProtection="1">
      <alignment horizontal="center" vertical="center"/>
      <protection/>
    </xf>
    <xf numFmtId="1" fontId="11" fillId="0" borderId="10" xfId="0" applyNumberFormat="1" applyFont="1" applyBorder="1" applyAlignment="1" applyProtection="1">
      <alignment horizontal="center"/>
      <protection/>
    </xf>
    <xf numFmtId="1" fontId="11" fillId="0" borderId="17" xfId="0" applyNumberFormat="1" applyFont="1" applyBorder="1" applyAlignment="1" applyProtection="1">
      <alignment horizontal="center"/>
      <protection/>
    </xf>
    <xf numFmtId="1" fontId="11" fillId="0" borderId="18" xfId="0" applyNumberFormat="1" applyFont="1" applyBorder="1" applyAlignment="1" applyProtection="1">
      <alignment horizontal="center"/>
      <protection/>
    </xf>
    <xf numFmtId="1" fontId="2" fillId="32" borderId="11" xfId="0" applyNumberFormat="1" applyFont="1" applyFill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/>
    </xf>
    <xf numFmtId="2" fontId="2" fillId="0" borderId="13" xfId="0" applyNumberFormat="1" applyFont="1" applyBorder="1" applyAlignment="1" applyProtection="1">
      <alignment horizontal="center" vertical="center"/>
      <protection/>
    </xf>
    <xf numFmtId="2" fontId="2" fillId="0" borderId="26" xfId="0" applyNumberFormat="1" applyFont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 horizontal="center" vertical="center"/>
      <protection/>
    </xf>
    <xf numFmtId="2" fontId="2" fillId="0" borderId="22" xfId="0" applyNumberFormat="1" applyFont="1" applyBorder="1" applyAlignment="1" applyProtection="1">
      <alignment horizontal="center" vertical="center"/>
      <protection/>
    </xf>
    <xf numFmtId="2" fontId="2" fillId="0" borderId="23" xfId="0" applyNumberFormat="1" applyFont="1" applyBorder="1" applyAlignment="1" applyProtection="1">
      <alignment horizontal="center" vertical="center"/>
      <protection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9" fontId="3" fillId="0" borderId="10" xfId="0" applyNumberFormat="1" applyFont="1" applyBorder="1" applyAlignment="1" applyProtection="1">
      <alignment horizontal="center" vertical="center"/>
      <protection/>
    </xf>
    <xf numFmtId="9" fontId="3" fillId="0" borderId="18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8" xfId="0" applyFont="1" applyFill="1" applyBorder="1" applyAlignment="1" applyProtection="1">
      <alignment horizontal="center" vertical="center"/>
      <protection locked="0"/>
    </xf>
    <xf numFmtId="0" fontId="2" fillId="32" borderId="17" xfId="0" applyFont="1" applyFill="1" applyBorder="1" applyAlignment="1" applyProtection="1">
      <alignment horizontal="center" vertical="center"/>
      <protection locked="0"/>
    </xf>
    <xf numFmtId="9" fontId="2" fillId="0" borderId="10" xfId="0" applyNumberFormat="1" applyFont="1" applyBorder="1" applyAlignment="1" applyProtection="1">
      <alignment horizontal="center"/>
      <protection/>
    </xf>
    <xf numFmtId="9" fontId="2" fillId="0" borderId="18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11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4"/>
  <sheetViews>
    <sheetView tabSelected="1" view="pageLayout" workbookViewId="0" topLeftCell="A136">
      <selection activeCell="A127" sqref="A127:A133"/>
    </sheetView>
  </sheetViews>
  <sheetFormatPr defaultColWidth="9.140625" defaultRowHeight="15"/>
  <cols>
    <col min="1" max="1" width="9.28125" style="1" customWidth="1"/>
    <col min="2" max="2" width="7.140625" style="1" customWidth="1"/>
    <col min="3" max="3" width="7.28125" style="1" customWidth="1"/>
    <col min="4" max="5" width="4.7109375" style="1" customWidth="1"/>
    <col min="6" max="6" width="4.57421875" style="1" customWidth="1"/>
    <col min="7" max="7" width="8.140625" style="1" customWidth="1"/>
    <col min="8" max="8" width="8.28125" style="1" customWidth="1"/>
    <col min="9" max="9" width="5.8515625" style="1" customWidth="1"/>
    <col min="10" max="10" width="7.28125" style="1" customWidth="1"/>
    <col min="11" max="11" width="5.7109375" style="1" customWidth="1"/>
    <col min="12" max="13" width="6.140625" style="1" customWidth="1"/>
    <col min="14" max="14" width="5.57421875" style="1" customWidth="1"/>
    <col min="15" max="19" width="6.00390625" style="1" customWidth="1"/>
    <col min="20" max="20" width="9.7109375" style="1" customWidth="1"/>
    <col min="21" max="21" width="9.28125" style="1" customWidth="1"/>
    <col min="22" max="16384" width="9.140625" style="1" customWidth="1"/>
  </cols>
  <sheetData>
    <row r="1" spans="1:20" ht="15.75" customHeight="1">
      <c r="A1" s="110" t="s">
        <v>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M1" s="111" t="s">
        <v>20</v>
      </c>
      <c r="N1" s="111"/>
      <c r="O1" s="111"/>
      <c r="P1" s="111"/>
      <c r="Q1" s="111"/>
      <c r="R1" s="111"/>
      <c r="S1" s="111"/>
      <c r="T1" s="111"/>
    </row>
    <row r="2" spans="1:11" ht="6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20" ht="18" customHeight="1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M3" s="86"/>
      <c r="N3" s="87"/>
      <c r="O3" s="83" t="s">
        <v>36</v>
      </c>
      <c r="P3" s="84"/>
      <c r="Q3" s="85"/>
      <c r="R3" s="83" t="s">
        <v>37</v>
      </c>
      <c r="S3" s="84"/>
      <c r="T3" s="85"/>
    </row>
    <row r="4" spans="1:20" ht="17.25" customHeight="1">
      <c r="A4" s="94" t="s">
        <v>129</v>
      </c>
      <c r="B4" s="94"/>
      <c r="C4" s="94"/>
      <c r="D4" s="94"/>
      <c r="E4" s="94"/>
      <c r="F4" s="94"/>
      <c r="G4" s="94"/>
      <c r="H4" s="94"/>
      <c r="I4" s="94"/>
      <c r="J4" s="94"/>
      <c r="K4" s="94"/>
      <c r="M4" s="88" t="s">
        <v>15</v>
      </c>
      <c r="N4" s="89"/>
      <c r="O4" s="90">
        <v>16</v>
      </c>
      <c r="P4" s="91"/>
      <c r="Q4" s="92"/>
      <c r="R4" s="90">
        <v>16</v>
      </c>
      <c r="S4" s="91"/>
      <c r="T4" s="92"/>
    </row>
    <row r="5" spans="1:20" ht="16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M5" s="88" t="s">
        <v>16</v>
      </c>
      <c r="N5" s="89"/>
      <c r="O5" s="90">
        <v>15</v>
      </c>
      <c r="P5" s="91"/>
      <c r="Q5" s="92"/>
      <c r="R5" s="90">
        <v>17</v>
      </c>
      <c r="S5" s="91"/>
      <c r="T5" s="92"/>
    </row>
    <row r="6" spans="1:20" ht="15" customHeight="1">
      <c r="A6" s="109" t="s">
        <v>130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M6" s="93"/>
      <c r="N6" s="93"/>
      <c r="O6" s="107"/>
      <c r="P6" s="107"/>
      <c r="Q6" s="107"/>
      <c r="R6" s="107"/>
      <c r="S6" s="107"/>
      <c r="T6" s="107"/>
    </row>
    <row r="7" spans="1:11" ht="18" customHeight="1">
      <c r="A7" s="108" t="s">
        <v>141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20" ht="18.75" customHeight="1">
      <c r="A8" s="112" t="s">
        <v>142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M8" s="100" t="s">
        <v>138</v>
      </c>
      <c r="N8" s="100"/>
      <c r="O8" s="100"/>
      <c r="P8" s="100"/>
      <c r="Q8" s="100"/>
      <c r="R8" s="100"/>
      <c r="S8" s="100"/>
      <c r="T8" s="100"/>
    </row>
    <row r="9" spans="1:20" ht="15" customHeight="1">
      <c r="A9" s="82" t="s">
        <v>131</v>
      </c>
      <c r="B9" s="82"/>
      <c r="C9" s="82"/>
      <c r="D9" s="82"/>
      <c r="E9" s="82"/>
      <c r="F9" s="82"/>
      <c r="G9" s="82"/>
      <c r="H9" s="82"/>
      <c r="I9" s="82"/>
      <c r="J9" s="82"/>
      <c r="K9" s="82"/>
      <c r="M9" s="100"/>
      <c r="N9" s="100"/>
      <c r="O9" s="100"/>
      <c r="P9" s="100"/>
      <c r="Q9" s="100"/>
      <c r="R9" s="100"/>
      <c r="S9" s="100"/>
      <c r="T9" s="100"/>
    </row>
    <row r="10" spans="1:20" ht="16.5" customHeight="1">
      <c r="A10" s="82" t="s">
        <v>66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M10" s="100"/>
      <c r="N10" s="100"/>
      <c r="O10" s="100"/>
      <c r="P10" s="100"/>
      <c r="Q10" s="100"/>
      <c r="R10" s="100"/>
      <c r="S10" s="100"/>
      <c r="T10" s="100"/>
    </row>
    <row r="11" spans="1:20" ht="12.75">
      <c r="A11" s="82" t="s">
        <v>18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M11" s="100"/>
      <c r="N11" s="100"/>
      <c r="O11" s="100"/>
      <c r="P11" s="100"/>
      <c r="Q11" s="100"/>
      <c r="R11" s="100"/>
      <c r="S11" s="100"/>
      <c r="T11" s="100"/>
    </row>
    <row r="12" spans="1:18" ht="10.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M12" s="2"/>
      <c r="N12" s="2"/>
      <c r="O12" s="2"/>
      <c r="P12" s="2"/>
      <c r="Q12" s="2"/>
      <c r="R12" s="2"/>
    </row>
    <row r="13" spans="1:20" ht="12.75">
      <c r="A13" s="81" t="s">
        <v>133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M13" s="101" t="s">
        <v>21</v>
      </c>
      <c r="N13" s="101"/>
      <c r="O13" s="101"/>
      <c r="P13" s="101"/>
      <c r="Q13" s="101"/>
      <c r="R13" s="101"/>
      <c r="S13" s="101"/>
      <c r="T13" s="101"/>
    </row>
    <row r="14" spans="1:20" ht="12.75">
      <c r="A14" s="81" t="s">
        <v>67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M14" s="102" t="s">
        <v>50</v>
      </c>
      <c r="N14" s="102"/>
      <c r="O14" s="102"/>
      <c r="P14" s="102"/>
      <c r="Q14" s="102"/>
      <c r="R14" s="102"/>
      <c r="S14" s="102"/>
      <c r="T14" s="102"/>
    </row>
    <row r="15" spans="1:20" ht="12.75" customHeight="1">
      <c r="A15" s="82" t="s">
        <v>73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M15" s="102" t="s">
        <v>75</v>
      </c>
      <c r="N15" s="102"/>
      <c r="O15" s="102"/>
      <c r="P15" s="102"/>
      <c r="Q15" s="102"/>
      <c r="R15" s="102"/>
      <c r="S15" s="102"/>
      <c r="T15" s="102"/>
    </row>
    <row r="16" spans="1:20" ht="12.75">
      <c r="A16" s="82" t="s">
        <v>74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M16" s="102" t="s">
        <v>51</v>
      </c>
      <c r="N16" s="102"/>
      <c r="O16" s="102"/>
      <c r="P16" s="102"/>
      <c r="Q16" s="102"/>
      <c r="R16" s="102"/>
      <c r="S16" s="102"/>
      <c r="T16" s="102"/>
    </row>
    <row r="17" spans="1:20" ht="12.75">
      <c r="A17" s="82" t="s">
        <v>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M17" s="68" t="s">
        <v>137</v>
      </c>
      <c r="N17" s="68"/>
      <c r="O17" s="68"/>
      <c r="P17" s="68"/>
      <c r="Q17" s="68"/>
      <c r="R17" s="68"/>
      <c r="S17" s="68"/>
      <c r="T17" s="68"/>
    </row>
    <row r="18" spans="1:20" ht="14.25" customHeight="1">
      <c r="A18" s="82" t="s">
        <v>139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M18" s="68"/>
      <c r="N18" s="68"/>
      <c r="O18" s="68"/>
      <c r="P18" s="68"/>
      <c r="Q18" s="68"/>
      <c r="R18" s="68"/>
      <c r="S18" s="68"/>
      <c r="T18" s="68"/>
    </row>
    <row r="19" spans="1:20" ht="12.75">
      <c r="A19" s="100" t="s">
        <v>140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M19" s="68"/>
      <c r="N19" s="68"/>
      <c r="O19" s="68"/>
      <c r="P19" s="68"/>
      <c r="Q19" s="68"/>
      <c r="R19" s="68"/>
      <c r="S19" s="68"/>
      <c r="T19" s="68"/>
    </row>
    <row r="20" spans="1:20" ht="12.7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M20" s="40"/>
      <c r="N20" s="40"/>
      <c r="O20" s="40"/>
      <c r="P20" s="40"/>
      <c r="Q20" s="40"/>
      <c r="R20" s="40"/>
      <c r="S20" s="40"/>
      <c r="T20" s="40"/>
    </row>
    <row r="21" spans="1:20" ht="12.7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M21" s="40"/>
      <c r="N21" s="40"/>
      <c r="O21" s="40"/>
      <c r="P21" s="40"/>
      <c r="Q21" s="40"/>
      <c r="R21" s="40"/>
      <c r="S21" s="40"/>
      <c r="T21" s="40"/>
    </row>
    <row r="22" spans="1:18" ht="7.5" customHeight="1">
      <c r="A22" s="100" t="s">
        <v>2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M22" s="2"/>
      <c r="N22" s="2"/>
      <c r="O22" s="2"/>
      <c r="P22" s="2"/>
      <c r="Q22" s="2"/>
      <c r="R22" s="2"/>
    </row>
    <row r="23" spans="1:20" ht="15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M23" s="106"/>
      <c r="N23" s="106"/>
      <c r="O23" s="106"/>
      <c r="P23" s="106"/>
      <c r="Q23" s="106"/>
      <c r="R23" s="106"/>
      <c r="S23" s="106"/>
      <c r="T23" s="106"/>
    </row>
    <row r="24" spans="1:20" ht="15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M24" s="106"/>
      <c r="N24" s="106"/>
      <c r="O24" s="106"/>
      <c r="P24" s="106"/>
      <c r="Q24" s="106"/>
      <c r="R24" s="106"/>
      <c r="S24" s="106"/>
      <c r="T24" s="106"/>
    </row>
    <row r="25" spans="1:20" ht="13.5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M25" s="106"/>
      <c r="N25" s="106"/>
      <c r="O25" s="106"/>
      <c r="P25" s="106"/>
      <c r="Q25" s="106"/>
      <c r="R25" s="106"/>
      <c r="S25" s="106"/>
      <c r="T25" s="106"/>
    </row>
    <row r="26" spans="1:18" ht="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M26" s="3"/>
      <c r="N26" s="3"/>
      <c r="O26" s="3"/>
      <c r="P26" s="3"/>
      <c r="Q26" s="3"/>
      <c r="R26" s="3"/>
    </row>
    <row r="27" spans="1:20" ht="12.75">
      <c r="A27" s="113" t="s">
        <v>17</v>
      </c>
      <c r="B27" s="113"/>
      <c r="C27" s="113"/>
      <c r="D27" s="113"/>
      <c r="E27" s="113"/>
      <c r="F27" s="113"/>
      <c r="G27" s="113"/>
      <c r="M27" s="114" t="s">
        <v>134</v>
      </c>
      <c r="N27" s="114"/>
      <c r="O27" s="114"/>
      <c r="P27" s="114"/>
      <c r="Q27" s="114"/>
      <c r="R27" s="114"/>
      <c r="S27" s="114"/>
      <c r="T27" s="114"/>
    </row>
    <row r="28" spans="1:20" ht="26.25" customHeight="1">
      <c r="A28" s="4"/>
      <c r="B28" s="83" t="s">
        <v>3</v>
      </c>
      <c r="C28" s="85"/>
      <c r="D28" s="83" t="s">
        <v>4</v>
      </c>
      <c r="E28" s="84"/>
      <c r="F28" s="85"/>
      <c r="G28" s="62" t="s">
        <v>19</v>
      </c>
      <c r="H28" s="62" t="s">
        <v>11</v>
      </c>
      <c r="I28" s="83" t="s">
        <v>5</v>
      </c>
      <c r="J28" s="84"/>
      <c r="K28" s="85"/>
      <c r="M28" s="114"/>
      <c r="N28" s="114"/>
      <c r="O28" s="114"/>
      <c r="P28" s="114"/>
      <c r="Q28" s="114"/>
      <c r="R28" s="114"/>
      <c r="S28" s="114"/>
      <c r="T28" s="114"/>
    </row>
    <row r="29" spans="1:20" ht="14.25" customHeight="1">
      <c r="A29" s="4"/>
      <c r="B29" s="5" t="s">
        <v>6</v>
      </c>
      <c r="C29" s="5" t="s">
        <v>7</v>
      </c>
      <c r="D29" s="5" t="s">
        <v>8</v>
      </c>
      <c r="E29" s="5" t="s">
        <v>9</v>
      </c>
      <c r="F29" s="5" t="s">
        <v>10</v>
      </c>
      <c r="G29" s="60"/>
      <c r="H29" s="60"/>
      <c r="I29" s="5" t="s">
        <v>12</v>
      </c>
      <c r="J29" s="5" t="s">
        <v>13</v>
      </c>
      <c r="K29" s="5" t="s">
        <v>14</v>
      </c>
      <c r="M29" s="114"/>
      <c r="N29" s="114"/>
      <c r="O29" s="114"/>
      <c r="P29" s="114"/>
      <c r="Q29" s="114"/>
      <c r="R29" s="114"/>
      <c r="S29" s="114"/>
      <c r="T29" s="114"/>
    </row>
    <row r="30" spans="1:20" ht="17.25" customHeight="1" thickBot="1">
      <c r="A30" s="6" t="s">
        <v>15</v>
      </c>
      <c r="B30" s="7">
        <v>14</v>
      </c>
      <c r="C30" s="7">
        <v>14</v>
      </c>
      <c r="D30" s="41">
        <v>3</v>
      </c>
      <c r="E30" s="41">
        <v>3</v>
      </c>
      <c r="F30" s="41">
        <v>2</v>
      </c>
      <c r="G30" s="41"/>
      <c r="H30" s="41"/>
      <c r="I30" s="41">
        <v>3</v>
      </c>
      <c r="J30" s="41">
        <v>1</v>
      </c>
      <c r="K30" s="41">
        <v>12</v>
      </c>
      <c r="L30" s="47"/>
      <c r="M30" s="114"/>
      <c r="N30" s="114"/>
      <c r="O30" s="114"/>
      <c r="P30" s="114"/>
      <c r="Q30" s="114"/>
      <c r="R30" s="114"/>
      <c r="S30" s="114"/>
      <c r="T30" s="114"/>
    </row>
    <row r="31" spans="1:20" ht="15" customHeight="1" thickBot="1">
      <c r="A31" s="6" t="s">
        <v>16</v>
      </c>
      <c r="B31" s="7">
        <v>14</v>
      </c>
      <c r="C31" s="7">
        <v>12</v>
      </c>
      <c r="D31" s="41">
        <v>3</v>
      </c>
      <c r="E31" s="41">
        <v>3</v>
      </c>
      <c r="F31" s="41">
        <v>2</v>
      </c>
      <c r="G31" s="45">
        <v>2</v>
      </c>
      <c r="H31" s="41"/>
      <c r="I31" s="41">
        <v>3</v>
      </c>
      <c r="J31" s="41">
        <v>1</v>
      </c>
      <c r="K31" s="41">
        <v>12</v>
      </c>
      <c r="L31" s="47"/>
      <c r="M31" s="114"/>
      <c r="N31" s="114"/>
      <c r="O31" s="114"/>
      <c r="P31" s="114"/>
      <c r="Q31" s="114"/>
      <c r="R31" s="114"/>
      <c r="S31" s="114"/>
      <c r="T31" s="114"/>
    </row>
    <row r="32" spans="1:20" ht="15.75" customHeight="1">
      <c r="A32" s="35"/>
      <c r="B32" s="33"/>
      <c r="C32" s="33"/>
      <c r="D32" s="33"/>
      <c r="E32" s="33"/>
      <c r="F32" s="33"/>
      <c r="G32" s="33"/>
      <c r="H32" s="33"/>
      <c r="I32" s="33"/>
      <c r="J32" s="33"/>
      <c r="K32" s="36"/>
      <c r="L32" s="47"/>
      <c r="M32" s="114"/>
      <c r="N32" s="114"/>
      <c r="O32" s="114"/>
      <c r="P32" s="114"/>
      <c r="Q32" s="114"/>
      <c r="R32" s="114"/>
      <c r="S32" s="114"/>
      <c r="T32" s="114"/>
    </row>
    <row r="33" spans="1:20" ht="21" customHeight="1">
      <c r="A33" s="34"/>
      <c r="B33" s="34"/>
      <c r="C33" s="34"/>
      <c r="D33" s="34"/>
      <c r="E33" s="34"/>
      <c r="F33" s="34"/>
      <c r="G33" s="34"/>
      <c r="M33" s="114"/>
      <c r="N33" s="114"/>
      <c r="O33" s="114"/>
      <c r="P33" s="114"/>
      <c r="Q33" s="114"/>
      <c r="R33" s="114"/>
      <c r="S33" s="114"/>
      <c r="T33" s="114"/>
    </row>
    <row r="34" spans="2:19" ht="15" customHeight="1">
      <c r="B34" s="2"/>
      <c r="C34" s="2"/>
      <c r="D34" s="2"/>
      <c r="E34" s="2"/>
      <c r="F34" s="2"/>
      <c r="G34" s="2"/>
      <c r="M34" s="8"/>
      <c r="N34" s="8"/>
      <c r="O34" s="8"/>
      <c r="P34" s="8"/>
      <c r="Q34" s="8"/>
      <c r="R34" s="8"/>
      <c r="S34" s="8"/>
    </row>
    <row r="35" spans="2:19" ht="15" customHeight="1">
      <c r="B35" s="2"/>
      <c r="C35" s="2"/>
      <c r="D35" s="2"/>
      <c r="E35" s="2"/>
      <c r="F35" s="2"/>
      <c r="G35" s="2"/>
      <c r="M35" s="8"/>
      <c r="N35" s="8"/>
      <c r="O35" s="8"/>
      <c r="P35" s="8"/>
      <c r="Q35" s="8"/>
      <c r="R35" s="8"/>
      <c r="S35" s="8"/>
    </row>
    <row r="36" spans="2:19" ht="15" customHeight="1">
      <c r="B36" s="2"/>
      <c r="C36" s="2"/>
      <c r="D36" s="2"/>
      <c r="E36" s="2"/>
      <c r="F36" s="2"/>
      <c r="G36" s="2"/>
      <c r="M36" s="8"/>
      <c r="N36" s="8"/>
      <c r="O36" s="8"/>
      <c r="P36" s="8"/>
      <c r="Q36" s="8"/>
      <c r="R36" s="8"/>
      <c r="S36" s="8"/>
    </row>
    <row r="37" spans="2:20" ht="12.75">
      <c r="B37" s="8"/>
      <c r="C37" s="8"/>
      <c r="D37" s="8"/>
      <c r="E37" s="8"/>
      <c r="F37" s="8"/>
      <c r="G37" s="8"/>
      <c r="N37" s="8"/>
      <c r="O37" s="8"/>
      <c r="P37" s="8"/>
      <c r="Q37" s="8"/>
      <c r="R37" s="8"/>
      <c r="S37" s="8"/>
      <c r="T37" s="8"/>
    </row>
    <row r="38" spans="2:20" ht="12.75">
      <c r="B38" s="8"/>
      <c r="C38" s="8"/>
      <c r="D38" s="8"/>
      <c r="E38" s="8"/>
      <c r="F38" s="8"/>
      <c r="G38" s="8"/>
      <c r="N38" s="8"/>
      <c r="O38" s="8"/>
      <c r="P38" s="8"/>
      <c r="Q38" s="8"/>
      <c r="R38" s="8"/>
      <c r="S38" s="8"/>
      <c r="T38" s="8"/>
    </row>
    <row r="40" spans="1:21" ht="16.5" customHeight="1">
      <c r="A40" s="73" t="s">
        <v>22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</row>
    <row r="41" spans="15:21" ht="8.25" customHeight="1" hidden="1">
      <c r="O41" s="9"/>
      <c r="P41" s="10" t="s">
        <v>38</v>
      </c>
      <c r="Q41" s="10" t="s">
        <v>39</v>
      </c>
      <c r="R41" s="10" t="s">
        <v>40</v>
      </c>
      <c r="S41" s="10" t="s">
        <v>41</v>
      </c>
      <c r="T41" s="10" t="s">
        <v>55</v>
      </c>
      <c r="U41" s="10"/>
    </row>
    <row r="42" spans="1:21" ht="17.25" customHeight="1">
      <c r="A42" s="61" t="s">
        <v>44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</row>
    <row r="43" spans="1:21" ht="25.5" customHeight="1">
      <c r="A43" s="57" t="s">
        <v>28</v>
      </c>
      <c r="B43" s="75" t="s">
        <v>27</v>
      </c>
      <c r="C43" s="76"/>
      <c r="D43" s="76"/>
      <c r="E43" s="76"/>
      <c r="F43" s="76"/>
      <c r="G43" s="76"/>
      <c r="H43" s="76"/>
      <c r="I43" s="77"/>
      <c r="J43" s="62" t="s">
        <v>42</v>
      </c>
      <c r="K43" s="63" t="s">
        <v>25</v>
      </c>
      <c r="L43" s="64"/>
      <c r="M43" s="64"/>
      <c r="N43" s="65"/>
      <c r="O43" s="63" t="s">
        <v>43</v>
      </c>
      <c r="P43" s="66"/>
      <c r="Q43" s="67"/>
      <c r="R43" s="63" t="s">
        <v>24</v>
      </c>
      <c r="S43" s="64"/>
      <c r="T43" s="65"/>
      <c r="U43" s="59" t="s">
        <v>23</v>
      </c>
    </row>
    <row r="44" spans="1:21" ht="13.5" customHeight="1">
      <c r="A44" s="58"/>
      <c r="B44" s="78"/>
      <c r="C44" s="79"/>
      <c r="D44" s="79"/>
      <c r="E44" s="79"/>
      <c r="F44" s="79"/>
      <c r="G44" s="79"/>
      <c r="H44" s="79"/>
      <c r="I44" s="80"/>
      <c r="J44" s="60"/>
      <c r="K44" s="5" t="s">
        <v>29</v>
      </c>
      <c r="L44" s="5" t="s">
        <v>30</v>
      </c>
      <c r="M44" s="5" t="s">
        <v>31</v>
      </c>
      <c r="N44" s="5" t="s">
        <v>72</v>
      </c>
      <c r="O44" s="5" t="s">
        <v>35</v>
      </c>
      <c r="P44" s="5" t="s">
        <v>8</v>
      </c>
      <c r="Q44" s="5" t="s">
        <v>32</v>
      </c>
      <c r="R44" s="5" t="s">
        <v>33</v>
      </c>
      <c r="S44" s="5" t="s">
        <v>29</v>
      </c>
      <c r="T44" s="5" t="s">
        <v>34</v>
      </c>
      <c r="U44" s="60"/>
    </row>
    <row r="45" spans="1:21" ht="13.5" thickBot="1">
      <c r="A45" s="42" t="s">
        <v>76</v>
      </c>
      <c r="B45" s="72" t="s">
        <v>80</v>
      </c>
      <c r="C45" s="70"/>
      <c r="D45" s="70"/>
      <c r="E45" s="70"/>
      <c r="F45" s="70"/>
      <c r="G45" s="70"/>
      <c r="H45" s="70"/>
      <c r="I45" s="71"/>
      <c r="J45" s="11">
        <v>8</v>
      </c>
      <c r="K45" s="11">
        <v>2</v>
      </c>
      <c r="L45" s="11">
        <v>1</v>
      </c>
      <c r="M45" s="11">
        <v>0</v>
      </c>
      <c r="N45" s="11">
        <v>1</v>
      </c>
      <c r="O45" s="18">
        <f>K45+L45+M45+N45</f>
        <v>4</v>
      </c>
      <c r="P45" s="19">
        <f>Q45-O45</f>
        <v>10</v>
      </c>
      <c r="Q45" s="19">
        <f>ROUND(PRODUCT(J45,25)/14,0)</f>
        <v>14</v>
      </c>
      <c r="R45" s="24" t="s">
        <v>33</v>
      </c>
      <c r="S45" s="11"/>
      <c r="T45" s="25"/>
      <c r="U45" s="11" t="s">
        <v>38</v>
      </c>
    </row>
    <row r="46" spans="1:21" ht="13.5" thickBot="1">
      <c r="A46" s="42" t="s">
        <v>77</v>
      </c>
      <c r="B46" s="69" t="s">
        <v>81</v>
      </c>
      <c r="C46" s="70"/>
      <c r="D46" s="70"/>
      <c r="E46" s="70"/>
      <c r="F46" s="70"/>
      <c r="G46" s="70"/>
      <c r="H46" s="70"/>
      <c r="I46" s="71"/>
      <c r="J46" s="11">
        <v>8</v>
      </c>
      <c r="K46" s="11">
        <v>2</v>
      </c>
      <c r="L46" s="11">
        <v>1</v>
      </c>
      <c r="M46" s="11">
        <v>0</v>
      </c>
      <c r="N46" s="11">
        <v>1</v>
      </c>
      <c r="O46" s="18">
        <f>K46+L46+M46+N46</f>
        <v>4</v>
      </c>
      <c r="P46" s="19">
        <f>Q46-O46</f>
        <v>10</v>
      </c>
      <c r="Q46" s="19">
        <f>ROUND(PRODUCT(J46,25)/14,0)</f>
        <v>14</v>
      </c>
      <c r="R46" s="24" t="s">
        <v>33</v>
      </c>
      <c r="S46" s="11"/>
      <c r="T46" s="25"/>
      <c r="U46" s="11" t="s">
        <v>38</v>
      </c>
    </row>
    <row r="47" spans="1:21" ht="13.5" thickBot="1">
      <c r="A47" s="42" t="s">
        <v>78</v>
      </c>
      <c r="B47" s="69" t="s">
        <v>82</v>
      </c>
      <c r="C47" s="70"/>
      <c r="D47" s="70"/>
      <c r="E47" s="70"/>
      <c r="F47" s="70"/>
      <c r="G47" s="70"/>
      <c r="H47" s="70"/>
      <c r="I47" s="71"/>
      <c r="J47" s="11">
        <v>7</v>
      </c>
      <c r="K47" s="11">
        <v>2</v>
      </c>
      <c r="L47" s="11">
        <v>1</v>
      </c>
      <c r="M47" s="11">
        <v>0</v>
      </c>
      <c r="N47" s="11">
        <v>1</v>
      </c>
      <c r="O47" s="18">
        <f>K47+L47+M47+N47</f>
        <v>4</v>
      </c>
      <c r="P47" s="19">
        <f>Q47-O47</f>
        <v>9</v>
      </c>
      <c r="Q47" s="19">
        <f>ROUND(PRODUCT(J47,25)/14,0)</f>
        <v>13</v>
      </c>
      <c r="R47" s="24" t="s">
        <v>33</v>
      </c>
      <c r="S47" s="11"/>
      <c r="T47" s="25"/>
      <c r="U47" s="11" t="s">
        <v>38</v>
      </c>
    </row>
    <row r="48" spans="1:21" ht="13.5" thickBot="1">
      <c r="A48" s="42" t="s">
        <v>79</v>
      </c>
      <c r="B48" s="69" t="s">
        <v>83</v>
      </c>
      <c r="C48" s="70"/>
      <c r="D48" s="70"/>
      <c r="E48" s="70"/>
      <c r="F48" s="70"/>
      <c r="G48" s="70"/>
      <c r="H48" s="70"/>
      <c r="I48" s="71"/>
      <c r="J48" s="11">
        <v>7</v>
      </c>
      <c r="K48" s="11">
        <v>2</v>
      </c>
      <c r="L48" s="11">
        <v>1</v>
      </c>
      <c r="M48" s="11">
        <v>0</v>
      </c>
      <c r="N48" s="11">
        <v>1</v>
      </c>
      <c r="O48" s="18">
        <f>K48+L48+M48+N48</f>
        <v>4</v>
      </c>
      <c r="P48" s="19">
        <f>Q48-O48</f>
        <v>9</v>
      </c>
      <c r="Q48" s="19">
        <f>ROUND(PRODUCT(J48,25)/14,0)</f>
        <v>13</v>
      </c>
      <c r="R48" s="24" t="s">
        <v>33</v>
      </c>
      <c r="S48" s="11"/>
      <c r="T48" s="25"/>
      <c r="U48" s="11" t="s">
        <v>41</v>
      </c>
    </row>
    <row r="49" spans="1:21" ht="12.75">
      <c r="A49" s="21" t="s">
        <v>26</v>
      </c>
      <c r="B49" s="50"/>
      <c r="C49" s="51"/>
      <c r="D49" s="51"/>
      <c r="E49" s="51"/>
      <c r="F49" s="51"/>
      <c r="G49" s="51"/>
      <c r="H49" s="51"/>
      <c r="I49" s="52"/>
      <c r="J49" s="21">
        <f aca="true" t="shared" si="0" ref="J49:Q49">SUM(J45:J48)</f>
        <v>30</v>
      </c>
      <c r="K49" s="21">
        <f t="shared" si="0"/>
        <v>8</v>
      </c>
      <c r="L49" s="21">
        <f t="shared" si="0"/>
        <v>4</v>
      </c>
      <c r="M49" s="21">
        <f t="shared" si="0"/>
        <v>0</v>
      </c>
      <c r="N49" s="21">
        <f t="shared" si="0"/>
        <v>4</v>
      </c>
      <c r="O49" s="21">
        <f t="shared" si="0"/>
        <v>16</v>
      </c>
      <c r="P49" s="21">
        <f t="shared" si="0"/>
        <v>38</v>
      </c>
      <c r="Q49" s="21">
        <f t="shared" si="0"/>
        <v>54</v>
      </c>
      <c r="R49" s="21">
        <f>COUNTIF(R45:R48,"E")</f>
        <v>4</v>
      </c>
      <c r="S49" s="21">
        <f>COUNTIF(S45:S48,"C")</f>
        <v>0</v>
      </c>
      <c r="T49" s="21">
        <f>COUNTIF(T45:T48,"VP")</f>
        <v>0</v>
      </c>
      <c r="U49" s="22"/>
    </row>
    <row r="50" ht="19.5" customHeight="1"/>
    <row r="51" spans="1:21" ht="16.5" customHeight="1">
      <c r="A51" s="61" t="s">
        <v>45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</row>
    <row r="52" spans="1:21" ht="26.25" customHeight="1">
      <c r="A52" s="57" t="s">
        <v>28</v>
      </c>
      <c r="B52" s="75" t="s">
        <v>27</v>
      </c>
      <c r="C52" s="76"/>
      <c r="D52" s="76"/>
      <c r="E52" s="76"/>
      <c r="F52" s="76"/>
      <c r="G52" s="76"/>
      <c r="H52" s="76"/>
      <c r="I52" s="77"/>
      <c r="J52" s="62" t="s">
        <v>42</v>
      </c>
      <c r="K52" s="63" t="s">
        <v>25</v>
      </c>
      <c r="L52" s="64"/>
      <c r="M52" s="64"/>
      <c r="N52" s="65"/>
      <c r="O52" s="63" t="s">
        <v>43</v>
      </c>
      <c r="P52" s="66"/>
      <c r="Q52" s="67"/>
      <c r="R52" s="63" t="s">
        <v>24</v>
      </c>
      <c r="S52" s="64"/>
      <c r="T52" s="65"/>
      <c r="U52" s="59" t="s">
        <v>23</v>
      </c>
    </row>
    <row r="53" spans="1:21" ht="12.75" customHeight="1">
      <c r="A53" s="58"/>
      <c r="B53" s="78"/>
      <c r="C53" s="79"/>
      <c r="D53" s="79"/>
      <c r="E53" s="79"/>
      <c r="F53" s="79"/>
      <c r="G53" s="79"/>
      <c r="H53" s="79"/>
      <c r="I53" s="80"/>
      <c r="J53" s="60"/>
      <c r="K53" s="5" t="s">
        <v>29</v>
      </c>
      <c r="L53" s="5" t="s">
        <v>30</v>
      </c>
      <c r="M53" s="5" t="s">
        <v>31</v>
      </c>
      <c r="N53" s="5" t="s">
        <v>72</v>
      </c>
      <c r="O53" s="5" t="s">
        <v>35</v>
      </c>
      <c r="P53" s="5" t="s">
        <v>8</v>
      </c>
      <c r="Q53" s="5" t="s">
        <v>32</v>
      </c>
      <c r="R53" s="5" t="s">
        <v>33</v>
      </c>
      <c r="S53" s="5" t="s">
        <v>29</v>
      </c>
      <c r="T53" s="5" t="s">
        <v>34</v>
      </c>
      <c r="U53" s="60"/>
    </row>
    <row r="54" spans="1:21" ht="13.5" thickBot="1">
      <c r="A54" s="42" t="s">
        <v>84</v>
      </c>
      <c r="B54" s="69" t="s">
        <v>88</v>
      </c>
      <c r="C54" s="70"/>
      <c r="D54" s="70"/>
      <c r="E54" s="70"/>
      <c r="F54" s="70"/>
      <c r="G54" s="70"/>
      <c r="H54" s="70"/>
      <c r="I54" s="71"/>
      <c r="J54" s="11">
        <v>8</v>
      </c>
      <c r="K54" s="11">
        <v>2</v>
      </c>
      <c r="L54" s="11">
        <v>1</v>
      </c>
      <c r="M54" s="11">
        <v>0</v>
      </c>
      <c r="N54" s="11">
        <v>1</v>
      </c>
      <c r="O54" s="18">
        <f>K54+L54+M54+N54</f>
        <v>4</v>
      </c>
      <c r="P54" s="19">
        <f>Q54-O54</f>
        <v>10</v>
      </c>
      <c r="Q54" s="19">
        <f>ROUND(PRODUCT(J54,25)/14,0)</f>
        <v>14</v>
      </c>
      <c r="R54" s="24" t="s">
        <v>33</v>
      </c>
      <c r="S54" s="11"/>
      <c r="T54" s="25"/>
      <c r="U54" s="11" t="s">
        <v>38</v>
      </c>
    </row>
    <row r="55" spans="1:21" ht="13.5" thickBot="1">
      <c r="A55" s="42" t="s">
        <v>85</v>
      </c>
      <c r="B55" s="69" t="s">
        <v>89</v>
      </c>
      <c r="C55" s="70"/>
      <c r="D55" s="70"/>
      <c r="E55" s="70"/>
      <c r="F55" s="70"/>
      <c r="G55" s="70"/>
      <c r="H55" s="70"/>
      <c r="I55" s="71"/>
      <c r="J55" s="11">
        <v>8</v>
      </c>
      <c r="K55" s="11">
        <v>2</v>
      </c>
      <c r="L55" s="11">
        <v>1</v>
      </c>
      <c r="M55" s="11">
        <v>0</v>
      </c>
      <c r="N55" s="11">
        <v>1</v>
      </c>
      <c r="O55" s="18">
        <f>K55+L55+M55+N55</f>
        <v>4</v>
      </c>
      <c r="P55" s="19">
        <f>Q55-O55</f>
        <v>10</v>
      </c>
      <c r="Q55" s="19">
        <f>ROUND(PRODUCT(J55,25)/14,0)</f>
        <v>14</v>
      </c>
      <c r="R55" s="24" t="s">
        <v>33</v>
      </c>
      <c r="S55" s="11"/>
      <c r="T55" s="25"/>
      <c r="U55" s="11" t="s">
        <v>38</v>
      </c>
    </row>
    <row r="56" spans="1:21" ht="13.5" thickBot="1">
      <c r="A56" s="42" t="s">
        <v>86</v>
      </c>
      <c r="B56" s="69" t="s">
        <v>90</v>
      </c>
      <c r="C56" s="70"/>
      <c r="D56" s="70"/>
      <c r="E56" s="70"/>
      <c r="F56" s="70"/>
      <c r="G56" s="70"/>
      <c r="H56" s="70"/>
      <c r="I56" s="71"/>
      <c r="J56" s="11">
        <v>7</v>
      </c>
      <c r="K56" s="11">
        <v>2</v>
      </c>
      <c r="L56" s="11">
        <v>1</v>
      </c>
      <c r="M56" s="11">
        <v>0</v>
      </c>
      <c r="N56" s="11">
        <v>1</v>
      </c>
      <c r="O56" s="18">
        <f>K56+L56+M56+N56</f>
        <v>4</v>
      </c>
      <c r="P56" s="19">
        <f>Q56-O56</f>
        <v>9</v>
      </c>
      <c r="Q56" s="19">
        <f>ROUND(PRODUCT(J56,25)/14,0)</f>
        <v>13</v>
      </c>
      <c r="R56" s="24" t="s">
        <v>33</v>
      </c>
      <c r="S56" s="11"/>
      <c r="T56" s="25"/>
      <c r="U56" s="11" t="s">
        <v>40</v>
      </c>
    </row>
    <row r="57" spans="1:21" ht="13.5" thickBot="1">
      <c r="A57" s="42" t="s">
        <v>87</v>
      </c>
      <c r="B57" s="69" t="s">
        <v>91</v>
      </c>
      <c r="C57" s="70"/>
      <c r="D57" s="70"/>
      <c r="E57" s="70"/>
      <c r="F57" s="70"/>
      <c r="G57" s="70"/>
      <c r="H57" s="70"/>
      <c r="I57" s="71"/>
      <c r="J57" s="11">
        <v>7</v>
      </c>
      <c r="K57" s="11">
        <v>2</v>
      </c>
      <c r="L57" s="11">
        <v>1</v>
      </c>
      <c r="M57" s="11">
        <v>0</v>
      </c>
      <c r="N57" s="11">
        <v>1</v>
      </c>
      <c r="O57" s="18">
        <f>K57+L57+M57+N57</f>
        <v>4</v>
      </c>
      <c r="P57" s="19">
        <f>Q57-O57</f>
        <v>9</v>
      </c>
      <c r="Q57" s="19">
        <f>ROUND(PRODUCT(J57,25)/14,0)</f>
        <v>13</v>
      </c>
      <c r="R57" s="24" t="s">
        <v>33</v>
      </c>
      <c r="S57" s="11"/>
      <c r="T57" s="25"/>
      <c r="U57" s="11" t="s">
        <v>38</v>
      </c>
    </row>
    <row r="58" spans="1:21" ht="12.75">
      <c r="A58" s="21" t="s">
        <v>26</v>
      </c>
      <c r="B58" s="50"/>
      <c r="C58" s="51"/>
      <c r="D58" s="51"/>
      <c r="E58" s="51"/>
      <c r="F58" s="51"/>
      <c r="G58" s="51"/>
      <c r="H58" s="51"/>
      <c r="I58" s="52"/>
      <c r="J58" s="21">
        <f aca="true" t="shared" si="1" ref="J58:Q58">SUM(J54:J57)</f>
        <v>30</v>
      </c>
      <c r="K58" s="21">
        <f t="shared" si="1"/>
        <v>8</v>
      </c>
      <c r="L58" s="21">
        <f t="shared" si="1"/>
        <v>4</v>
      </c>
      <c r="M58" s="21">
        <f t="shared" si="1"/>
        <v>0</v>
      </c>
      <c r="N58" s="21">
        <f t="shared" si="1"/>
        <v>4</v>
      </c>
      <c r="O58" s="21">
        <f t="shared" si="1"/>
        <v>16</v>
      </c>
      <c r="P58" s="21">
        <f t="shared" si="1"/>
        <v>38</v>
      </c>
      <c r="Q58" s="21">
        <f t="shared" si="1"/>
        <v>54</v>
      </c>
      <c r="R58" s="21">
        <f>COUNTIF(R54:R57,"E")</f>
        <v>4</v>
      </c>
      <c r="S58" s="21">
        <f>COUNTIF(S54:S57,"C")</f>
        <v>0</v>
      </c>
      <c r="T58" s="21">
        <f>COUNTIF(T54:T57,"VP")</f>
        <v>0</v>
      </c>
      <c r="U58" s="22"/>
    </row>
    <row r="59" ht="11.25" customHeight="1"/>
    <row r="61" spans="1:21" ht="18" customHeight="1">
      <c r="A61" s="61" t="s">
        <v>46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</row>
    <row r="62" spans="1:21" ht="25.5" customHeight="1">
      <c r="A62" s="57" t="s">
        <v>28</v>
      </c>
      <c r="B62" s="75" t="s">
        <v>27</v>
      </c>
      <c r="C62" s="76"/>
      <c r="D62" s="76"/>
      <c r="E62" s="76"/>
      <c r="F62" s="76"/>
      <c r="G62" s="76"/>
      <c r="H62" s="76"/>
      <c r="I62" s="77"/>
      <c r="J62" s="62" t="s">
        <v>42</v>
      </c>
      <c r="K62" s="63" t="s">
        <v>25</v>
      </c>
      <c r="L62" s="64"/>
      <c r="M62" s="64"/>
      <c r="N62" s="65"/>
      <c r="O62" s="63" t="s">
        <v>43</v>
      </c>
      <c r="P62" s="66"/>
      <c r="Q62" s="67"/>
      <c r="R62" s="63" t="s">
        <v>24</v>
      </c>
      <c r="S62" s="64"/>
      <c r="T62" s="65"/>
      <c r="U62" s="59" t="s">
        <v>23</v>
      </c>
    </row>
    <row r="63" spans="1:21" ht="16.5" customHeight="1">
      <c r="A63" s="58"/>
      <c r="B63" s="78"/>
      <c r="C63" s="79"/>
      <c r="D63" s="79"/>
      <c r="E63" s="79"/>
      <c r="F63" s="79"/>
      <c r="G63" s="79"/>
      <c r="H63" s="79"/>
      <c r="I63" s="80"/>
      <c r="J63" s="60"/>
      <c r="K63" s="5" t="s">
        <v>29</v>
      </c>
      <c r="L63" s="5" t="s">
        <v>30</v>
      </c>
      <c r="M63" s="5" t="s">
        <v>31</v>
      </c>
      <c r="N63" s="5" t="s">
        <v>72</v>
      </c>
      <c r="O63" s="5" t="s">
        <v>35</v>
      </c>
      <c r="P63" s="5" t="s">
        <v>8</v>
      </c>
      <c r="Q63" s="5" t="s">
        <v>32</v>
      </c>
      <c r="R63" s="5" t="s">
        <v>33</v>
      </c>
      <c r="S63" s="5" t="s">
        <v>29</v>
      </c>
      <c r="T63" s="5" t="s">
        <v>34</v>
      </c>
      <c r="U63" s="60"/>
    </row>
    <row r="64" spans="1:21" ht="13.5" thickBot="1">
      <c r="A64" s="42" t="s">
        <v>92</v>
      </c>
      <c r="B64" s="69" t="s">
        <v>96</v>
      </c>
      <c r="C64" s="70"/>
      <c r="D64" s="70"/>
      <c r="E64" s="70"/>
      <c r="F64" s="70"/>
      <c r="G64" s="70"/>
      <c r="H64" s="70"/>
      <c r="I64" s="71"/>
      <c r="J64" s="11">
        <v>8</v>
      </c>
      <c r="K64" s="11">
        <v>2</v>
      </c>
      <c r="L64" s="11">
        <v>1</v>
      </c>
      <c r="M64" s="11">
        <v>0</v>
      </c>
      <c r="N64" s="11">
        <v>1</v>
      </c>
      <c r="O64" s="18">
        <f>K64+L64+M64+N64</f>
        <v>4</v>
      </c>
      <c r="P64" s="19">
        <f>Q64-O64</f>
        <v>10</v>
      </c>
      <c r="Q64" s="19">
        <f>ROUND(PRODUCT(J64,25)/14,0)</f>
        <v>14</v>
      </c>
      <c r="R64" s="24" t="s">
        <v>33</v>
      </c>
      <c r="S64" s="11"/>
      <c r="T64" s="25"/>
      <c r="U64" s="11" t="s">
        <v>41</v>
      </c>
    </row>
    <row r="65" spans="1:21" ht="13.5" thickBot="1">
      <c r="A65" s="42" t="s">
        <v>93</v>
      </c>
      <c r="B65" s="69" t="s">
        <v>97</v>
      </c>
      <c r="C65" s="70"/>
      <c r="D65" s="70"/>
      <c r="E65" s="70"/>
      <c r="F65" s="70"/>
      <c r="G65" s="70"/>
      <c r="H65" s="70"/>
      <c r="I65" s="71"/>
      <c r="J65" s="11">
        <v>8</v>
      </c>
      <c r="K65" s="11">
        <v>2</v>
      </c>
      <c r="L65" s="11">
        <v>1</v>
      </c>
      <c r="M65" s="11">
        <v>0</v>
      </c>
      <c r="N65" s="11">
        <v>1</v>
      </c>
      <c r="O65" s="18">
        <f>K65+L65+M65+N65</f>
        <v>4</v>
      </c>
      <c r="P65" s="19">
        <f>Q65-O65</f>
        <v>10</v>
      </c>
      <c r="Q65" s="19">
        <f>ROUND(PRODUCT(J65,25)/14,0)</f>
        <v>14</v>
      </c>
      <c r="R65" s="24" t="s">
        <v>33</v>
      </c>
      <c r="S65" s="11"/>
      <c r="T65" s="25"/>
      <c r="U65" s="11" t="s">
        <v>38</v>
      </c>
    </row>
    <row r="66" spans="1:21" ht="13.5" thickBot="1">
      <c r="A66" s="42" t="s">
        <v>94</v>
      </c>
      <c r="B66" s="69" t="s">
        <v>98</v>
      </c>
      <c r="C66" s="70"/>
      <c r="D66" s="70"/>
      <c r="E66" s="70"/>
      <c r="F66" s="70"/>
      <c r="G66" s="70"/>
      <c r="H66" s="70"/>
      <c r="I66" s="71"/>
      <c r="J66" s="11">
        <v>6</v>
      </c>
      <c r="K66" s="11">
        <v>2</v>
      </c>
      <c r="L66" s="11">
        <v>1</v>
      </c>
      <c r="M66" s="11">
        <v>0</v>
      </c>
      <c r="N66" s="11">
        <v>0</v>
      </c>
      <c r="O66" s="18">
        <f>K66+L66+M66+N66</f>
        <v>3</v>
      </c>
      <c r="P66" s="19">
        <f>Q66-O66</f>
        <v>8</v>
      </c>
      <c r="Q66" s="19">
        <f>ROUND(PRODUCT(J66,25)/14,0)</f>
        <v>11</v>
      </c>
      <c r="R66" s="24"/>
      <c r="S66" s="11" t="s">
        <v>29</v>
      </c>
      <c r="T66" s="25"/>
      <c r="U66" s="11" t="s">
        <v>38</v>
      </c>
    </row>
    <row r="67" spans="1:21" ht="13.5" thickBot="1">
      <c r="A67" s="42" t="s">
        <v>95</v>
      </c>
      <c r="B67" s="69" t="s">
        <v>99</v>
      </c>
      <c r="C67" s="70"/>
      <c r="D67" s="70"/>
      <c r="E67" s="70"/>
      <c r="F67" s="70"/>
      <c r="G67" s="70"/>
      <c r="H67" s="70"/>
      <c r="I67" s="71"/>
      <c r="J67" s="11">
        <v>8</v>
      </c>
      <c r="K67" s="11">
        <v>2</v>
      </c>
      <c r="L67" s="11">
        <v>1</v>
      </c>
      <c r="M67" s="11">
        <v>0</v>
      </c>
      <c r="N67" s="11">
        <v>1</v>
      </c>
      <c r="O67" s="18">
        <f>K67+L67+M67+N67</f>
        <v>4</v>
      </c>
      <c r="P67" s="19">
        <f>Q67-O67</f>
        <v>10</v>
      </c>
      <c r="Q67" s="19">
        <f>ROUND(PRODUCT(J67,25)/14,0)</f>
        <v>14</v>
      </c>
      <c r="R67" s="24" t="s">
        <v>33</v>
      </c>
      <c r="S67" s="11"/>
      <c r="T67" s="25"/>
      <c r="U67" s="11" t="s">
        <v>40</v>
      </c>
    </row>
    <row r="68" spans="1:21" ht="12.75">
      <c r="A68" s="21" t="s">
        <v>26</v>
      </c>
      <c r="B68" s="50"/>
      <c r="C68" s="51"/>
      <c r="D68" s="51"/>
      <c r="E68" s="51"/>
      <c r="F68" s="51"/>
      <c r="G68" s="51"/>
      <c r="H68" s="51"/>
      <c r="I68" s="52"/>
      <c r="J68" s="21">
        <f aca="true" t="shared" si="2" ref="J68:Q68">SUM(J64:J67)</f>
        <v>30</v>
      </c>
      <c r="K68" s="21">
        <f t="shared" si="2"/>
        <v>8</v>
      </c>
      <c r="L68" s="21">
        <f t="shared" si="2"/>
        <v>4</v>
      </c>
      <c r="M68" s="21">
        <f t="shared" si="2"/>
        <v>0</v>
      </c>
      <c r="N68" s="21">
        <f t="shared" si="2"/>
        <v>3</v>
      </c>
      <c r="O68" s="21">
        <f t="shared" si="2"/>
        <v>15</v>
      </c>
      <c r="P68" s="21">
        <f t="shared" si="2"/>
        <v>38</v>
      </c>
      <c r="Q68" s="21">
        <f t="shared" si="2"/>
        <v>53</v>
      </c>
      <c r="R68" s="21">
        <f>COUNTIF(R64:R67,"E")</f>
        <v>3</v>
      </c>
      <c r="S68" s="21">
        <f>COUNTIF(S64:S67,"C")</f>
        <v>1</v>
      </c>
      <c r="T68" s="21">
        <f>COUNTIF(T64:T67,"VP")</f>
        <v>0</v>
      </c>
      <c r="U68" s="22"/>
    </row>
    <row r="69" ht="15.75" customHeight="1"/>
    <row r="70" spans="1:21" ht="18.75" customHeight="1">
      <c r="A70" s="61" t="s">
        <v>47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</row>
    <row r="71" spans="1:21" ht="24.75" customHeight="1">
      <c r="A71" s="57" t="s">
        <v>28</v>
      </c>
      <c r="B71" s="75" t="s">
        <v>27</v>
      </c>
      <c r="C71" s="76"/>
      <c r="D71" s="76"/>
      <c r="E71" s="76"/>
      <c r="F71" s="76"/>
      <c r="G71" s="76"/>
      <c r="H71" s="76"/>
      <c r="I71" s="77"/>
      <c r="J71" s="62" t="s">
        <v>42</v>
      </c>
      <c r="K71" s="63" t="s">
        <v>25</v>
      </c>
      <c r="L71" s="64"/>
      <c r="M71" s="64"/>
      <c r="N71" s="65"/>
      <c r="O71" s="63" t="s">
        <v>43</v>
      </c>
      <c r="P71" s="66"/>
      <c r="Q71" s="67"/>
      <c r="R71" s="63" t="s">
        <v>24</v>
      </c>
      <c r="S71" s="64"/>
      <c r="T71" s="65"/>
      <c r="U71" s="59" t="s">
        <v>23</v>
      </c>
    </row>
    <row r="72" spans="1:21" ht="12.75">
      <c r="A72" s="58"/>
      <c r="B72" s="78"/>
      <c r="C72" s="79"/>
      <c r="D72" s="79"/>
      <c r="E72" s="79"/>
      <c r="F72" s="79"/>
      <c r="G72" s="79"/>
      <c r="H72" s="79"/>
      <c r="I72" s="80"/>
      <c r="J72" s="60"/>
      <c r="K72" s="5" t="s">
        <v>29</v>
      </c>
      <c r="L72" s="5" t="s">
        <v>30</v>
      </c>
      <c r="M72" s="5" t="s">
        <v>31</v>
      </c>
      <c r="N72" s="5" t="s">
        <v>72</v>
      </c>
      <c r="O72" s="5" t="s">
        <v>35</v>
      </c>
      <c r="P72" s="5" t="s">
        <v>8</v>
      </c>
      <c r="Q72" s="5" t="s">
        <v>32</v>
      </c>
      <c r="R72" s="5" t="s">
        <v>33</v>
      </c>
      <c r="S72" s="5" t="s">
        <v>29</v>
      </c>
      <c r="T72" s="5" t="s">
        <v>34</v>
      </c>
      <c r="U72" s="60"/>
    </row>
    <row r="73" spans="1:21" ht="13.5" thickBot="1">
      <c r="A73" s="42" t="s">
        <v>100</v>
      </c>
      <c r="B73" s="69" t="s">
        <v>105</v>
      </c>
      <c r="C73" s="70"/>
      <c r="D73" s="70"/>
      <c r="E73" s="70"/>
      <c r="F73" s="70"/>
      <c r="G73" s="70"/>
      <c r="H73" s="70"/>
      <c r="I73" s="71"/>
      <c r="J73" s="11">
        <v>7</v>
      </c>
      <c r="K73" s="11">
        <v>2</v>
      </c>
      <c r="L73" s="11">
        <v>1</v>
      </c>
      <c r="M73" s="11">
        <v>0</v>
      </c>
      <c r="N73" s="11">
        <v>1</v>
      </c>
      <c r="O73" s="18">
        <f>K73+L73+M73+N73</f>
        <v>4</v>
      </c>
      <c r="P73" s="19">
        <f>Q73-O73</f>
        <v>11</v>
      </c>
      <c r="Q73" s="19">
        <f>ROUND(PRODUCT(J73,25)/12,0)</f>
        <v>15</v>
      </c>
      <c r="R73" s="24" t="s">
        <v>33</v>
      </c>
      <c r="S73" s="11"/>
      <c r="T73" s="25"/>
      <c r="U73" s="11" t="s">
        <v>41</v>
      </c>
    </row>
    <row r="74" spans="1:21" ht="13.5" thickBot="1">
      <c r="A74" s="42" t="s">
        <v>101</v>
      </c>
      <c r="B74" s="69" t="s">
        <v>106</v>
      </c>
      <c r="C74" s="70"/>
      <c r="D74" s="70"/>
      <c r="E74" s="70"/>
      <c r="F74" s="70"/>
      <c r="G74" s="70"/>
      <c r="H74" s="70"/>
      <c r="I74" s="71"/>
      <c r="J74" s="11">
        <v>7</v>
      </c>
      <c r="K74" s="11">
        <v>2</v>
      </c>
      <c r="L74" s="11">
        <v>1</v>
      </c>
      <c r="M74" s="11">
        <v>0</v>
      </c>
      <c r="N74" s="11">
        <v>1</v>
      </c>
      <c r="O74" s="18">
        <f>K74+L74+M74+N74</f>
        <v>4</v>
      </c>
      <c r="P74" s="19">
        <f>Q74-O74</f>
        <v>11</v>
      </c>
      <c r="Q74" s="19">
        <f>ROUND(PRODUCT(J74,25)/12,0)</f>
        <v>15</v>
      </c>
      <c r="R74" s="24" t="s">
        <v>33</v>
      </c>
      <c r="S74" s="11"/>
      <c r="T74" s="25"/>
      <c r="U74" s="11" t="s">
        <v>40</v>
      </c>
    </row>
    <row r="75" spans="1:21" ht="13.5" thickBot="1">
      <c r="A75" s="42" t="s">
        <v>102</v>
      </c>
      <c r="B75" s="69" t="s">
        <v>107</v>
      </c>
      <c r="C75" s="70"/>
      <c r="D75" s="70"/>
      <c r="E75" s="70"/>
      <c r="F75" s="70"/>
      <c r="G75" s="70"/>
      <c r="H75" s="70"/>
      <c r="I75" s="71"/>
      <c r="J75" s="11">
        <v>4</v>
      </c>
      <c r="K75" s="11">
        <v>0</v>
      </c>
      <c r="L75" s="11">
        <v>0</v>
      </c>
      <c r="M75" s="11">
        <v>1</v>
      </c>
      <c r="N75" s="11">
        <v>2</v>
      </c>
      <c r="O75" s="18">
        <f>K75+L75+M75+N75</f>
        <v>3</v>
      </c>
      <c r="P75" s="19">
        <f>Q75-O75</f>
        <v>5</v>
      </c>
      <c r="Q75" s="19">
        <f>ROUND(PRODUCT(J75,25)/12,0)</f>
        <v>8</v>
      </c>
      <c r="R75" s="24"/>
      <c r="S75" s="11" t="s">
        <v>29</v>
      </c>
      <c r="T75" s="25"/>
      <c r="U75" s="11" t="s">
        <v>40</v>
      </c>
    </row>
    <row r="76" spans="1:22" ht="13.5" thickBot="1">
      <c r="A76" s="42" t="s">
        <v>103</v>
      </c>
      <c r="B76" s="69" t="s">
        <v>108</v>
      </c>
      <c r="C76" s="70"/>
      <c r="D76" s="70"/>
      <c r="E76" s="70"/>
      <c r="F76" s="70"/>
      <c r="G76" s="70"/>
      <c r="H76" s="70"/>
      <c r="I76" s="71"/>
      <c r="J76" s="11">
        <v>4</v>
      </c>
      <c r="K76" s="11">
        <v>0</v>
      </c>
      <c r="L76" s="11">
        <v>0</v>
      </c>
      <c r="M76" s="11">
        <v>0</v>
      </c>
      <c r="N76" s="11">
        <v>2</v>
      </c>
      <c r="O76" s="18">
        <f>K76+L76+M76+N76</f>
        <v>2</v>
      </c>
      <c r="P76" s="19">
        <f>Q76-O76</f>
        <v>6</v>
      </c>
      <c r="Q76" s="19">
        <f>ROUND(PRODUCT(J76,25)/12,0)</f>
        <v>8</v>
      </c>
      <c r="R76" s="24"/>
      <c r="S76" s="11" t="s">
        <v>29</v>
      </c>
      <c r="T76" s="25"/>
      <c r="U76" s="11" t="s">
        <v>40</v>
      </c>
      <c r="V76" s="46"/>
    </row>
    <row r="77" spans="1:21" ht="13.5" thickBot="1">
      <c r="A77" s="42" t="s">
        <v>104</v>
      </c>
      <c r="B77" s="69" t="s">
        <v>109</v>
      </c>
      <c r="C77" s="70"/>
      <c r="D77" s="70"/>
      <c r="E77" s="70"/>
      <c r="F77" s="70"/>
      <c r="G77" s="70"/>
      <c r="H77" s="70"/>
      <c r="I77" s="71"/>
      <c r="J77" s="11">
        <v>8</v>
      </c>
      <c r="K77" s="11">
        <v>2</v>
      </c>
      <c r="L77" s="11">
        <v>1</v>
      </c>
      <c r="M77" s="11">
        <v>0</v>
      </c>
      <c r="N77" s="11">
        <v>1</v>
      </c>
      <c r="O77" s="18">
        <f>K77+L77+M77+N77</f>
        <v>4</v>
      </c>
      <c r="P77" s="19">
        <f>Q77-O77</f>
        <v>13</v>
      </c>
      <c r="Q77" s="19">
        <f>ROUND(PRODUCT(J77,25)/12,0)</f>
        <v>17</v>
      </c>
      <c r="R77" s="24" t="s">
        <v>33</v>
      </c>
      <c r="S77" s="11"/>
      <c r="T77" s="25"/>
      <c r="U77" s="11" t="s">
        <v>40</v>
      </c>
    </row>
    <row r="78" spans="1:21" ht="12.75">
      <c r="A78" s="21" t="s">
        <v>26</v>
      </c>
      <c r="B78" s="50"/>
      <c r="C78" s="51"/>
      <c r="D78" s="51"/>
      <c r="E78" s="51"/>
      <c r="F78" s="51"/>
      <c r="G78" s="51"/>
      <c r="H78" s="51"/>
      <c r="I78" s="52"/>
      <c r="J78" s="21">
        <f aca="true" t="shared" si="3" ref="J78:Q78">SUM(J73:J77)</f>
        <v>30</v>
      </c>
      <c r="K78" s="21">
        <f t="shared" si="3"/>
        <v>6</v>
      </c>
      <c r="L78" s="21">
        <f t="shared" si="3"/>
        <v>3</v>
      </c>
      <c r="M78" s="21">
        <f t="shared" si="3"/>
        <v>1</v>
      </c>
      <c r="N78" s="21">
        <f t="shared" si="3"/>
        <v>7</v>
      </c>
      <c r="O78" s="21">
        <f t="shared" si="3"/>
        <v>17</v>
      </c>
      <c r="P78" s="21">
        <f t="shared" si="3"/>
        <v>46</v>
      </c>
      <c r="Q78" s="21">
        <f t="shared" si="3"/>
        <v>63</v>
      </c>
      <c r="R78" s="21">
        <f>COUNTIF(R73:R77,"E")</f>
        <v>3</v>
      </c>
      <c r="S78" s="21">
        <f>COUNTIF(S73:S77,"C")</f>
        <v>2</v>
      </c>
      <c r="T78" s="21">
        <f>COUNTIF(T73:T77,"VP")</f>
        <v>0</v>
      </c>
      <c r="U78" s="22"/>
    </row>
    <row r="79" ht="9" customHeight="1"/>
    <row r="80" spans="2:20" ht="12.75">
      <c r="B80" s="2"/>
      <c r="C80" s="2"/>
      <c r="D80" s="2"/>
      <c r="E80" s="2"/>
      <c r="F80" s="2"/>
      <c r="G80" s="2"/>
      <c r="N80" s="8"/>
      <c r="O80" s="8"/>
      <c r="P80" s="8"/>
      <c r="Q80" s="8"/>
      <c r="R80" s="8"/>
      <c r="S80" s="8"/>
      <c r="T80" s="8"/>
    </row>
    <row r="83" spans="1:21" ht="19.5" customHeight="1">
      <c r="A83" s="74" t="s">
        <v>48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</row>
    <row r="84" spans="1:21" ht="27.75" customHeight="1">
      <c r="A84" s="57" t="s">
        <v>28</v>
      </c>
      <c r="B84" s="75" t="s">
        <v>27</v>
      </c>
      <c r="C84" s="76"/>
      <c r="D84" s="76"/>
      <c r="E84" s="76"/>
      <c r="F84" s="76"/>
      <c r="G84" s="76"/>
      <c r="H84" s="76"/>
      <c r="I84" s="77"/>
      <c r="J84" s="62" t="s">
        <v>42</v>
      </c>
      <c r="K84" s="98" t="s">
        <v>25</v>
      </c>
      <c r="L84" s="98"/>
      <c r="M84" s="98"/>
      <c r="N84" s="98"/>
      <c r="O84" s="98" t="s">
        <v>43</v>
      </c>
      <c r="P84" s="99"/>
      <c r="Q84" s="99"/>
      <c r="R84" s="98" t="s">
        <v>24</v>
      </c>
      <c r="S84" s="98"/>
      <c r="T84" s="98"/>
      <c r="U84" s="98" t="s">
        <v>23</v>
      </c>
    </row>
    <row r="85" spans="1:21" ht="12.75" customHeight="1">
      <c r="A85" s="58"/>
      <c r="B85" s="78"/>
      <c r="C85" s="79"/>
      <c r="D85" s="79"/>
      <c r="E85" s="79"/>
      <c r="F85" s="79"/>
      <c r="G85" s="79"/>
      <c r="H85" s="79"/>
      <c r="I85" s="80"/>
      <c r="J85" s="60"/>
      <c r="K85" s="5" t="s">
        <v>29</v>
      </c>
      <c r="L85" s="5" t="s">
        <v>30</v>
      </c>
      <c r="M85" s="5" t="s">
        <v>31</v>
      </c>
      <c r="N85" s="5" t="s">
        <v>72</v>
      </c>
      <c r="O85" s="5" t="s">
        <v>35</v>
      </c>
      <c r="P85" s="5" t="s">
        <v>8</v>
      </c>
      <c r="Q85" s="5" t="s">
        <v>32</v>
      </c>
      <c r="R85" s="5" t="s">
        <v>33</v>
      </c>
      <c r="S85" s="5" t="s">
        <v>29</v>
      </c>
      <c r="T85" s="5" t="s">
        <v>34</v>
      </c>
      <c r="U85" s="98"/>
    </row>
    <row r="86" spans="1:21" ht="13.5" thickBot="1">
      <c r="A86" s="103" t="s">
        <v>110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5"/>
    </row>
    <row r="87" spans="1:21" ht="13.5" thickBot="1">
      <c r="A87" s="43" t="s">
        <v>111</v>
      </c>
      <c r="B87" s="95" t="s">
        <v>115</v>
      </c>
      <c r="C87" s="96"/>
      <c r="D87" s="96"/>
      <c r="E87" s="96"/>
      <c r="F87" s="96"/>
      <c r="G87" s="96"/>
      <c r="H87" s="96"/>
      <c r="I87" s="97"/>
      <c r="J87" s="11">
        <v>8</v>
      </c>
      <c r="K87" s="11">
        <v>2</v>
      </c>
      <c r="L87" s="11">
        <v>1</v>
      </c>
      <c r="M87" s="11">
        <v>0</v>
      </c>
      <c r="N87" s="11">
        <v>1</v>
      </c>
      <c r="O87" s="19">
        <f>K87+L87+M87+N87</f>
        <v>4</v>
      </c>
      <c r="P87" s="19">
        <f>Q87-O87</f>
        <v>10</v>
      </c>
      <c r="Q87" s="19">
        <f>ROUND(PRODUCT(J87,25)/14,0)</f>
        <v>14</v>
      </c>
      <c r="R87" s="26" t="s">
        <v>33</v>
      </c>
      <c r="S87" s="26"/>
      <c r="T87" s="27"/>
      <c r="U87" s="11" t="s">
        <v>40</v>
      </c>
    </row>
    <row r="88" spans="1:21" ht="13.5" thickBot="1">
      <c r="A88" s="42" t="s">
        <v>112</v>
      </c>
      <c r="B88" s="95" t="s">
        <v>116</v>
      </c>
      <c r="C88" s="96"/>
      <c r="D88" s="96"/>
      <c r="E88" s="96"/>
      <c r="F88" s="96"/>
      <c r="G88" s="96"/>
      <c r="H88" s="96"/>
      <c r="I88" s="97"/>
      <c r="J88" s="11">
        <v>8</v>
      </c>
      <c r="K88" s="11">
        <v>2</v>
      </c>
      <c r="L88" s="11">
        <v>1</v>
      </c>
      <c r="M88" s="11">
        <v>0</v>
      </c>
      <c r="N88" s="11">
        <v>1</v>
      </c>
      <c r="O88" s="19">
        <f>K88+L88+M88+N88</f>
        <v>4</v>
      </c>
      <c r="P88" s="19">
        <f>Q88-O88</f>
        <v>10</v>
      </c>
      <c r="Q88" s="19">
        <f>ROUND(PRODUCT(J88,25)/14,0)</f>
        <v>14</v>
      </c>
      <c r="R88" s="26" t="s">
        <v>33</v>
      </c>
      <c r="S88" s="26"/>
      <c r="T88" s="27"/>
      <c r="U88" s="11" t="s">
        <v>40</v>
      </c>
    </row>
    <row r="89" spans="1:21" ht="13.5" thickBot="1">
      <c r="A89" s="42" t="s">
        <v>113</v>
      </c>
      <c r="B89" s="95" t="s">
        <v>117</v>
      </c>
      <c r="C89" s="96"/>
      <c r="D89" s="96"/>
      <c r="E89" s="96"/>
      <c r="F89" s="96"/>
      <c r="G89" s="96"/>
      <c r="H89" s="96"/>
      <c r="I89" s="97"/>
      <c r="J89" s="11">
        <v>8</v>
      </c>
      <c r="K89" s="11">
        <v>2</v>
      </c>
      <c r="L89" s="11">
        <v>1</v>
      </c>
      <c r="M89" s="11">
        <v>0</v>
      </c>
      <c r="N89" s="11">
        <v>1</v>
      </c>
      <c r="O89" s="19">
        <f>K89+L89+M89+N89</f>
        <v>4</v>
      </c>
      <c r="P89" s="19">
        <f>Q89-O89</f>
        <v>10</v>
      </c>
      <c r="Q89" s="19">
        <f>ROUND(PRODUCT(J89,25)/14,0)</f>
        <v>14</v>
      </c>
      <c r="R89" s="26" t="s">
        <v>33</v>
      </c>
      <c r="S89" s="26"/>
      <c r="T89" s="27"/>
      <c r="U89" s="11" t="s">
        <v>40</v>
      </c>
    </row>
    <row r="90" spans="1:21" ht="13.5" thickBot="1">
      <c r="A90" s="42" t="s">
        <v>114</v>
      </c>
      <c r="B90" s="95" t="s">
        <v>118</v>
      </c>
      <c r="C90" s="96"/>
      <c r="D90" s="96"/>
      <c r="E90" s="96"/>
      <c r="F90" s="96"/>
      <c r="G90" s="96"/>
      <c r="H90" s="96"/>
      <c r="I90" s="97"/>
      <c r="J90" s="11">
        <v>8</v>
      </c>
      <c r="K90" s="11">
        <v>2</v>
      </c>
      <c r="L90" s="11">
        <v>1</v>
      </c>
      <c r="M90" s="11">
        <v>0</v>
      </c>
      <c r="N90" s="11">
        <v>1</v>
      </c>
      <c r="O90" s="19">
        <f>K90+L90+M90+N90</f>
        <v>4</v>
      </c>
      <c r="P90" s="19">
        <f>Q90-O90</f>
        <v>10</v>
      </c>
      <c r="Q90" s="19">
        <f>ROUND(PRODUCT(J90,25)/14,0)</f>
        <v>14</v>
      </c>
      <c r="R90" s="26" t="s">
        <v>33</v>
      </c>
      <c r="S90" s="26"/>
      <c r="T90" s="27"/>
      <c r="U90" s="11" t="s">
        <v>40</v>
      </c>
    </row>
    <row r="91" spans="1:21" ht="13.5" thickBot="1">
      <c r="A91" s="115" t="s">
        <v>119</v>
      </c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1"/>
    </row>
    <row r="92" spans="1:21" ht="13.5" thickBot="1">
      <c r="A92" s="43" t="s">
        <v>120</v>
      </c>
      <c r="B92" s="95" t="s">
        <v>124</v>
      </c>
      <c r="C92" s="96"/>
      <c r="D92" s="96"/>
      <c r="E92" s="96"/>
      <c r="F92" s="96"/>
      <c r="G92" s="96"/>
      <c r="H92" s="96"/>
      <c r="I92" s="97"/>
      <c r="J92" s="11">
        <v>8</v>
      </c>
      <c r="K92" s="11">
        <v>2</v>
      </c>
      <c r="L92" s="11">
        <v>1</v>
      </c>
      <c r="M92" s="11">
        <v>0</v>
      </c>
      <c r="N92" s="11">
        <v>1</v>
      </c>
      <c r="O92" s="19">
        <f>K92+L92+M92+N92</f>
        <v>4</v>
      </c>
      <c r="P92" s="19">
        <f>Q92-O92</f>
        <v>10</v>
      </c>
      <c r="Q92" s="19">
        <f>ROUND(PRODUCT(J92,25)/14,0)</f>
        <v>14</v>
      </c>
      <c r="R92" s="26" t="s">
        <v>33</v>
      </c>
      <c r="S92" s="26"/>
      <c r="T92" s="27"/>
      <c r="U92" s="11" t="s">
        <v>40</v>
      </c>
    </row>
    <row r="93" spans="1:21" ht="13.5" thickBot="1">
      <c r="A93" s="42" t="s">
        <v>121</v>
      </c>
      <c r="B93" s="95" t="s">
        <v>125</v>
      </c>
      <c r="C93" s="96"/>
      <c r="D93" s="96"/>
      <c r="E93" s="96"/>
      <c r="F93" s="96"/>
      <c r="G93" s="96"/>
      <c r="H93" s="96"/>
      <c r="I93" s="97"/>
      <c r="J93" s="11">
        <v>8</v>
      </c>
      <c r="K93" s="11">
        <v>2</v>
      </c>
      <c r="L93" s="11">
        <v>1</v>
      </c>
      <c r="M93" s="11">
        <v>0</v>
      </c>
      <c r="N93" s="11">
        <v>1</v>
      </c>
      <c r="O93" s="19">
        <f>K93+L93+M93+N93</f>
        <v>4</v>
      </c>
      <c r="P93" s="19">
        <f>Q93-O93</f>
        <v>10</v>
      </c>
      <c r="Q93" s="19">
        <f>ROUND(PRODUCT(J93,25)/14,0)</f>
        <v>14</v>
      </c>
      <c r="R93" s="26" t="s">
        <v>33</v>
      </c>
      <c r="S93" s="26"/>
      <c r="T93" s="27"/>
      <c r="U93" s="11" t="s">
        <v>40</v>
      </c>
    </row>
    <row r="94" spans="1:22" ht="13.5" thickBot="1">
      <c r="A94" s="42" t="s">
        <v>123</v>
      </c>
      <c r="B94" s="95" t="s">
        <v>127</v>
      </c>
      <c r="C94" s="96"/>
      <c r="D94" s="96"/>
      <c r="E94" s="96"/>
      <c r="F94" s="96"/>
      <c r="G94" s="96"/>
      <c r="H94" s="96"/>
      <c r="I94" s="97"/>
      <c r="J94" s="11">
        <v>8</v>
      </c>
      <c r="K94" s="11">
        <v>2</v>
      </c>
      <c r="L94" s="11">
        <v>1</v>
      </c>
      <c r="M94" s="11">
        <v>0</v>
      </c>
      <c r="N94" s="11">
        <v>1</v>
      </c>
      <c r="O94" s="19">
        <f>K94+L94+M94+N94</f>
        <v>4</v>
      </c>
      <c r="P94" s="19">
        <f>Q94-O94</f>
        <v>10</v>
      </c>
      <c r="Q94" s="19">
        <f>ROUND(PRODUCT(J94,25)/14,0)</f>
        <v>14</v>
      </c>
      <c r="R94" s="26" t="s">
        <v>33</v>
      </c>
      <c r="S94" s="26"/>
      <c r="T94" s="27"/>
      <c r="U94" s="11" t="s">
        <v>40</v>
      </c>
      <c r="V94" s="46"/>
    </row>
    <row r="95" spans="1:21" ht="13.5" thickBot="1">
      <c r="A95" s="42" t="s">
        <v>122</v>
      </c>
      <c r="B95" s="95" t="s">
        <v>126</v>
      </c>
      <c r="C95" s="96"/>
      <c r="D95" s="96"/>
      <c r="E95" s="96"/>
      <c r="F95" s="96"/>
      <c r="G95" s="96"/>
      <c r="H95" s="96"/>
      <c r="I95" s="97"/>
      <c r="J95" s="11">
        <v>8</v>
      </c>
      <c r="K95" s="11">
        <v>2</v>
      </c>
      <c r="L95" s="11">
        <v>1</v>
      </c>
      <c r="M95" s="11">
        <v>0</v>
      </c>
      <c r="N95" s="11">
        <v>1</v>
      </c>
      <c r="O95" s="19">
        <f>K95+L95+M95+N95</f>
        <v>4</v>
      </c>
      <c r="P95" s="19">
        <f>Q95-O95</f>
        <v>10</v>
      </c>
      <c r="Q95" s="19">
        <f>ROUND(PRODUCT(J95,25)/14,0)</f>
        <v>14</v>
      </c>
      <c r="R95" s="26" t="s">
        <v>33</v>
      </c>
      <c r="S95" s="26"/>
      <c r="T95" s="27"/>
      <c r="U95" s="11" t="s">
        <v>40</v>
      </c>
    </row>
    <row r="96" spans="1:21" ht="12.75">
      <c r="A96" s="115" t="s">
        <v>135</v>
      </c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1"/>
    </row>
    <row r="97" spans="1:21" ht="12.75">
      <c r="A97" s="31"/>
      <c r="B97" s="95"/>
      <c r="C97" s="96"/>
      <c r="D97" s="96"/>
      <c r="E97" s="96"/>
      <c r="F97" s="96"/>
      <c r="G97" s="96"/>
      <c r="H97" s="96"/>
      <c r="I97" s="97"/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19">
        <f>K97+L97+M97+N97</f>
        <v>0</v>
      </c>
      <c r="P97" s="19">
        <f>Q97-O97</f>
        <v>0</v>
      </c>
      <c r="Q97" s="19">
        <f>ROUND(PRODUCT(J97,25)/14,0)</f>
        <v>0</v>
      </c>
      <c r="R97" s="26"/>
      <c r="S97" s="26"/>
      <c r="T97" s="27"/>
      <c r="U97" s="11"/>
    </row>
    <row r="98" spans="1:21" ht="12.75">
      <c r="A98" s="115" t="s">
        <v>136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7"/>
    </row>
    <row r="99" spans="1:21" ht="12.75">
      <c r="A99" s="31"/>
      <c r="B99" s="133"/>
      <c r="C99" s="133"/>
      <c r="D99" s="133"/>
      <c r="E99" s="133"/>
      <c r="F99" s="133"/>
      <c r="G99" s="133"/>
      <c r="H99" s="133"/>
      <c r="I99" s="133"/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19">
        <f>K99+L99+M99+N99</f>
        <v>0</v>
      </c>
      <c r="P99" s="19">
        <f>Q99-O99</f>
        <v>0</v>
      </c>
      <c r="Q99" s="19">
        <f>ROUND(PRODUCT(J99,25)/12,0)</f>
        <v>0</v>
      </c>
      <c r="R99" s="26"/>
      <c r="S99" s="26"/>
      <c r="T99" s="27"/>
      <c r="U99" s="11"/>
    </row>
    <row r="100" spans="1:21" ht="24.75" customHeight="1">
      <c r="A100" s="118" t="s">
        <v>52</v>
      </c>
      <c r="B100" s="119"/>
      <c r="C100" s="119"/>
      <c r="D100" s="119"/>
      <c r="E100" s="119"/>
      <c r="F100" s="119"/>
      <c r="G100" s="119"/>
      <c r="H100" s="119"/>
      <c r="I100" s="120"/>
      <c r="J100" s="23">
        <f aca="true" t="shared" si="4" ref="J100:Q100">SUM(J87,J92,J97,J99)</f>
        <v>16</v>
      </c>
      <c r="K100" s="23">
        <f t="shared" si="4"/>
        <v>4</v>
      </c>
      <c r="L100" s="23">
        <f t="shared" si="4"/>
        <v>2</v>
      </c>
      <c r="M100" s="23">
        <f t="shared" si="4"/>
        <v>0</v>
      </c>
      <c r="N100" s="23">
        <f t="shared" si="4"/>
        <v>2</v>
      </c>
      <c r="O100" s="23">
        <f t="shared" si="4"/>
        <v>8</v>
      </c>
      <c r="P100" s="23">
        <f t="shared" si="4"/>
        <v>20</v>
      </c>
      <c r="Q100" s="23">
        <f t="shared" si="4"/>
        <v>28</v>
      </c>
      <c r="R100" s="23">
        <f>COUNTIF(R87,"E")+COUNTIF(R92,"E")+COUNTIF(R97,"E")+COUNTIF(R99,"E")</f>
        <v>2</v>
      </c>
      <c r="S100" s="23">
        <f>COUNTIF(S87,"C")+COUNTIF(S92,"C")+COUNTIF(S97,"C")+COUNTIF(S99,"C")</f>
        <v>0</v>
      </c>
      <c r="T100" s="23">
        <f>COUNTIF(T87,"VP")+COUNTIF(T92,"VP")+COUNTIF(T97,"VP")+COUNTIF(T99,"VP")</f>
        <v>0</v>
      </c>
      <c r="U100" s="28" t="s">
        <v>132</v>
      </c>
    </row>
    <row r="101" spans="1:21" ht="13.5" customHeight="1">
      <c r="A101" s="121" t="s">
        <v>53</v>
      </c>
      <c r="B101" s="122"/>
      <c r="C101" s="122"/>
      <c r="D101" s="122"/>
      <c r="E101" s="122"/>
      <c r="F101" s="122"/>
      <c r="G101" s="122"/>
      <c r="H101" s="122"/>
      <c r="I101" s="122"/>
      <c r="J101" s="123"/>
      <c r="K101" s="23">
        <f aca="true" t="shared" si="5" ref="K101:Q101">SUM(K87,K97,K99)*14+K92*12</f>
        <v>52</v>
      </c>
      <c r="L101" s="23">
        <f t="shared" si="5"/>
        <v>26</v>
      </c>
      <c r="M101" s="23">
        <f t="shared" si="5"/>
        <v>0</v>
      </c>
      <c r="N101" s="23">
        <f t="shared" si="5"/>
        <v>26</v>
      </c>
      <c r="O101" s="23">
        <f t="shared" si="5"/>
        <v>104</v>
      </c>
      <c r="P101" s="23">
        <f t="shared" si="5"/>
        <v>260</v>
      </c>
      <c r="Q101" s="23">
        <f t="shared" si="5"/>
        <v>364</v>
      </c>
      <c r="R101" s="134"/>
      <c r="S101" s="135"/>
      <c r="T101" s="135"/>
      <c r="U101" s="136"/>
    </row>
    <row r="102" spans="1:21" ht="12.75">
      <c r="A102" s="124"/>
      <c r="B102" s="125"/>
      <c r="C102" s="125"/>
      <c r="D102" s="125"/>
      <c r="E102" s="125"/>
      <c r="F102" s="125"/>
      <c r="G102" s="125"/>
      <c r="H102" s="125"/>
      <c r="I102" s="125"/>
      <c r="J102" s="126"/>
      <c r="K102" s="127">
        <f>SUM(K101:N101)</f>
        <v>104</v>
      </c>
      <c r="L102" s="128"/>
      <c r="M102" s="128"/>
      <c r="N102" s="129"/>
      <c r="O102" s="130">
        <v>364</v>
      </c>
      <c r="P102" s="131"/>
      <c r="Q102" s="132"/>
      <c r="R102" s="137"/>
      <c r="S102" s="138"/>
      <c r="T102" s="138"/>
      <c r="U102" s="139"/>
    </row>
    <row r="103" spans="1:21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3"/>
      <c r="L103" s="13"/>
      <c r="M103" s="13"/>
      <c r="N103" s="13"/>
      <c r="O103" s="14"/>
      <c r="P103" s="14"/>
      <c r="Q103" s="14"/>
      <c r="R103" s="15"/>
      <c r="S103" s="15"/>
      <c r="T103" s="15"/>
      <c r="U103" s="15"/>
    </row>
    <row r="104" spans="1:21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3"/>
      <c r="L104" s="13"/>
      <c r="M104" s="13"/>
      <c r="N104" s="13"/>
      <c r="O104" s="14"/>
      <c r="P104" s="14"/>
      <c r="Q104" s="14"/>
      <c r="R104" s="15"/>
      <c r="S104" s="15"/>
      <c r="T104" s="15"/>
      <c r="U104" s="15"/>
    </row>
    <row r="105" spans="1:21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3"/>
      <c r="L105" s="13"/>
      <c r="M105" s="13"/>
      <c r="N105" s="13"/>
      <c r="O105" s="14"/>
      <c r="P105" s="14"/>
      <c r="Q105" s="14"/>
      <c r="R105" s="15"/>
      <c r="S105" s="15"/>
      <c r="T105" s="15"/>
      <c r="U105" s="15"/>
    </row>
    <row r="106" spans="1:21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3"/>
      <c r="L106" s="13"/>
      <c r="M106" s="13"/>
      <c r="N106" s="13"/>
      <c r="O106" s="14"/>
      <c r="P106" s="14"/>
      <c r="Q106" s="14"/>
      <c r="R106" s="15"/>
      <c r="S106" s="15"/>
      <c r="T106" s="15"/>
      <c r="U106" s="15"/>
    </row>
    <row r="107" spans="1:21" ht="1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3"/>
      <c r="L107" s="13"/>
      <c r="M107" s="13"/>
      <c r="N107" s="13"/>
      <c r="O107" s="16"/>
      <c r="P107" s="16"/>
      <c r="Q107" s="16"/>
      <c r="R107" s="16"/>
      <c r="S107" s="16"/>
      <c r="T107" s="16"/>
      <c r="U107" s="16"/>
    </row>
    <row r="108" spans="1:21" ht="24" customHeight="1">
      <c r="A108" s="79" t="s">
        <v>54</v>
      </c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</row>
    <row r="109" spans="1:21" ht="16.5" customHeight="1">
      <c r="A109" s="50" t="s">
        <v>56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2"/>
    </row>
    <row r="110" spans="1:21" ht="34.5" customHeight="1">
      <c r="A110" s="48" t="s">
        <v>28</v>
      </c>
      <c r="B110" s="48" t="s">
        <v>27</v>
      </c>
      <c r="C110" s="48"/>
      <c r="D110" s="48"/>
      <c r="E110" s="48"/>
      <c r="F110" s="48"/>
      <c r="G110" s="48"/>
      <c r="H110" s="48"/>
      <c r="I110" s="48"/>
      <c r="J110" s="49" t="s">
        <v>42</v>
      </c>
      <c r="K110" s="49" t="s">
        <v>25</v>
      </c>
      <c r="L110" s="49"/>
      <c r="M110" s="49"/>
      <c r="N110" s="49"/>
      <c r="O110" s="49" t="s">
        <v>43</v>
      </c>
      <c r="P110" s="49"/>
      <c r="Q110" s="49"/>
      <c r="R110" s="49" t="s">
        <v>24</v>
      </c>
      <c r="S110" s="49"/>
      <c r="T110" s="49"/>
      <c r="U110" s="49" t="s">
        <v>23</v>
      </c>
    </row>
    <row r="111" spans="1:21" ht="12.75">
      <c r="A111" s="48"/>
      <c r="B111" s="48"/>
      <c r="C111" s="48"/>
      <c r="D111" s="48"/>
      <c r="E111" s="48"/>
      <c r="F111" s="48"/>
      <c r="G111" s="48"/>
      <c r="H111" s="48"/>
      <c r="I111" s="48"/>
      <c r="J111" s="49"/>
      <c r="K111" s="30" t="s">
        <v>29</v>
      </c>
      <c r="L111" s="30" t="s">
        <v>30</v>
      </c>
      <c r="M111" s="30" t="s">
        <v>31</v>
      </c>
      <c r="N111" s="30" t="s">
        <v>72</v>
      </c>
      <c r="O111" s="30" t="s">
        <v>35</v>
      </c>
      <c r="P111" s="30" t="s">
        <v>8</v>
      </c>
      <c r="Q111" s="30" t="s">
        <v>32</v>
      </c>
      <c r="R111" s="30" t="s">
        <v>33</v>
      </c>
      <c r="S111" s="30" t="s">
        <v>29</v>
      </c>
      <c r="T111" s="30" t="s">
        <v>34</v>
      </c>
      <c r="U111" s="49"/>
    </row>
    <row r="112" spans="1:21" ht="17.25" customHeight="1">
      <c r="A112" s="50" t="s">
        <v>68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2"/>
    </row>
    <row r="113" spans="1:21" ht="12.75">
      <c r="A113" s="32" t="str">
        <f>IF(ISNA(INDEX($A$42:$U$103,MATCH($B113,$B$42:$B$103,0),1)),"",INDEX($A$42:$U$103,MATCH($B113,$B$42:$B$103,0),1))</f>
        <v>MME8028</v>
      </c>
      <c r="B113" s="53" t="s">
        <v>80</v>
      </c>
      <c r="C113" s="53"/>
      <c r="D113" s="53"/>
      <c r="E113" s="53"/>
      <c r="F113" s="53"/>
      <c r="G113" s="53"/>
      <c r="H113" s="53"/>
      <c r="I113" s="53"/>
      <c r="J113" s="19">
        <f>IF(ISNA(INDEX($A$42:$U$103,MATCH($B113,$B$42:$B$103,0),10)),"",INDEX($A$42:$U$103,MATCH($B113,$B$42:$B$103,0),10))</f>
        <v>8</v>
      </c>
      <c r="K113" s="19">
        <f>IF(ISNA(INDEX($A$42:$U$103,MATCH($B113,$B$42:$B$103,0),11)),"",INDEX($A$42:$U$103,MATCH($B113,$B$42:$B$103,0),11))</f>
        <v>2</v>
      </c>
      <c r="L113" s="19">
        <f>IF(ISNA(INDEX($A$42:$U$103,MATCH($B113,$B$42:$B$103,0),12)),"",INDEX($A$42:$U$103,MATCH($B113,$B$42:$B$103,0),12))</f>
        <v>1</v>
      </c>
      <c r="M113" s="19">
        <f>IF(ISNA(INDEX($A$42:$U$103,MATCH($B113,$B$42:$B$103,0),13)),"",INDEX($A$42:$U$103,MATCH($B113,$B$42:$B$103,0),13))</f>
        <v>0</v>
      </c>
      <c r="N113" s="19">
        <f>IF(ISNA(INDEX($A$42:$U$103,MATCH($B113,$B$42:$B$103,0),14)),"",INDEX($A$42:$U$103,MATCH($B113,$B$42:$B$103,0),14))</f>
        <v>1</v>
      </c>
      <c r="O113" s="19">
        <f>IF(ISNA(INDEX($A$42:$U$103,MATCH($B113,$B$42:$B$103,0),15)),"",INDEX($A$42:$U$103,MATCH($B113,$B$42:$B$103,0),15))</f>
        <v>4</v>
      </c>
      <c r="P113" s="19">
        <f>IF(ISNA(INDEX($A$42:$U$103,MATCH($B113,$B$42:$B$103,0),16)),"",INDEX($A$42:$U$103,MATCH($B113,$B$42:$B$103,0),16))</f>
        <v>10</v>
      </c>
      <c r="Q113" s="19">
        <f>IF(ISNA(INDEX($A$42:$U$103,MATCH($B113,$B$42:$B$103,0),17)),"",INDEX($A$42:$U$103,MATCH($B113,$B$42:$B$103,0),17))</f>
        <v>14</v>
      </c>
      <c r="R113" s="29" t="str">
        <f>IF(ISNA(INDEX($A$42:$U$103,MATCH($B113,$B$42:$B$103,0),18)),"",INDEX($A$42:$U$103,MATCH($B113,$B$42:$B$103,0),18))</f>
        <v>E</v>
      </c>
      <c r="S113" s="29">
        <f>IF(ISNA(INDEX($A$42:$U$103,MATCH($B113,$B$42:$B$103,0),19)),"",INDEX($A$42:$U$103,MATCH($B113,$B$42:$B$103,0),19))</f>
        <v>0</v>
      </c>
      <c r="T113" s="29">
        <f>IF(ISNA(INDEX($A$42:$U$103,MATCH($B113,$B$42:$B$103,0),20)),"",INDEX($A$42:$U$103,MATCH($B113,$B$42:$B$103,0),20))</f>
        <v>0</v>
      </c>
      <c r="U113" s="20" t="s">
        <v>38</v>
      </c>
    </row>
    <row r="114" spans="1:21" ht="12.75">
      <c r="A114" s="32" t="str">
        <f>IF(ISNA(INDEX($A$42:$U$103,MATCH($B114,$B$42:$B$103,0),1)),"",INDEX($A$42:$U$103,MATCH($B114,$B$42:$B$103,0),1))</f>
        <v>MME8013</v>
      </c>
      <c r="B114" s="53" t="s">
        <v>81</v>
      </c>
      <c r="C114" s="53"/>
      <c r="D114" s="53"/>
      <c r="E114" s="53"/>
      <c r="F114" s="53"/>
      <c r="G114" s="53"/>
      <c r="H114" s="53"/>
      <c r="I114" s="53"/>
      <c r="J114" s="19">
        <f>IF(ISNA(INDEX($A$42:$U$103,MATCH($B114,$B$42:$B$103,0),10)),"",INDEX($A$42:$U$103,MATCH($B114,$B$42:$B$103,0),10))</f>
        <v>8</v>
      </c>
      <c r="K114" s="19">
        <f>IF(ISNA(INDEX($A$42:$U$103,MATCH($B114,$B$42:$B$103,0),11)),"",INDEX($A$42:$U$103,MATCH($B114,$B$42:$B$103,0),11))</f>
        <v>2</v>
      </c>
      <c r="L114" s="19">
        <f>IF(ISNA(INDEX($A$42:$U$103,MATCH($B114,$B$42:$B$103,0),12)),"",INDEX($A$42:$U$103,MATCH($B114,$B$42:$B$103,0),12))</f>
        <v>1</v>
      </c>
      <c r="M114" s="19">
        <f>IF(ISNA(INDEX($A$42:$U$103,MATCH($B114,$B$42:$B$103,0),13)),"",INDEX($A$42:$U$103,MATCH($B114,$B$42:$B$103,0),13))</f>
        <v>0</v>
      </c>
      <c r="N114" s="19">
        <f>IF(ISNA(INDEX($A$42:$U$103,MATCH($B114,$B$42:$B$103,0),14)),"",INDEX($A$42:$U$103,MATCH($B114,$B$42:$B$103,0),14))</f>
        <v>1</v>
      </c>
      <c r="O114" s="19">
        <f>IF(ISNA(INDEX($A$42:$U$103,MATCH($B114,$B$42:$B$103,0),15)),"",INDEX($A$42:$U$103,MATCH($B114,$B$42:$B$103,0),15))</f>
        <v>4</v>
      </c>
      <c r="P114" s="19">
        <f>IF(ISNA(INDEX($A$42:$U$103,MATCH($B114,$B$42:$B$103,0),16)),"",INDEX($A$42:$U$103,MATCH($B114,$B$42:$B$103,0),16))</f>
        <v>10</v>
      </c>
      <c r="Q114" s="19">
        <f>IF(ISNA(INDEX($A$42:$U$103,MATCH($B114,$B$42:$B$103,0),17)),"",INDEX($A$42:$U$103,MATCH($B114,$B$42:$B$103,0),17))</f>
        <v>14</v>
      </c>
      <c r="R114" s="29" t="str">
        <f>IF(ISNA(INDEX($A$42:$U$103,MATCH($B114,$B$42:$B$103,0),18)),"",INDEX($A$42:$U$103,MATCH($B114,$B$42:$B$103,0),18))</f>
        <v>E</v>
      </c>
      <c r="S114" s="29">
        <f>IF(ISNA(INDEX($A$42:$U$103,MATCH($B114,$B$42:$B$103,0),19)),"",INDEX($A$42:$U$103,MATCH($B114,$B$42:$B$103,0),19))</f>
        <v>0</v>
      </c>
      <c r="T114" s="29">
        <f>IF(ISNA(INDEX($A$42:$U$103,MATCH($B114,$B$42:$B$103,0),20)),"",INDEX($A$42:$U$103,MATCH($B114,$B$42:$B$103,0),20))</f>
        <v>0</v>
      </c>
      <c r="U114" s="20" t="s">
        <v>38</v>
      </c>
    </row>
    <row r="115" spans="1:21" ht="12.75">
      <c r="A115" s="32" t="str">
        <f>IF(ISNA(INDEX($A$42:$U$103,MATCH($B115,$B$42:$B$103,0),1)),"",INDEX($A$42:$U$103,MATCH($B115,$B$42:$B$103,0),1))</f>
        <v>MME8065</v>
      </c>
      <c r="B115" s="53" t="s">
        <v>88</v>
      </c>
      <c r="C115" s="53"/>
      <c r="D115" s="53"/>
      <c r="E115" s="53"/>
      <c r="F115" s="53"/>
      <c r="G115" s="53"/>
      <c r="H115" s="53"/>
      <c r="I115" s="53"/>
      <c r="J115" s="19">
        <f>IF(ISNA(INDEX($A$42:$U$103,MATCH($B115,$B$42:$B$103,0),10)),"",INDEX($A$42:$U$103,MATCH($B115,$B$42:$B$103,0),10))</f>
        <v>8</v>
      </c>
      <c r="K115" s="19">
        <f>IF(ISNA(INDEX($A$42:$U$103,MATCH($B115,$B$42:$B$103,0),11)),"",INDEX($A$42:$U$103,MATCH($B115,$B$42:$B$103,0),11))</f>
        <v>2</v>
      </c>
      <c r="L115" s="19">
        <f>IF(ISNA(INDEX($A$42:$U$103,MATCH($B115,$B$42:$B$103,0),12)),"",INDEX($A$42:$U$103,MATCH($B115,$B$42:$B$103,0),12))</f>
        <v>1</v>
      </c>
      <c r="M115" s="19">
        <f>IF(ISNA(INDEX($A$42:$U$103,MATCH($B115,$B$42:$B$103,0),13)),"",INDEX($A$42:$U$103,MATCH($B115,$B$42:$B$103,0),13))</f>
        <v>0</v>
      </c>
      <c r="N115" s="19">
        <f>IF(ISNA(INDEX($A$42:$U$103,MATCH($B115,$B$42:$B$103,0),14)),"",INDEX($A$42:$U$103,MATCH($B115,$B$42:$B$103,0),14))</f>
        <v>1</v>
      </c>
      <c r="O115" s="19">
        <f>IF(ISNA(INDEX($A$42:$U$103,MATCH($B115,$B$42:$B$103,0),15)),"",INDEX($A$42:$U$103,MATCH($B115,$B$42:$B$103,0),15))</f>
        <v>4</v>
      </c>
      <c r="P115" s="19">
        <f>IF(ISNA(INDEX($A$42:$U$103,MATCH($B115,$B$42:$B$103,0),16)),"",INDEX($A$42:$U$103,MATCH($B115,$B$42:$B$103,0),16))</f>
        <v>10</v>
      </c>
      <c r="Q115" s="19">
        <f>IF(ISNA(INDEX($A$42:$U$103,MATCH($B115,$B$42:$B$103,0),17)),"",INDEX($A$42:$U$103,MATCH($B115,$B$42:$B$103,0),17))</f>
        <v>14</v>
      </c>
      <c r="R115" s="29" t="str">
        <f>IF(ISNA(INDEX($A$42:$U$103,MATCH($B115,$B$42:$B$103,0),18)),"",INDEX($A$42:$U$103,MATCH($B115,$B$42:$B$103,0),18))</f>
        <v>E</v>
      </c>
      <c r="S115" s="29">
        <f>IF(ISNA(INDEX($A$42:$U$103,MATCH($B115,$B$42:$B$103,0),19)),"",INDEX($A$42:$U$103,MATCH($B115,$B$42:$B$103,0),19))</f>
        <v>0</v>
      </c>
      <c r="T115" s="29">
        <f>IF(ISNA(INDEX($A$42:$U$103,MATCH($B115,$B$42:$B$103,0),20)),"",INDEX($A$42:$U$103,MATCH($B115,$B$42:$B$103,0),20))</f>
        <v>0</v>
      </c>
      <c r="U115" s="20" t="s">
        <v>38</v>
      </c>
    </row>
    <row r="116" spans="1:21" ht="12.75">
      <c r="A116" s="32" t="str">
        <f>IF(ISNA(INDEX($A$42:$U$103,MATCH($B116,$B$42:$B$103,0),1)),"",INDEX($A$42:$U$103,MATCH($B116,$B$42:$B$103,0),1))</f>
        <v>MME8023</v>
      </c>
      <c r="B116" s="53" t="s">
        <v>89</v>
      </c>
      <c r="C116" s="53"/>
      <c r="D116" s="53"/>
      <c r="E116" s="53"/>
      <c r="F116" s="53"/>
      <c r="G116" s="53"/>
      <c r="H116" s="53"/>
      <c r="I116" s="53"/>
      <c r="J116" s="19">
        <f>IF(ISNA(INDEX($A$42:$U$103,MATCH($B116,$B$42:$B$103,0),10)),"",INDEX($A$42:$U$103,MATCH($B116,$B$42:$B$103,0),10))</f>
        <v>8</v>
      </c>
      <c r="K116" s="19">
        <f>IF(ISNA(INDEX($A$42:$U$103,MATCH($B116,$B$42:$B$103,0),11)),"",INDEX($A$42:$U$103,MATCH($B116,$B$42:$B$103,0),11))</f>
        <v>2</v>
      </c>
      <c r="L116" s="19">
        <f>IF(ISNA(INDEX($A$42:$U$103,MATCH($B116,$B$42:$B$103,0),12)),"",INDEX($A$42:$U$103,MATCH($B116,$B$42:$B$103,0),12))</f>
        <v>1</v>
      </c>
      <c r="M116" s="19">
        <f>IF(ISNA(INDEX($A$42:$U$103,MATCH($B116,$B$42:$B$103,0),13)),"",INDEX($A$42:$U$103,MATCH($B116,$B$42:$B$103,0),13))</f>
        <v>0</v>
      </c>
      <c r="N116" s="19">
        <f>IF(ISNA(INDEX($A$42:$U$103,MATCH($B116,$B$42:$B$103,0),14)),"",INDEX($A$42:$U$103,MATCH($B116,$B$42:$B$103,0),14))</f>
        <v>1</v>
      </c>
      <c r="O116" s="19">
        <f>IF(ISNA(INDEX($A$42:$U$103,MATCH($B116,$B$42:$B$103,0),15)),"",INDEX($A$42:$U$103,MATCH($B116,$B$42:$B$103,0),15))</f>
        <v>4</v>
      </c>
      <c r="P116" s="19">
        <f>IF(ISNA(INDEX($A$42:$U$103,MATCH($B116,$B$42:$B$103,0),16)),"",INDEX($A$42:$U$103,MATCH($B116,$B$42:$B$103,0),16))</f>
        <v>10</v>
      </c>
      <c r="Q116" s="19">
        <f>IF(ISNA(INDEX($A$42:$U$103,MATCH($B116,$B$42:$B$103,0),17)),"",INDEX($A$42:$U$103,MATCH($B116,$B$42:$B$103,0),17))</f>
        <v>14</v>
      </c>
      <c r="R116" s="29" t="str">
        <f>IF(ISNA(INDEX($A$42:$U$103,MATCH($B116,$B$42:$B$103,0),18)),"",INDEX($A$42:$U$103,MATCH($B116,$B$42:$B$103,0),18))</f>
        <v>E</v>
      </c>
      <c r="S116" s="29">
        <f>IF(ISNA(INDEX($A$42:$U$103,MATCH($B116,$B$42:$B$103,0),19)),"",INDEX($A$42:$U$103,MATCH($B116,$B$42:$B$103,0),19))</f>
        <v>0</v>
      </c>
      <c r="T116" s="29">
        <f>IF(ISNA(INDEX($A$42:$U$103,MATCH($B116,$B$42:$B$103,0),20)),"",INDEX($A$42:$U$103,MATCH($B116,$B$42:$B$103,0),20))</f>
        <v>0</v>
      </c>
      <c r="U116" s="20" t="s">
        <v>38</v>
      </c>
    </row>
    <row r="117" spans="1:21" ht="12.75">
      <c r="A117" s="32" t="str">
        <f>IF(ISNA(INDEX($A$42:$U$103,MATCH($B117,$B$42:$B$103,0),1)),"",INDEX($A$42:$U$103,MATCH($B117,$B$42:$B$103,0),1))</f>
        <v>MME8022</v>
      </c>
      <c r="B117" s="53" t="s">
        <v>91</v>
      </c>
      <c r="C117" s="53"/>
      <c r="D117" s="53"/>
      <c r="E117" s="53"/>
      <c r="F117" s="53"/>
      <c r="G117" s="53"/>
      <c r="H117" s="53"/>
      <c r="I117" s="53"/>
      <c r="J117" s="19">
        <f>IF(ISNA(INDEX($A$42:$U$103,MATCH($B117,$B$42:$B$103,0),10)),"",INDEX($A$42:$U$103,MATCH($B117,$B$42:$B$103,0),10))</f>
        <v>7</v>
      </c>
      <c r="K117" s="19">
        <f>IF(ISNA(INDEX($A$42:$U$103,MATCH($B117,$B$42:$B$103,0),11)),"",INDEX($A$42:$U$103,MATCH($B117,$B$42:$B$103,0),11))</f>
        <v>2</v>
      </c>
      <c r="L117" s="19">
        <f>IF(ISNA(INDEX($A$42:$U$103,MATCH($B117,$B$42:$B$103,0),12)),"",INDEX($A$42:$U$103,MATCH($B117,$B$42:$B$103,0),12))</f>
        <v>1</v>
      </c>
      <c r="M117" s="19">
        <f>IF(ISNA(INDEX($A$42:$U$103,MATCH($B117,$B$42:$B$103,0),13)),"",INDEX($A$42:$U$103,MATCH($B117,$B$42:$B$103,0),13))</f>
        <v>0</v>
      </c>
      <c r="N117" s="19">
        <f>IF(ISNA(INDEX($A$42:$U$103,MATCH($B117,$B$42:$B$103,0),14)),"",INDEX($A$42:$U$103,MATCH($B117,$B$42:$B$103,0),14))</f>
        <v>1</v>
      </c>
      <c r="O117" s="19">
        <f>IF(ISNA(INDEX($A$42:$U$103,MATCH($B117,$B$42:$B$103,0),15)),"",INDEX($A$42:$U$103,MATCH($B117,$B$42:$B$103,0),15))</f>
        <v>4</v>
      </c>
      <c r="P117" s="19">
        <f>IF(ISNA(INDEX($A$42:$U$103,MATCH($B117,$B$42:$B$103,0),16)),"",INDEX($A$42:$U$103,MATCH($B117,$B$42:$B$103,0),16))</f>
        <v>9</v>
      </c>
      <c r="Q117" s="19">
        <f>IF(ISNA(INDEX($A$42:$U$103,MATCH($B117,$B$42:$B$103,0),17)),"",INDEX($A$42:$U$103,MATCH($B117,$B$42:$B$103,0),17))</f>
        <v>13</v>
      </c>
      <c r="R117" s="29" t="str">
        <f>IF(ISNA(INDEX($A$42:$U$103,MATCH($B117,$B$42:$B$103,0),18)),"",INDEX($A$42:$U$103,MATCH($B117,$B$42:$B$103,0),18))</f>
        <v>E</v>
      </c>
      <c r="S117" s="29">
        <f>IF(ISNA(INDEX($A$42:$U$103,MATCH($B117,$B$42:$B$103,0),19)),"",INDEX($A$42:$U$103,MATCH($B117,$B$42:$B$103,0),19))</f>
        <v>0</v>
      </c>
      <c r="T117" s="29">
        <f>IF(ISNA(INDEX($A$42:$U$103,MATCH($B117,$B$42:$B$103,0),20)),"",INDEX($A$42:$U$103,MATCH($B117,$B$42:$B$103,0),20))</f>
        <v>0</v>
      </c>
      <c r="U117" s="20" t="s">
        <v>38</v>
      </c>
    </row>
    <row r="118" spans="1:21" ht="12.75">
      <c r="A118" s="32" t="str">
        <f>IF(ISNA(INDEX($A$42:$U$103,MATCH($B118,$B$42:$B$103,0),1)),"",INDEX($A$42:$U$103,MATCH($B118,$B$42:$B$103,0),1))</f>
        <v>MME8025</v>
      </c>
      <c r="B118" s="53" t="s">
        <v>97</v>
      </c>
      <c r="C118" s="53"/>
      <c r="D118" s="53"/>
      <c r="E118" s="53"/>
      <c r="F118" s="53"/>
      <c r="G118" s="53"/>
      <c r="H118" s="53"/>
      <c r="I118" s="53"/>
      <c r="J118" s="19">
        <f>IF(ISNA(INDEX($A$42:$U$103,MATCH($B118,$B$42:$B$103,0),10)),"",INDEX($A$42:$U$103,MATCH($B118,$B$42:$B$103,0),10))</f>
        <v>8</v>
      </c>
      <c r="K118" s="19">
        <f>IF(ISNA(INDEX($A$42:$U$103,MATCH($B118,$B$42:$B$103,0),11)),"",INDEX($A$42:$U$103,MATCH($B118,$B$42:$B$103,0),11))</f>
        <v>2</v>
      </c>
      <c r="L118" s="19">
        <f>IF(ISNA(INDEX($A$42:$U$103,MATCH($B118,$B$42:$B$103,0),12)),"",INDEX($A$42:$U$103,MATCH($B118,$B$42:$B$103,0),12))</f>
        <v>1</v>
      </c>
      <c r="M118" s="19">
        <f>IF(ISNA(INDEX($A$42:$U$103,MATCH($B118,$B$42:$B$103,0),13)),"",INDEX($A$42:$U$103,MATCH($B118,$B$42:$B$103,0),13))</f>
        <v>0</v>
      </c>
      <c r="N118" s="19">
        <f>IF(ISNA(INDEX($A$42:$U$103,MATCH($B118,$B$42:$B$103,0),14)),"",INDEX($A$42:$U$103,MATCH($B118,$B$42:$B$103,0),14))</f>
        <v>1</v>
      </c>
      <c r="O118" s="19">
        <f>IF(ISNA(INDEX($A$42:$U$103,MATCH($B118,$B$42:$B$103,0),15)),"",INDEX($A$42:$U$103,MATCH($B118,$B$42:$B$103,0),15))</f>
        <v>4</v>
      </c>
      <c r="P118" s="19">
        <f>IF(ISNA(INDEX($A$42:$U$103,MATCH($B118,$B$42:$B$103,0),16)),"",INDEX($A$42:$U$103,MATCH($B118,$B$42:$B$103,0),16))</f>
        <v>10</v>
      </c>
      <c r="Q118" s="19">
        <f>IF(ISNA(INDEX($A$42:$U$103,MATCH($B118,$B$42:$B$103,0),17)),"",INDEX($A$42:$U$103,MATCH($B118,$B$42:$B$103,0),17))</f>
        <v>14</v>
      </c>
      <c r="R118" s="29" t="str">
        <f>IF(ISNA(INDEX($A$42:$U$103,MATCH($B118,$B$42:$B$103,0),18)),"",INDEX($A$42:$U$103,MATCH($B118,$B$42:$B$103,0),18))</f>
        <v>E</v>
      </c>
      <c r="S118" s="29">
        <f>IF(ISNA(INDEX($A$42:$U$103,MATCH($B118,$B$42:$B$103,0),19)),"",INDEX($A$42:$U$103,MATCH($B118,$B$42:$B$103,0),19))</f>
        <v>0</v>
      </c>
      <c r="T118" s="29">
        <f>IF(ISNA(INDEX($A$42:$U$103,MATCH($B118,$B$42:$B$103,0),20)),"",INDEX($A$42:$U$103,MATCH($B118,$B$42:$B$103,0),20))</f>
        <v>0</v>
      </c>
      <c r="U118" s="20" t="s">
        <v>38</v>
      </c>
    </row>
    <row r="119" spans="1:21" ht="12.75">
      <c r="A119" s="32" t="str">
        <f>IF(ISNA(INDEX($A$42:$U$103,MATCH($B119,$B$42:$B$103,0),1)),"",INDEX($A$42:$U$103,MATCH($B119,$B$42:$B$103,0),1))</f>
        <v>MME9001</v>
      </c>
      <c r="B119" s="53" t="s">
        <v>98</v>
      </c>
      <c r="C119" s="53"/>
      <c r="D119" s="53"/>
      <c r="E119" s="53"/>
      <c r="F119" s="53"/>
      <c r="G119" s="53"/>
      <c r="H119" s="53"/>
      <c r="I119" s="53"/>
      <c r="J119" s="19">
        <f>IF(ISNA(INDEX($A$42:$U$103,MATCH($B119,$B$42:$B$103,0),10)),"",INDEX($A$42:$U$103,MATCH($B119,$B$42:$B$103,0),10))</f>
        <v>6</v>
      </c>
      <c r="K119" s="19">
        <f>IF(ISNA(INDEX($A$42:$U$103,MATCH($B119,$B$42:$B$103,0),11)),"",INDEX($A$42:$U$103,MATCH($B119,$B$42:$B$103,0),11))</f>
        <v>2</v>
      </c>
      <c r="L119" s="19">
        <f>IF(ISNA(INDEX($A$42:$U$103,MATCH($B119,$B$42:$B$103,0),12)),"",INDEX($A$42:$U$103,MATCH($B119,$B$42:$B$103,0),12))</f>
        <v>1</v>
      </c>
      <c r="M119" s="19">
        <f>IF(ISNA(INDEX($A$42:$U$103,MATCH($B119,$B$42:$B$103,0),13)),"",INDEX($A$42:$U$103,MATCH($B119,$B$42:$B$103,0),13))</f>
        <v>0</v>
      </c>
      <c r="N119" s="19">
        <f>IF(ISNA(INDEX($A$42:$U$103,MATCH($B119,$B$42:$B$103,0),14)),"",INDEX($A$42:$U$103,MATCH($B119,$B$42:$B$103,0),14))</f>
        <v>0</v>
      </c>
      <c r="O119" s="19">
        <f>IF(ISNA(INDEX($A$42:$U$103,MATCH($B119,$B$42:$B$103,0),15)),"",INDEX($A$42:$U$103,MATCH($B119,$B$42:$B$103,0),15))</f>
        <v>3</v>
      </c>
      <c r="P119" s="19">
        <f>IF(ISNA(INDEX($A$42:$U$103,MATCH($B119,$B$42:$B$103,0),16)),"",INDEX($A$42:$U$103,MATCH($B119,$B$42:$B$103,0),16))</f>
        <v>8</v>
      </c>
      <c r="Q119" s="19">
        <f>IF(ISNA(INDEX($A$42:$U$103,MATCH($B119,$B$42:$B$103,0),17)),"",INDEX($A$42:$U$103,MATCH($B119,$B$42:$B$103,0),17))</f>
        <v>11</v>
      </c>
      <c r="R119" s="29">
        <f>IF(ISNA(INDEX($A$42:$U$103,MATCH($B119,$B$42:$B$103,0),18)),"",INDEX($A$42:$U$103,MATCH($B119,$B$42:$B$103,0),18))</f>
        <v>0</v>
      </c>
      <c r="S119" s="29" t="str">
        <f>IF(ISNA(INDEX($A$42:$U$103,MATCH($B119,$B$42:$B$103,0),19)),"",INDEX($A$42:$U$103,MATCH($B119,$B$42:$B$103,0),19))</f>
        <v>C</v>
      </c>
      <c r="T119" s="29">
        <f>IF(ISNA(INDEX($A$42:$U$103,MATCH($B119,$B$42:$B$103,0),20)),"",INDEX($A$42:$U$103,MATCH($B119,$B$42:$B$103,0),20))</f>
        <v>0</v>
      </c>
      <c r="U119" s="20" t="s">
        <v>38</v>
      </c>
    </row>
    <row r="120" spans="1:21" ht="12.75">
      <c r="A120" s="21" t="s">
        <v>26</v>
      </c>
      <c r="B120" s="54"/>
      <c r="C120" s="55"/>
      <c r="D120" s="55"/>
      <c r="E120" s="55"/>
      <c r="F120" s="55"/>
      <c r="G120" s="55"/>
      <c r="H120" s="55"/>
      <c r="I120" s="56"/>
      <c r="J120" s="23">
        <f>IF(ISNA(SUM(J113:J119)),"",SUM(J113:J119))</f>
        <v>53</v>
      </c>
      <c r="K120" s="23">
        <f aca="true" t="shared" si="6" ref="K120:Q120">SUM(K113:K119)</f>
        <v>14</v>
      </c>
      <c r="L120" s="23">
        <f t="shared" si="6"/>
        <v>7</v>
      </c>
      <c r="M120" s="23">
        <f t="shared" si="6"/>
        <v>0</v>
      </c>
      <c r="N120" s="23">
        <f t="shared" si="6"/>
        <v>6</v>
      </c>
      <c r="O120" s="23">
        <f t="shared" si="6"/>
        <v>27</v>
      </c>
      <c r="P120" s="23">
        <f t="shared" si="6"/>
        <v>67</v>
      </c>
      <c r="Q120" s="23">
        <f t="shared" si="6"/>
        <v>94</v>
      </c>
      <c r="R120" s="21">
        <f>COUNTIF(R113:R119,"E")</f>
        <v>6</v>
      </c>
      <c r="S120" s="21">
        <f>COUNTIF(S113:S119,"C")</f>
        <v>1</v>
      </c>
      <c r="T120" s="21">
        <f>COUNTIF(T113:T119,"VP")</f>
        <v>0</v>
      </c>
      <c r="U120" s="20"/>
    </row>
    <row r="121" spans="1:21" ht="17.25" customHeight="1">
      <c r="A121" s="50" t="s">
        <v>69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2"/>
    </row>
    <row r="122" spans="1:21" ht="12.75">
      <c r="A122" s="32">
        <f>IF(ISNA(INDEX($A$42:$U$103,MATCH($B122,$B$42:$B$103,0),1)),"",INDEX($A$42:$U$103,MATCH($B122,$B$42:$B$103,0),1))</f>
      </c>
      <c r="B122" s="69"/>
      <c r="C122" s="70"/>
      <c r="D122" s="70"/>
      <c r="E122" s="70"/>
      <c r="F122" s="70"/>
      <c r="G122" s="70"/>
      <c r="H122" s="70"/>
      <c r="I122" s="71"/>
      <c r="J122" s="19">
        <f>IF(ISNA(INDEX($A$42:$U$103,MATCH($B122,$B$42:$B$103,0),10)),"",INDEX($A$42:$U$103,MATCH($B122,$B$42:$B$103,0),10))</f>
      </c>
      <c r="K122" s="19">
        <f>IF(ISNA(INDEX($A$42:$U$103,MATCH($B122,$B$42:$B$103,0),11)),"",INDEX($A$42:$U$103,MATCH($B122,$B$42:$B$103,0),11))</f>
      </c>
      <c r="L122" s="19">
        <f>IF(ISNA(INDEX($A$42:$U$103,MATCH($B122,$B$42:$B$103,0),12)),"",INDEX($A$42:$U$103,MATCH($B122,$B$42:$B$103,0),12))</f>
      </c>
      <c r="M122" s="19">
        <f>IF(ISNA(INDEX($A$42:$U$103,MATCH($B122,$B$42:$B$103,0),13)),"",INDEX($A$42:$U$103,MATCH($B122,$B$42:$B$103,0),13))</f>
      </c>
      <c r="N122" s="19">
        <f>IF(ISNA(INDEX($A$42:$U$103,MATCH($B122,$B$42:$B$103,0),14)),"",INDEX($A$42:$U$103,MATCH($B122,$B$42:$B$103,0),14))</f>
      </c>
      <c r="O122" s="19">
        <f>IF(ISNA(INDEX($A$42:$U$103,MATCH($B122,$B$42:$B$103,0),15)),"",INDEX($A$42:$U$103,MATCH($B122,$B$42:$B$103,0),15))</f>
      </c>
      <c r="P122" s="19">
        <f>IF(ISNA(INDEX($A$42:$U$103,MATCH($B122,$B$42:$B$103,0),16)),"",INDEX($A$42:$U$103,MATCH($B122,$B$42:$B$103,0),16))</f>
      </c>
      <c r="Q122" s="19">
        <f>IF(ISNA(INDEX($A$42:$U$103,MATCH($B122,$B$42:$B$103,0),17)),"",INDEX($A$42:$U$103,MATCH($B122,$B$42:$B$103,0),17))</f>
      </c>
      <c r="R122" s="29">
        <f>IF(ISNA(INDEX($A$42:$U$103,MATCH($B122,$B$42:$B$103,0),18)),"",INDEX($A$42:$U$103,MATCH($B122,$B$42:$B$103,0),18))</f>
      </c>
      <c r="S122" s="29">
        <f>IF(ISNA(INDEX($A$42:$U$103,MATCH($B122,$B$42:$B$103,0),19)),"",INDEX($A$42:$U$103,MATCH($B122,$B$42:$B$103,0),19))</f>
      </c>
      <c r="T122" s="29">
        <f>IF(ISNA(INDEX($A$42:$U$103,MATCH($B122,$B$42:$B$103,0),20)),"",INDEX($A$42:$U$103,MATCH($B122,$B$42:$B$103,0),20))</f>
      </c>
      <c r="U122" s="20" t="s">
        <v>38</v>
      </c>
    </row>
    <row r="123" spans="1:21" ht="12.75">
      <c r="A123" s="21" t="s">
        <v>26</v>
      </c>
      <c r="B123" s="48"/>
      <c r="C123" s="48"/>
      <c r="D123" s="48"/>
      <c r="E123" s="48"/>
      <c r="F123" s="48"/>
      <c r="G123" s="48"/>
      <c r="H123" s="48"/>
      <c r="I123" s="48"/>
      <c r="J123" s="23">
        <f aca="true" t="shared" si="7" ref="J123:Q123">SUM(J122:J122)</f>
        <v>0</v>
      </c>
      <c r="K123" s="23">
        <f t="shared" si="7"/>
        <v>0</v>
      </c>
      <c r="L123" s="23">
        <f t="shared" si="7"/>
        <v>0</v>
      </c>
      <c r="M123" s="23">
        <f t="shared" si="7"/>
        <v>0</v>
      </c>
      <c r="N123" s="23">
        <f t="shared" si="7"/>
        <v>0</v>
      </c>
      <c r="O123" s="23">
        <f t="shared" si="7"/>
        <v>0</v>
      </c>
      <c r="P123" s="23">
        <f t="shared" si="7"/>
        <v>0</v>
      </c>
      <c r="Q123" s="23">
        <f t="shared" si="7"/>
        <v>0</v>
      </c>
      <c r="R123" s="21">
        <f>COUNTIF(R122:R122,"E")</f>
        <v>0</v>
      </c>
      <c r="S123" s="21">
        <f>COUNTIF(S122:S122,"C")</f>
        <v>0</v>
      </c>
      <c r="T123" s="21">
        <f>COUNTIF(T122:T122,"VP")</f>
        <v>0</v>
      </c>
      <c r="U123" s="22"/>
    </row>
    <row r="124" spans="1:21" ht="27" customHeight="1">
      <c r="A124" s="118" t="s">
        <v>52</v>
      </c>
      <c r="B124" s="119"/>
      <c r="C124" s="119"/>
      <c r="D124" s="119"/>
      <c r="E124" s="119"/>
      <c r="F124" s="119"/>
      <c r="G124" s="119"/>
      <c r="H124" s="119"/>
      <c r="I124" s="120"/>
      <c r="J124" s="23">
        <f aca="true" t="shared" si="8" ref="J124:T124">SUM(J120,J123)</f>
        <v>53</v>
      </c>
      <c r="K124" s="23">
        <f t="shared" si="8"/>
        <v>14</v>
      </c>
      <c r="L124" s="23">
        <f t="shared" si="8"/>
        <v>7</v>
      </c>
      <c r="M124" s="23">
        <f t="shared" si="8"/>
        <v>0</v>
      </c>
      <c r="N124" s="23">
        <f t="shared" si="8"/>
        <v>6</v>
      </c>
      <c r="O124" s="23">
        <f t="shared" si="8"/>
        <v>27</v>
      </c>
      <c r="P124" s="23">
        <f t="shared" si="8"/>
        <v>67</v>
      </c>
      <c r="Q124" s="23">
        <f t="shared" si="8"/>
        <v>94</v>
      </c>
      <c r="R124" s="23">
        <f t="shared" si="8"/>
        <v>6</v>
      </c>
      <c r="S124" s="23">
        <f t="shared" si="8"/>
        <v>1</v>
      </c>
      <c r="T124" s="23">
        <f t="shared" si="8"/>
        <v>0</v>
      </c>
      <c r="U124" s="44">
        <v>0.4117</v>
      </c>
    </row>
    <row r="125" spans="1:21" ht="12.75">
      <c r="A125" s="121" t="s">
        <v>53</v>
      </c>
      <c r="B125" s="122"/>
      <c r="C125" s="122"/>
      <c r="D125" s="122"/>
      <c r="E125" s="122"/>
      <c r="F125" s="122"/>
      <c r="G125" s="122"/>
      <c r="H125" s="122"/>
      <c r="I125" s="122"/>
      <c r="J125" s="123"/>
      <c r="K125" s="23">
        <f aca="true" t="shared" si="9" ref="K125:Q125">K120*14+K123*12</f>
        <v>196</v>
      </c>
      <c r="L125" s="23">
        <f t="shared" si="9"/>
        <v>98</v>
      </c>
      <c r="M125" s="23">
        <f t="shared" si="9"/>
        <v>0</v>
      </c>
      <c r="N125" s="23">
        <f t="shared" si="9"/>
        <v>84</v>
      </c>
      <c r="O125" s="23">
        <f t="shared" si="9"/>
        <v>378</v>
      </c>
      <c r="P125" s="23">
        <f t="shared" si="9"/>
        <v>938</v>
      </c>
      <c r="Q125" s="23">
        <f t="shared" si="9"/>
        <v>1316</v>
      </c>
      <c r="R125" s="134"/>
      <c r="S125" s="135"/>
      <c r="T125" s="135"/>
      <c r="U125" s="136"/>
    </row>
    <row r="126" spans="1:21" ht="12.75">
      <c r="A126" s="124"/>
      <c r="B126" s="125"/>
      <c r="C126" s="125"/>
      <c r="D126" s="125"/>
      <c r="E126" s="125"/>
      <c r="F126" s="125"/>
      <c r="G126" s="125"/>
      <c r="H126" s="125"/>
      <c r="I126" s="125"/>
      <c r="J126" s="126"/>
      <c r="K126" s="127">
        <f>SUM(K125:N125)</f>
        <v>378</v>
      </c>
      <c r="L126" s="128"/>
      <c r="M126" s="128"/>
      <c r="N126" s="129"/>
      <c r="O126" s="130">
        <v>1316</v>
      </c>
      <c r="P126" s="131"/>
      <c r="Q126" s="132"/>
      <c r="R126" s="137"/>
      <c r="S126" s="138"/>
      <c r="T126" s="138"/>
      <c r="U126" s="139"/>
    </row>
    <row r="127" spans="1:21" ht="12.75">
      <c r="A127" s="171"/>
      <c r="B127" s="171"/>
      <c r="C127" s="171"/>
      <c r="D127" s="171"/>
      <c r="E127" s="171"/>
      <c r="F127" s="171"/>
      <c r="G127" s="171"/>
      <c r="H127" s="171"/>
      <c r="I127" s="171"/>
      <c r="J127" s="171"/>
      <c r="K127" s="172"/>
      <c r="L127" s="172"/>
      <c r="M127" s="172"/>
      <c r="N127" s="172"/>
      <c r="O127" s="173"/>
      <c r="P127" s="173"/>
      <c r="Q127" s="173"/>
      <c r="R127" s="174"/>
      <c r="S127" s="174"/>
      <c r="T127" s="174"/>
      <c r="U127" s="174"/>
    </row>
    <row r="128" spans="1:21" ht="12.75">
      <c r="A128" s="171"/>
      <c r="B128" s="171"/>
      <c r="C128" s="171"/>
      <c r="D128" s="171"/>
      <c r="E128" s="171"/>
      <c r="F128" s="171"/>
      <c r="G128" s="171"/>
      <c r="H128" s="171"/>
      <c r="I128" s="171"/>
      <c r="J128" s="171"/>
      <c r="K128" s="172"/>
      <c r="L128" s="172"/>
      <c r="M128" s="172"/>
      <c r="N128" s="172"/>
      <c r="O128" s="173"/>
      <c r="P128" s="173"/>
      <c r="Q128" s="173"/>
      <c r="R128" s="174"/>
      <c r="S128" s="174"/>
      <c r="T128" s="174"/>
      <c r="U128" s="174"/>
    </row>
    <row r="129" spans="1:21" ht="12.75">
      <c r="A129" s="171"/>
      <c r="B129" s="171"/>
      <c r="C129" s="171"/>
      <c r="D129" s="171"/>
      <c r="E129" s="171"/>
      <c r="F129" s="171"/>
      <c r="G129" s="171"/>
      <c r="H129" s="171"/>
      <c r="I129" s="171"/>
      <c r="J129" s="171"/>
      <c r="K129" s="172"/>
      <c r="L129" s="172"/>
      <c r="M129" s="172"/>
      <c r="N129" s="172"/>
      <c r="O129" s="173"/>
      <c r="P129" s="173"/>
      <c r="Q129" s="173"/>
      <c r="R129" s="174"/>
      <c r="S129" s="174"/>
      <c r="T129" s="174"/>
      <c r="U129" s="174"/>
    </row>
    <row r="130" spans="1:21" ht="12.75">
      <c r="A130" s="171"/>
      <c r="B130" s="171"/>
      <c r="C130" s="171"/>
      <c r="D130" s="171"/>
      <c r="E130" s="171"/>
      <c r="F130" s="171"/>
      <c r="G130" s="171"/>
      <c r="H130" s="171"/>
      <c r="I130" s="171"/>
      <c r="J130" s="171"/>
      <c r="K130" s="172"/>
      <c r="L130" s="172"/>
      <c r="M130" s="172"/>
      <c r="N130" s="172"/>
      <c r="O130" s="173"/>
      <c r="P130" s="173"/>
      <c r="Q130" s="173"/>
      <c r="R130" s="174"/>
      <c r="S130" s="174"/>
      <c r="T130" s="174"/>
      <c r="U130" s="174"/>
    </row>
    <row r="131" spans="1:21" ht="12.75">
      <c r="A131" s="171"/>
      <c r="B131" s="171"/>
      <c r="C131" s="171"/>
      <c r="D131" s="171"/>
      <c r="E131" s="171"/>
      <c r="F131" s="171"/>
      <c r="G131" s="171"/>
      <c r="H131" s="171"/>
      <c r="I131" s="171"/>
      <c r="J131" s="171"/>
      <c r="K131" s="172"/>
      <c r="L131" s="172"/>
      <c r="M131" s="172"/>
      <c r="N131" s="172"/>
      <c r="O131" s="173"/>
      <c r="P131" s="173"/>
      <c r="Q131" s="173"/>
      <c r="R131" s="174"/>
      <c r="S131" s="174"/>
      <c r="T131" s="174"/>
      <c r="U131" s="174"/>
    </row>
    <row r="132" spans="1:21" ht="12.75">
      <c r="A132" s="171"/>
      <c r="B132" s="171"/>
      <c r="C132" s="171"/>
      <c r="D132" s="171"/>
      <c r="E132" s="171"/>
      <c r="F132" s="171"/>
      <c r="G132" s="171"/>
      <c r="H132" s="171"/>
      <c r="I132" s="171"/>
      <c r="J132" s="171"/>
      <c r="K132" s="172"/>
      <c r="L132" s="172"/>
      <c r="M132" s="172"/>
      <c r="N132" s="172"/>
      <c r="O132" s="173"/>
      <c r="P132" s="173"/>
      <c r="Q132" s="173"/>
      <c r="R132" s="174"/>
      <c r="S132" s="174"/>
      <c r="T132" s="174"/>
      <c r="U132" s="174"/>
    </row>
    <row r="133" spans="1:21" ht="12.75">
      <c r="A133" s="171"/>
      <c r="B133" s="171"/>
      <c r="C133" s="171"/>
      <c r="D133" s="171"/>
      <c r="E133" s="171"/>
      <c r="F133" s="171"/>
      <c r="G133" s="171"/>
      <c r="H133" s="171"/>
      <c r="I133" s="171"/>
      <c r="J133" s="171"/>
      <c r="K133" s="172"/>
      <c r="L133" s="172"/>
      <c r="M133" s="172"/>
      <c r="N133" s="172"/>
      <c r="O133" s="173"/>
      <c r="P133" s="173"/>
      <c r="Q133" s="173"/>
      <c r="R133" s="174"/>
      <c r="S133" s="174"/>
      <c r="T133" s="174"/>
      <c r="U133" s="174"/>
    </row>
    <row r="134" spans="1:21" ht="12.75">
      <c r="A134" s="171"/>
      <c r="B134" s="171"/>
      <c r="C134" s="171"/>
      <c r="D134" s="171"/>
      <c r="E134" s="171"/>
      <c r="F134" s="171"/>
      <c r="G134" s="171"/>
      <c r="H134" s="171"/>
      <c r="I134" s="171"/>
      <c r="J134" s="171"/>
      <c r="K134" s="172"/>
      <c r="L134" s="172"/>
      <c r="M134" s="172"/>
      <c r="N134" s="172"/>
      <c r="O134" s="173"/>
      <c r="P134" s="173"/>
      <c r="Q134" s="173"/>
      <c r="R134" s="174"/>
      <c r="S134" s="174"/>
      <c r="T134" s="174"/>
      <c r="U134" s="174"/>
    </row>
    <row r="135" spans="1:21" ht="12.75">
      <c r="A135" s="171"/>
      <c r="B135" s="171"/>
      <c r="C135" s="171"/>
      <c r="D135" s="171"/>
      <c r="E135" s="171"/>
      <c r="F135" s="171"/>
      <c r="G135" s="171"/>
      <c r="H135" s="171"/>
      <c r="I135" s="171"/>
      <c r="J135" s="171"/>
      <c r="K135" s="172"/>
      <c r="L135" s="172"/>
      <c r="M135" s="172"/>
      <c r="N135" s="172"/>
      <c r="O135" s="173"/>
      <c r="P135" s="173"/>
      <c r="Q135" s="173"/>
      <c r="R135" s="174"/>
      <c r="S135" s="174"/>
      <c r="T135" s="174"/>
      <c r="U135" s="174"/>
    </row>
    <row r="136" spans="1:21" ht="12.75">
      <c r="A136" s="171"/>
      <c r="B136" s="171"/>
      <c r="C136" s="171"/>
      <c r="D136" s="171"/>
      <c r="E136" s="171"/>
      <c r="F136" s="171"/>
      <c r="G136" s="171"/>
      <c r="H136" s="171"/>
      <c r="I136" s="171"/>
      <c r="J136" s="171"/>
      <c r="K136" s="172"/>
      <c r="L136" s="172"/>
      <c r="M136" s="172"/>
      <c r="N136" s="172"/>
      <c r="O136" s="173"/>
      <c r="P136" s="173"/>
      <c r="Q136" s="173"/>
      <c r="R136" s="174"/>
      <c r="S136" s="174"/>
      <c r="T136" s="174"/>
      <c r="U136" s="174"/>
    </row>
    <row r="137" spans="1:21" ht="12.75">
      <c r="A137" s="171"/>
      <c r="B137" s="171"/>
      <c r="C137" s="171"/>
      <c r="D137" s="171"/>
      <c r="E137" s="171"/>
      <c r="F137" s="171"/>
      <c r="G137" s="171"/>
      <c r="H137" s="171"/>
      <c r="I137" s="171"/>
      <c r="J137" s="171"/>
      <c r="K137" s="172"/>
      <c r="L137" s="172"/>
      <c r="M137" s="172"/>
      <c r="N137" s="172"/>
      <c r="O137" s="173"/>
      <c r="P137" s="173"/>
      <c r="Q137" s="173"/>
      <c r="R137" s="174"/>
      <c r="S137" s="174"/>
      <c r="T137" s="174"/>
      <c r="U137" s="174"/>
    </row>
    <row r="138" spans="1:21" ht="12.75">
      <c r="A138" s="171"/>
      <c r="B138" s="171"/>
      <c r="C138" s="171"/>
      <c r="D138" s="171"/>
      <c r="E138" s="171"/>
      <c r="F138" s="171"/>
      <c r="G138" s="171"/>
      <c r="H138" s="171"/>
      <c r="I138" s="171"/>
      <c r="J138" s="171"/>
      <c r="K138" s="172"/>
      <c r="L138" s="172"/>
      <c r="M138" s="172"/>
      <c r="N138" s="172"/>
      <c r="O138" s="173"/>
      <c r="P138" s="173"/>
      <c r="Q138" s="173"/>
      <c r="R138" s="174"/>
      <c r="S138" s="174"/>
      <c r="T138" s="174"/>
      <c r="U138" s="174"/>
    </row>
    <row r="139" spans="1:21" ht="12.75">
      <c r="A139" s="171"/>
      <c r="B139" s="171"/>
      <c r="C139" s="171"/>
      <c r="D139" s="171"/>
      <c r="E139" s="171"/>
      <c r="F139" s="171"/>
      <c r="G139" s="171"/>
      <c r="H139" s="171"/>
      <c r="I139" s="171"/>
      <c r="J139" s="171"/>
      <c r="K139" s="172"/>
      <c r="L139" s="172"/>
      <c r="M139" s="172"/>
      <c r="N139" s="172"/>
      <c r="O139" s="173"/>
      <c r="P139" s="173"/>
      <c r="Q139" s="173"/>
      <c r="R139" s="174"/>
      <c r="S139" s="174"/>
      <c r="T139" s="174"/>
      <c r="U139" s="174"/>
    </row>
    <row r="140" spans="1:21" ht="12.75">
      <c r="A140" s="171"/>
      <c r="B140" s="171"/>
      <c r="C140" s="171"/>
      <c r="D140" s="171"/>
      <c r="E140" s="171"/>
      <c r="F140" s="171"/>
      <c r="G140" s="171"/>
      <c r="H140" s="171"/>
      <c r="I140" s="171"/>
      <c r="J140" s="171"/>
      <c r="K140" s="172"/>
      <c r="L140" s="172"/>
      <c r="M140" s="172"/>
      <c r="N140" s="172"/>
      <c r="O140" s="173"/>
      <c r="P140" s="173"/>
      <c r="Q140" s="173"/>
      <c r="R140" s="174"/>
      <c r="S140" s="174"/>
      <c r="T140" s="174"/>
      <c r="U140" s="174"/>
    </row>
    <row r="141" spans="1:21" ht="12.75">
      <c r="A141" s="171"/>
      <c r="B141" s="171"/>
      <c r="C141" s="171"/>
      <c r="D141" s="171"/>
      <c r="E141" s="171"/>
      <c r="F141" s="171"/>
      <c r="G141" s="171"/>
      <c r="H141" s="171"/>
      <c r="I141" s="171"/>
      <c r="J141" s="171"/>
      <c r="K141" s="172"/>
      <c r="L141" s="172"/>
      <c r="M141" s="172"/>
      <c r="N141" s="172"/>
      <c r="O141" s="173"/>
      <c r="P141" s="173"/>
      <c r="Q141" s="173"/>
      <c r="R141" s="174"/>
      <c r="S141" s="174"/>
      <c r="T141" s="174"/>
      <c r="U141" s="174"/>
    </row>
    <row r="142" spans="1:21" ht="12.75">
      <c r="A142" s="171"/>
      <c r="B142" s="171"/>
      <c r="C142" s="171"/>
      <c r="D142" s="171"/>
      <c r="E142" s="171"/>
      <c r="F142" s="171"/>
      <c r="G142" s="171"/>
      <c r="H142" s="171"/>
      <c r="I142" s="171"/>
      <c r="J142" s="171"/>
      <c r="K142" s="172"/>
      <c r="L142" s="172"/>
      <c r="M142" s="172"/>
      <c r="N142" s="172"/>
      <c r="O142" s="173"/>
      <c r="P142" s="173"/>
      <c r="Q142" s="173"/>
      <c r="R142" s="174"/>
      <c r="S142" s="174"/>
      <c r="T142" s="174"/>
      <c r="U142" s="174"/>
    </row>
    <row r="143" spans="1:21" ht="12.75">
      <c r="A143" s="171"/>
      <c r="B143" s="171"/>
      <c r="C143" s="171"/>
      <c r="D143" s="171"/>
      <c r="E143" s="171"/>
      <c r="F143" s="171"/>
      <c r="G143" s="171"/>
      <c r="H143" s="171"/>
      <c r="I143" s="171"/>
      <c r="J143" s="171"/>
      <c r="K143" s="172"/>
      <c r="L143" s="172"/>
      <c r="M143" s="172"/>
      <c r="N143" s="172"/>
      <c r="O143" s="173"/>
      <c r="P143" s="173"/>
      <c r="Q143" s="173"/>
      <c r="R143" s="174"/>
      <c r="S143" s="174"/>
      <c r="T143" s="174"/>
      <c r="U143" s="174"/>
    </row>
    <row r="144" spans="1:21" ht="12.75">
      <c r="A144" s="171"/>
      <c r="B144" s="171"/>
      <c r="C144" s="171"/>
      <c r="D144" s="171"/>
      <c r="E144" s="171"/>
      <c r="F144" s="171"/>
      <c r="G144" s="171"/>
      <c r="H144" s="171"/>
      <c r="I144" s="171"/>
      <c r="J144" s="171"/>
      <c r="K144" s="172"/>
      <c r="L144" s="172"/>
      <c r="M144" s="172"/>
      <c r="N144" s="172"/>
      <c r="O144" s="173"/>
      <c r="P144" s="173"/>
      <c r="Q144" s="173"/>
      <c r="R144" s="174"/>
      <c r="S144" s="174"/>
      <c r="T144" s="174"/>
      <c r="U144" s="174"/>
    </row>
    <row r="145" spans="1:21" ht="12.75">
      <c r="A145" s="171"/>
      <c r="B145" s="171"/>
      <c r="C145" s="171"/>
      <c r="D145" s="171"/>
      <c r="E145" s="171"/>
      <c r="F145" s="171"/>
      <c r="G145" s="171"/>
      <c r="H145" s="171"/>
      <c r="I145" s="171"/>
      <c r="J145" s="171"/>
      <c r="K145" s="172"/>
      <c r="L145" s="172"/>
      <c r="M145" s="172"/>
      <c r="N145" s="172"/>
      <c r="O145" s="173"/>
      <c r="P145" s="173"/>
      <c r="Q145" s="173"/>
      <c r="R145" s="174"/>
      <c r="S145" s="174"/>
      <c r="T145" s="174"/>
      <c r="U145" s="174"/>
    </row>
    <row r="146" spans="1:21" ht="12.75">
      <c r="A146" s="171"/>
      <c r="B146" s="171"/>
      <c r="C146" s="171"/>
      <c r="D146" s="171"/>
      <c r="E146" s="171"/>
      <c r="F146" s="171"/>
      <c r="G146" s="171"/>
      <c r="H146" s="171"/>
      <c r="I146" s="171"/>
      <c r="J146" s="171"/>
      <c r="K146" s="172"/>
      <c r="L146" s="172"/>
      <c r="M146" s="172"/>
      <c r="N146" s="172"/>
      <c r="O146" s="173"/>
      <c r="P146" s="173"/>
      <c r="Q146" s="173"/>
      <c r="R146" s="174"/>
      <c r="S146" s="174"/>
      <c r="T146" s="174"/>
      <c r="U146" s="174"/>
    </row>
    <row r="148" ht="12.75" customHeight="1"/>
    <row r="149" spans="1:21" ht="23.25" customHeight="1">
      <c r="A149" s="48" t="s">
        <v>143</v>
      </c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</row>
    <row r="150" spans="1:21" ht="26.25" customHeight="1">
      <c r="A150" s="48" t="s">
        <v>28</v>
      </c>
      <c r="B150" s="48" t="s">
        <v>27</v>
      </c>
      <c r="C150" s="48"/>
      <c r="D150" s="48"/>
      <c r="E150" s="48"/>
      <c r="F150" s="48"/>
      <c r="G150" s="48"/>
      <c r="H150" s="48"/>
      <c r="I150" s="48"/>
      <c r="J150" s="49" t="s">
        <v>42</v>
      </c>
      <c r="K150" s="49" t="s">
        <v>25</v>
      </c>
      <c r="L150" s="49"/>
      <c r="M150" s="49"/>
      <c r="N150" s="49"/>
      <c r="O150" s="49" t="s">
        <v>43</v>
      </c>
      <c r="P150" s="49"/>
      <c r="Q150" s="49"/>
      <c r="R150" s="49" t="s">
        <v>24</v>
      </c>
      <c r="S150" s="49"/>
      <c r="T150" s="49"/>
      <c r="U150" s="49" t="s">
        <v>23</v>
      </c>
    </row>
    <row r="151" spans="1:21" ht="12.75">
      <c r="A151" s="48"/>
      <c r="B151" s="48"/>
      <c r="C151" s="48"/>
      <c r="D151" s="48"/>
      <c r="E151" s="48"/>
      <c r="F151" s="48"/>
      <c r="G151" s="48"/>
      <c r="H151" s="48"/>
      <c r="I151" s="48"/>
      <c r="J151" s="49"/>
      <c r="K151" s="30" t="s">
        <v>29</v>
      </c>
      <c r="L151" s="30" t="s">
        <v>30</v>
      </c>
      <c r="M151" s="30" t="s">
        <v>31</v>
      </c>
      <c r="N151" s="30" t="s">
        <v>72</v>
      </c>
      <c r="O151" s="30" t="s">
        <v>35</v>
      </c>
      <c r="P151" s="30" t="s">
        <v>8</v>
      </c>
      <c r="Q151" s="30" t="s">
        <v>32</v>
      </c>
      <c r="R151" s="30" t="s">
        <v>33</v>
      </c>
      <c r="S151" s="30" t="s">
        <v>29</v>
      </c>
      <c r="T151" s="30" t="s">
        <v>34</v>
      </c>
      <c r="U151" s="49"/>
    </row>
    <row r="152" spans="1:21" ht="18.75" customHeight="1">
      <c r="A152" s="50" t="s">
        <v>68</v>
      </c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2"/>
    </row>
    <row r="153" spans="1:21" ht="12.75">
      <c r="A153" s="32" t="str">
        <f>IF(ISNA(INDEX($A$42:$U$103,MATCH($B153,$B$42:$B$103,0),1)),"",INDEX($A$42:$U$103,MATCH($B153,$B$42:$B$103,0),1))</f>
        <v>MME8024</v>
      </c>
      <c r="B153" s="53" t="s">
        <v>90</v>
      </c>
      <c r="C153" s="53"/>
      <c r="D153" s="53"/>
      <c r="E153" s="53"/>
      <c r="F153" s="53"/>
      <c r="G153" s="53"/>
      <c r="H153" s="53"/>
      <c r="I153" s="53"/>
      <c r="J153" s="19">
        <f>IF(ISNA(INDEX($A$42:$U$103,MATCH($B153,$B$42:$B$103,0),10)),"",INDEX($A$42:$U$103,MATCH($B153,$B$42:$B$103,0),10))</f>
        <v>7</v>
      </c>
      <c r="K153" s="19">
        <f>IF(ISNA(INDEX($A$42:$U$103,MATCH($B153,$B$42:$B$103,0),11)),"",INDEX($A$42:$U$103,MATCH($B153,$B$42:$B$103,0),11))</f>
        <v>2</v>
      </c>
      <c r="L153" s="19">
        <f>IF(ISNA(INDEX($A$42:$U$103,MATCH($B153,$B$42:$B$103,0),12)),"",INDEX($A$42:$U$103,MATCH($B153,$B$42:$B$103,0),12))</f>
        <v>1</v>
      </c>
      <c r="M153" s="19">
        <f>IF(ISNA(INDEX($A$42:$U$103,MATCH($B153,$B$42:$B$103,0),13)),"",INDEX($A$42:$U$103,MATCH($B153,$B$42:$B$103,0),13))</f>
        <v>0</v>
      </c>
      <c r="N153" s="19">
        <f>IF(ISNA(INDEX($A$42:$U$103,MATCH($B153,$B$42:$B$103,0),14)),"",INDEX($A$42:$U$103,MATCH($B153,$B$42:$B$103,0),14))</f>
        <v>1</v>
      </c>
      <c r="O153" s="19">
        <f>IF(ISNA(INDEX($A$42:$U$103,MATCH($B153,$B$42:$B$103,0),15)),"",INDEX($A$42:$U$103,MATCH($B153,$B$42:$B$103,0),15))</f>
        <v>4</v>
      </c>
      <c r="P153" s="19">
        <f>IF(ISNA(INDEX($A$42:$U$103,MATCH($B153,$B$42:$B$103,0),16)),"",INDEX($A$42:$U$103,MATCH($B153,$B$42:$B$103,0),16))</f>
        <v>9</v>
      </c>
      <c r="Q153" s="19">
        <f>IF(ISNA(INDEX($A$42:$U$103,MATCH($B153,$B$42:$B$103,0),17)),"",INDEX($A$42:$U$103,MATCH($B153,$B$42:$B$103,0),17))</f>
        <v>13</v>
      </c>
      <c r="R153" s="29" t="str">
        <f>IF(ISNA(INDEX($A$42:$U$103,MATCH($B153,$B$42:$B$103,0),18)),"",INDEX($A$42:$U$103,MATCH($B153,$B$42:$B$103,0),18))</f>
        <v>E</v>
      </c>
      <c r="S153" s="29">
        <f>IF(ISNA(INDEX($A$42:$U$103,MATCH($B153,$B$42:$B$103,0),19)),"",INDEX($A$42:$U$103,MATCH($B153,$B$42:$B$103,0),19))</f>
        <v>0</v>
      </c>
      <c r="T153" s="29">
        <f>IF(ISNA(INDEX($A$42:$U$103,MATCH($B153,$B$42:$B$103,0),20)),"",INDEX($A$42:$U$103,MATCH($B153,$B$42:$B$103,0),20))</f>
        <v>0</v>
      </c>
      <c r="U153" s="18" t="s">
        <v>40</v>
      </c>
    </row>
    <row r="154" spans="1:21" ht="12.75">
      <c r="A154" s="32" t="str">
        <f>IF(ISNA(INDEX($A$42:$U$103,MATCH($B154,$B$42:$B$103,0),1)),"",INDEX($A$42:$U$103,MATCH($B154,$B$42:$B$103,0),1))</f>
        <v>MMX9701</v>
      </c>
      <c r="B154" s="53" t="s">
        <v>99</v>
      </c>
      <c r="C154" s="53"/>
      <c r="D154" s="53"/>
      <c r="E154" s="53"/>
      <c r="F154" s="53"/>
      <c r="G154" s="53"/>
      <c r="H154" s="53"/>
      <c r="I154" s="53"/>
      <c r="J154" s="19">
        <f>IF(ISNA(INDEX($A$42:$U$103,MATCH($B154,$B$42:$B$103,0),10)),"",INDEX($A$42:$U$103,MATCH($B154,$B$42:$B$103,0),10))</f>
        <v>8</v>
      </c>
      <c r="K154" s="19">
        <f>IF(ISNA(INDEX($A$42:$U$103,MATCH($B154,$B$42:$B$103,0),11)),"",INDEX($A$42:$U$103,MATCH($B154,$B$42:$B$103,0),11))</f>
        <v>2</v>
      </c>
      <c r="L154" s="19">
        <f>IF(ISNA(INDEX($A$42:$U$103,MATCH($B154,$B$42:$B$103,0),12)),"",INDEX($A$42:$U$103,MATCH($B154,$B$42:$B$103,0),12))</f>
        <v>1</v>
      </c>
      <c r="M154" s="19">
        <f>IF(ISNA(INDEX($A$42:$U$103,MATCH($B154,$B$42:$B$103,0),13)),"",INDEX($A$42:$U$103,MATCH($B154,$B$42:$B$103,0),13))</f>
        <v>0</v>
      </c>
      <c r="N154" s="19">
        <f>IF(ISNA(INDEX($A$42:$U$103,MATCH($B154,$B$42:$B$103,0),14)),"",INDEX($A$42:$U$103,MATCH($B154,$B$42:$B$103,0),14))</f>
        <v>1</v>
      </c>
      <c r="O154" s="19">
        <f>IF(ISNA(INDEX($A$42:$U$103,MATCH($B154,$B$42:$B$103,0),15)),"",INDEX($A$42:$U$103,MATCH($B154,$B$42:$B$103,0),15))</f>
        <v>4</v>
      </c>
      <c r="P154" s="19">
        <f>IF(ISNA(INDEX($A$42:$U$103,MATCH($B154,$B$42:$B$103,0),16)),"",INDEX($A$42:$U$103,MATCH($B154,$B$42:$B$103,0),16))</f>
        <v>10</v>
      </c>
      <c r="Q154" s="19">
        <f>IF(ISNA(INDEX($A$42:$U$103,MATCH($B154,$B$42:$B$103,0),17)),"",INDEX($A$42:$U$103,MATCH($B154,$B$42:$B$103,0),17))</f>
        <v>14</v>
      </c>
      <c r="R154" s="29" t="str">
        <f>IF(ISNA(INDEX($A$42:$U$103,MATCH($B154,$B$42:$B$103,0),18)),"",INDEX($A$42:$U$103,MATCH($B154,$B$42:$B$103,0),18))</f>
        <v>E</v>
      </c>
      <c r="S154" s="29">
        <f>IF(ISNA(INDEX($A$42:$U$103,MATCH($B154,$B$42:$B$103,0),19)),"",INDEX($A$42:$U$103,MATCH($B154,$B$42:$B$103,0),19))</f>
        <v>0</v>
      </c>
      <c r="T154" s="29">
        <f>IF(ISNA(INDEX($A$42:$U$103,MATCH($B154,$B$42:$B$103,0),20)),"",INDEX($A$42:$U$103,MATCH($B154,$B$42:$B$103,0),20))</f>
        <v>0</v>
      </c>
      <c r="U154" s="18" t="s">
        <v>40</v>
      </c>
    </row>
    <row r="155" spans="1:21" ht="12.75">
      <c r="A155" s="21" t="s">
        <v>26</v>
      </c>
      <c r="B155" s="54"/>
      <c r="C155" s="55"/>
      <c r="D155" s="55"/>
      <c r="E155" s="55"/>
      <c r="F155" s="55"/>
      <c r="G155" s="55"/>
      <c r="H155" s="55"/>
      <c r="I155" s="56"/>
      <c r="J155" s="23">
        <f aca="true" t="shared" si="10" ref="J155:Q155">SUM(J153:J154)</f>
        <v>15</v>
      </c>
      <c r="K155" s="23">
        <f t="shared" si="10"/>
        <v>4</v>
      </c>
      <c r="L155" s="23">
        <f t="shared" si="10"/>
        <v>2</v>
      </c>
      <c r="M155" s="23">
        <f t="shared" si="10"/>
        <v>0</v>
      </c>
      <c r="N155" s="23">
        <f t="shared" si="10"/>
        <v>2</v>
      </c>
      <c r="O155" s="23">
        <f t="shared" si="10"/>
        <v>8</v>
      </c>
      <c r="P155" s="23">
        <f t="shared" si="10"/>
        <v>19</v>
      </c>
      <c r="Q155" s="23">
        <f t="shared" si="10"/>
        <v>27</v>
      </c>
      <c r="R155" s="21">
        <f>COUNTIF(R153:R154,"E")</f>
        <v>2</v>
      </c>
      <c r="S155" s="21">
        <f>COUNTIF(S153:S154,"C")</f>
        <v>0</v>
      </c>
      <c r="T155" s="21">
        <f>COUNTIF(T153:T154,"VP")</f>
        <v>0</v>
      </c>
      <c r="U155" s="18"/>
    </row>
    <row r="156" spans="1:21" ht="18" customHeight="1">
      <c r="A156" s="50" t="s">
        <v>70</v>
      </c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2"/>
    </row>
    <row r="157" spans="1:21" ht="12.75">
      <c r="A157" s="32" t="str">
        <f>IF(ISNA(INDEX($A$42:$U$103,MATCH($B157,$B$42:$B$103,0),1)),"",INDEX($A$42:$U$103,MATCH($B157,$B$42:$B$103,0),1))</f>
        <v>MME8027</v>
      </c>
      <c r="B157" s="53" t="s">
        <v>106</v>
      </c>
      <c r="C157" s="53"/>
      <c r="D157" s="53"/>
      <c r="E157" s="53"/>
      <c r="F157" s="53"/>
      <c r="G157" s="53"/>
      <c r="H157" s="53"/>
      <c r="I157" s="53"/>
      <c r="J157" s="19">
        <f>IF(ISNA(INDEX($A$42:$U$103,MATCH($B157,$B$42:$B$103,0),10)),"",INDEX($A$42:$U$103,MATCH($B157,$B$42:$B$103,0),10))</f>
        <v>7</v>
      </c>
      <c r="K157" s="19">
        <f>IF(ISNA(INDEX($A$42:$U$103,MATCH($B157,$B$42:$B$103,0),11)),"",INDEX($A$42:$U$103,MATCH($B157,$B$42:$B$103,0),11))</f>
        <v>2</v>
      </c>
      <c r="L157" s="19">
        <f>IF(ISNA(INDEX($A$42:$U$103,MATCH($B157,$B$42:$B$103,0),12)),"",INDEX($A$42:$U$103,MATCH($B157,$B$42:$B$103,0),12))</f>
        <v>1</v>
      </c>
      <c r="M157" s="19">
        <f>IF(ISNA(INDEX($A$42:$U$103,MATCH($B157,$B$42:$B$103,0),13)),"",INDEX($A$42:$U$103,MATCH($B157,$B$42:$B$103,0),13))</f>
        <v>0</v>
      </c>
      <c r="N157" s="19">
        <f>IF(ISNA(INDEX($A$42:$U$103,MATCH($B157,$B$42:$B$103,0),14)),"",INDEX($A$42:$U$103,MATCH($B157,$B$42:$B$103,0),14))</f>
        <v>1</v>
      </c>
      <c r="O157" s="19">
        <f>IF(ISNA(INDEX($A$42:$U$103,MATCH($B157,$B$42:$B$103,0),15)),"",INDEX($A$42:$U$103,MATCH($B157,$B$42:$B$103,0),15))</f>
        <v>4</v>
      </c>
      <c r="P157" s="19">
        <f>IF(ISNA(INDEX($A$42:$U$103,MATCH($B157,$B$42:$B$103,0),16)),"",INDEX($A$42:$U$103,MATCH($B157,$B$42:$B$103,0),16))</f>
        <v>11</v>
      </c>
      <c r="Q157" s="19">
        <f>IF(ISNA(INDEX($A$42:$U$103,MATCH($B157,$B$42:$B$103,0),17)),"",INDEX($A$42:$U$103,MATCH($B157,$B$42:$B$103,0),17))</f>
        <v>15</v>
      </c>
      <c r="R157" s="29" t="str">
        <f>IF(ISNA(INDEX($A$42:$U$103,MATCH($B157,$B$42:$B$103,0),18)),"",INDEX($A$42:$U$103,MATCH($B157,$B$42:$B$103,0),18))</f>
        <v>E</v>
      </c>
      <c r="S157" s="29">
        <f>IF(ISNA(INDEX($A$42:$U$103,MATCH($B157,$B$42:$B$103,0),19)),"",INDEX($A$42:$U$103,MATCH($B157,$B$42:$B$103,0),19))</f>
        <v>0</v>
      </c>
      <c r="T157" s="29">
        <f>IF(ISNA(INDEX($A$42:$U$103,MATCH($B157,$B$42:$B$103,0),20)),"",INDEX($A$42:$U$103,MATCH($B157,$B$42:$B$103,0),20))</f>
        <v>0</v>
      </c>
      <c r="U157" s="18" t="s">
        <v>40</v>
      </c>
    </row>
    <row r="158" spans="1:21" ht="12.75">
      <c r="A158" s="32" t="str">
        <f>IF(ISNA(INDEX($A$42:$U$103,MATCH($B158,$B$42:$B$103,0),1)),"",INDEX($A$42:$U$103,MATCH($B158,$B$42:$B$103,0),1))</f>
        <v>MME9009</v>
      </c>
      <c r="B158" s="53" t="s">
        <v>107</v>
      </c>
      <c r="C158" s="53"/>
      <c r="D158" s="53"/>
      <c r="E158" s="53"/>
      <c r="F158" s="53"/>
      <c r="G158" s="53"/>
      <c r="H158" s="53"/>
      <c r="I158" s="53"/>
      <c r="J158" s="19">
        <f>IF(ISNA(INDEX($A$42:$U$103,MATCH($B158,$B$42:$B$103,0),10)),"",INDEX($A$42:$U$103,MATCH($B158,$B$42:$B$103,0),10))</f>
        <v>4</v>
      </c>
      <c r="K158" s="19">
        <f>IF(ISNA(INDEX($A$42:$U$103,MATCH($B158,$B$42:$B$103,0),11)),"",INDEX($A$42:$U$103,MATCH($B158,$B$42:$B$103,0),11))</f>
        <v>0</v>
      </c>
      <c r="L158" s="19">
        <f>IF(ISNA(INDEX($A$42:$U$103,MATCH($B158,$B$42:$B$103,0),12)),"",INDEX($A$42:$U$103,MATCH($B158,$B$42:$B$103,0),12))</f>
        <v>0</v>
      </c>
      <c r="M158" s="19">
        <f>IF(ISNA(INDEX($A$42:$U$103,MATCH($B158,$B$42:$B$103,0),13)),"",INDEX($A$42:$U$103,MATCH($B158,$B$42:$B$103,0),13))</f>
        <v>1</v>
      </c>
      <c r="N158" s="19">
        <f>IF(ISNA(INDEX($A$42:$U$103,MATCH($B158,$B$42:$B$103,0),14)),"",INDEX($A$42:$U$103,MATCH($B158,$B$42:$B$103,0),14))</f>
        <v>2</v>
      </c>
      <c r="O158" s="19">
        <f>IF(ISNA(INDEX($A$42:$U$103,MATCH($B158,$B$42:$B$103,0),15)),"",INDEX($A$42:$U$103,MATCH($B158,$B$42:$B$103,0),15))</f>
        <v>3</v>
      </c>
      <c r="P158" s="19">
        <f>IF(ISNA(INDEX($A$42:$U$103,MATCH($B158,$B$42:$B$103,0),16)),"",INDEX($A$42:$U$103,MATCH($B158,$B$42:$B$103,0),16))</f>
        <v>5</v>
      </c>
      <c r="Q158" s="19">
        <f>IF(ISNA(INDEX($A$42:$U$103,MATCH($B158,$B$42:$B$103,0),17)),"",INDEX($A$42:$U$103,MATCH($B158,$B$42:$B$103,0),17))</f>
        <v>8</v>
      </c>
      <c r="R158" s="29">
        <f>IF(ISNA(INDEX($A$42:$U$103,MATCH($B158,$B$42:$B$103,0),18)),"",INDEX($A$42:$U$103,MATCH($B158,$B$42:$B$103,0),18))</f>
        <v>0</v>
      </c>
      <c r="S158" s="29" t="str">
        <f>IF(ISNA(INDEX($A$42:$U$103,MATCH($B158,$B$42:$B$103,0),19)),"",INDEX($A$42:$U$103,MATCH($B158,$B$42:$B$103,0),19))</f>
        <v>C</v>
      </c>
      <c r="T158" s="29">
        <f>IF(ISNA(INDEX($A$42:$U$103,MATCH($B158,$B$42:$B$103,0),20)),"",INDEX($A$42:$U$103,MATCH($B158,$B$42:$B$103,0),20))</f>
        <v>0</v>
      </c>
      <c r="U158" s="18" t="s">
        <v>40</v>
      </c>
    </row>
    <row r="159" spans="1:21" ht="12.75">
      <c r="A159" s="32" t="str">
        <f>IF(ISNA(INDEX($A$42:$U$103,MATCH($B159,$B$42:$B$103,0),1)),"",INDEX($A$42:$U$103,MATCH($B159,$B$42:$B$103,0),1))</f>
        <v>MME3401</v>
      </c>
      <c r="B159" s="53" t="s">
        <v>108</v>
      </c>
      <c r="C159" s="53"/>
      <c r="D159" s="53"/>
      <c r="E159" s="53"/>
      <c r="F159" s="53"/>
      <c r="G159" s="53"/>
      <c r="H159" s="53"/>
      <c r="I159" s="53"/>
      <c r="J159" s="19">
        <f>IF(ISNA(INDEX($A$42:$U$103,MATCH($B159,$B$42:$B$103,0),10)),"",INDEX($A$42:$U$103,MATCH($B159,$B$42:$B$103,0),10))</f>
        <v>4</v>
      </c>
      <c r="K159" s="19">
        <f>IF(ISNA(INDEX($A$42:$U$103,MATCH($B159,$B$42:$B$103,0),11)),"",INDEX($A$42:$U$103,MATCH($B159,$B$42:$B$103,0),11))</f>
        <v>0</v>
      </c>
      <c r="L159" s="19">
        <f>IF(ISNA(INDEX($A$42:$U$103,MATCH($B159,$B$42:$B$103,0),12)),"",INDEX($A$42:$U$103,MATCH($B159,$B$42:$B$103,0),12))</f>
        <v>0</v>
      </c>
      <c r="M159" s="19">
        <f>IF(ISNA(INDEX($A$42:$U$103,MATCH($B159,$B$42:$B$103,0),13)),"",INDEX($A$42:$U$103,MATCH($B159,$B$42:$B$103,0),13))</f>
        <v>0</v>
      </c>
      <c r="N159" s="19">
        <f>IF(ISNA(INDEX($A$42:$U$103,MATCH($B159,$B$42:$B$103,0),14)),"",INDEX($A$42:$U$103,MATCH($B159,$B$42:$B$103,0),14))</f>
        <v>2</v>
      </c>
      <c r="O159" s="19">
        <f>IF(ISNA(INDEX($A$42:$U$103,MATCH($B159,$B$42:$B$103,0),15)),"",INDEX($A$42:$U$103,MATCH($B159,$B$42:$B$103,0),15))</f>
        <v>2</v>
      </c>
      <c r="P159" s="19">
        <f>IF(ISNA(INDEX($A$42:$U$103,MATCH($B159,$B$42:$B$103,0),16)),"",INDEX($A$42:$U$103,MATCH($B159,$B$42:$B$103,0),16))</f>
        <v>6</v>
      </c>
      <c r="Q159" s="19">
        <f>IF(ISNA(INDEX($A$42:$U$103,MATCH($B159,$B$42:$B$103,0),17)),"",INDEX($A$42:$U$103,MATCH($B159,$B$42:$B$103,0),17))</f>
        <v>8</v>
      </c>
      <c r="R159" s="29">
        <f>IF(ISNA(INDEX($A$42:$U$103,MATCH($B159,$B$42:$B$103,0),18)),"",INDEX($A$42:$U$103,MATCH($B159,$B$42:$B$103,0),18))</f>
        <v>0</v>
      </c>
      <c r="S159" s="29" t="str">
        <f>IF(ISNA(INDEX($A$42:$U$103,MATCH($B159,$B$42:$B$103,0),19)),"",INDEX($A$42:$U$103,MATCH($B159,$B$42:$B$103,0),19))</f>
        <v>C</v>
      </c>
      <c r="T159" s="29">
        <f>IF(ISNA(INDEX($A$42:$U$103,MATCH($B159,$B$42:$B$103,0),20)),"",INDEX($A$42:$U$103,MATCH($B159,$B$42:$B$103,0),20))</f>
        <v>0</v>
      </c>
      <c r="U159" s="18" t="s">
        <v>40</v>
      </c>
    </row>
    <row r="160" spans="1:21" ht="12.75">
      <c r="A160" s="32" t="str">
        <f>IF(ISNA(INDEX($A$42:$U$103,MATCH($B160,$B$42:$B$103,0),1)),"",INDEX($A$42:$U$103,MATCH($B160,$B$42:$B$103,0),1))</f>
        <v>MMX9702</v>
      </c>
      <c r="B160" s="53" t="s">
        <v>109</v>
      </c>
      <c r="C160" s="53"/>
      <c r="D160" s="53"/>
      <c r="E160" s="53"/>
      <c r="F160" s="53"/>
      <c r="G160" s="53"/>
      <c r="H160" s="53"/>
      <c r="I160" s="53"/>
      <c r="J160" s="19">
        <f>IF(ISNA(INDEX($A$42:$U$103,MATCH($B160,$B$42:$B$103,0),10)),"",INDEX($A$42:$U$103,MATCH($B160,$B$42:$B$103,0),10))</f>
        <v>8</v>
      </c>
      <c r="K160" s="19">
        <f>IF(ISNA(INDEX($A$42:$U$103,MATCH($B160,$B$42:$B$103,0),11)),"",INDEX($A$42:$U$103,MATCH($B160,$B$42:$B$103,0),11))</f>
        <v>2</v>
      </c>
      <c r="L160" s="19">
        <f>IF(ISNA(INDEX($A$42:$U$103,MATCH($B160,$B$42:$B$103,0),12)),"",INDEX($A$42:$U$103,MATCH($B160,$B$42:$B$103,0),12))</f>
        <v>1</v>
      </c>
      <c r="M160" s="19">
        <f>IF(ISNA(INDEX($A$42:$U$103,MATCH($B160,$B$42:$B$103,0),13)),"",INDEX($A$42:$U$103,MATCH($B160,$B$42:$B$103,0),13))</f>
        <v>0</v>
      </c>
      <c r="N160" s="19">
        <f>IF(ISNA(INDEX($A$42:$U$103,MATCH($B160,$B$42:$B$103,0),14)),"",INDEX($A$42:$U$103,MATCH($B160,$B$42:$B$103,0),14))</f>
        <v>1</v>
      </c>
      <c r="O160" s="19">
        <f>IF(ISNA(INDEX($A$42:$U$103,MATCH($B160,$B$42:$B$103,0),15)),"",INDEX($A$42:$U$103,MATCH($B160,$B$42:$B$103,0),15))</f>
        <v>4</v>
      </c>
      <c r="P160" s="19">
        <f>IF(ISNA(INDEX($A$42:$U$103,MATCH($B160,$B$42:$B$103,0),16)),"",INDEX($A$42:$U$103,MATCH($B160,$B$42:$B$103,0),16))</f>
        <v>13</v>
      </c>
      <c r="Q160" s="19">
        <f>IF(ISNA(INDEX($A$42:$U$103,MATCH($B160,$B$42:$B$103,0),17)),"",INDEX($A$42:$U$103,MATCH($B160,$B$42:$B$103,0),17))</f>
        <v>17</v>
      </c>
      <c r="R160" s="29" t="str">
        <f>IF(ISNA(INDEX($A$42:$U$103,MATCH($B160,$B$42:$B$103,0),18)),"",INDEX($A$42:$U$103,MATCH($B160,$B$42:$B$103,0),18))</f>
        <v>E</v>
      </c>
      <c r="S160" s="29">
        <f>IF(ISNA(INDEX($A$42:$U$103,MATCH($B160,$B$42:$B$103,0),19)),"",INDEX($A$42:$U$103,MATCH($B160,$B$42:$B$103,0),19))</f>
        <v>0</v>
      </c>
      <c r="T160" s="29">
        <f>IF(ISNA(INDEX($A$42:$U$103,MATCH($B160,$B$42:$B$103,0),20)),"",INDEX($A$42:$U$103,MATCH($B160,$B$42:$B$103,0),20))</f>
        <v>0</v>
      </c>
      <c r="U160" s="18" t="s">
        <v>40</v>
      </c>
    </row>
    <row r="161" spans="1:21" ht="12.75">
      <c r="A161" s="21" t="s">
        <v>26</v>
      </c>
      <c r="B161" s="48"/>
      <c r="C161" s="48"/>
      <c r="D161" s="48"/>
      <c r="E161" s="48"/>
      <c r="F161" s="48"/>
      <c r="G161" s="48"/>
      <c r="H161" s="48"/>
      <c r="I161" s="48"/>
      <c r="J161" s="23">
        <f aca="true" t="shared" si="11" ref="J161:Q161">SUM(J157:J160)</f>
        <v>23</v>
      </c>
      <c r="K161" s="23">
        <f t="shared" si="11"/>
        <v>4</v>
      </c>
      <c r="L161" s="23">
        <f t="shared" si="11"/>
        <v>2</v>
      </c>
      <c r="M161" s="23">
        <f t="shared" si="11"/>
        <v>1</v>
      </c>
      <c r="N161" s="23">
        <f t="shared" si="11"/>
        <v>6</v>
      </c>
      <c r="O161" s="23">
        <f t="shared" si="11"/>
        <v>13</v>
      </c>
      <c r="P161" s="23">
        <f t="shared" si="11"/>
        <v>35</v>
      </c>
      <c r="Q161" s="23">
        <f t="shared" si="11"/>
        <v>48</v>
      </c>
      <c r="R161" s="21">
        <f>COUNTIF(R157:R160,"E")</f>
        <v>2</v>
      </c>
      <c r="S161" s="21">
        <f>COUNTIF(S157:S160,"C")</f>
        <v>2</v>
      </c>
      <c r="T161" s="21">
        <f>COUNTIF(T157:T160,"VP")</f>
        <v>0</v>
      </c>
      <c r="U161" s="22"/>
    </row>
    <row r="162" spans="1:21" ht="25.5" customHeight="1">
      <c r="A162" s="118" t="s">
        <v>52</v>
      </c>
      <c r="B162" s="119"/>
      <c r="C162" s="119"/>
      <c r="D162" s="119"/>
      <c r="E162" s="119"/>
      <c r="F162" s="119"/>
      <c r="G162" s="119"/>
      <c r="H162" s="119"/>
      <c r="I162" s="120"/>
      <c r="J162" s="23">
        <f aca="true" t="shared" si="12" ref="J162:T162">SUM(J155,J161)</f>
        <v>38</v>
      </c>
      <c r="K162" s="23">
        <f t="shared" si="12"/>
        <v>8</v>
      </c>
      <c r="L162" s="23">
        <f t="shared" si="12"/>
        <v>4</v>
      </c>
      <c r="M162" s="23">
        <f t="shared" si="12"/>
        <v>1</v>
      </c>
      <c r="N162" s="23">
        <f t="shared" si="12"/>
        <v>8</v>
      </c>
      <c r="O162" s="23">
        <f t="shared" si="12"/>
        <v>21</v>
      </c>
      <c r="P162" s="23">
        <f t="shared" si="12"/>
        <v>54</v>
      </c>
      <c r="Q162" s="23">
        <f t="shared" si="12"/>
        <v>75</v>
      </c>
      <c r="R162" s="23">
        <f t="shared" si="12"/>
        <v>4</v>
      </c>
      <c r="S162" s="23">
        <f t="shared" si="12"/>
        <v>2</v>
      </c>
      <c r="T162" s="23">
        <f t="shared" si="12"/>
        <v>0</v>
      </c>
      <c r="U162" s="44">
        <v>0.3529</v>
      </c>
    </row>
    <row r="163" spans="1:21" ht="13.5" customHeight="1">
      <c r="A163" s="121" t="s">
        <v>53</v>
      </c>
      <c r="B163" s="122"/>
      <c r="C163" s="122"/>
      <c r="D163" s="122"/>
      <c r="E163" s="122"/>
      <c r="F163" s="122"/>
      <c r="G163" s="122"/>
      <c r="H163" s="122"/>
      <c r="I163" s="122"/>
      <c r="J163" s="123"/>
      <c r="K163" s="23">
        <f aca="true" t="shared" si="13" ref="K163:Q163">K155*14+K161*12</f>
        <v>104</v>
      </c>
      <c r="L163" s="23">
        <f t="shared" si="13"/>
        <v>52</v>
      </c>
      <c r="M163" s="23">
        <f>M155*14+M161*12</f>
        <v>12</v>
      </c>
      <c r="N163" s="23">
        <f t="shared" si="13"/>
        <v>100</v>
      </c>
      <c r="O163" s="23">
        <f t="shared" si="13"/>
        <v>268</v>
      </c>
      <c r="P163" s="23">
        <f t="shared" si="13"/>
        <v>686</v>
      </c>
      <c r="Q163" s="23">
        <f t="shared" si="13"/>
        <v>954</v>
      </c>
      <c r="R163" s="134"/>
      <c r="S163" s="135"/>
      <c r="T163" s="135"/>
      <c r="U163" s="136"/>
    </row>
    <row r="164" spans="1:21" ht="16.5" customHeight="1">
      <c r="A164" s="124"/>
      <c r="B164" s="125"/>
      <c r="C164" s="125"/>
      <c r="D164" s="125"/>
      <c r="E164" s="125"/>
      <c r="F164" s="125"/>
      <c r="G164" s="125"/>
      <c r="H164" s="125"/>
      <c r="I164" s="125"/>
      <c r="J164" s="126"/>
      <c r="K164" s="127">
        <f>SUM(K163:N163)</f>
        <v>268</v>
      </c>
      <c r="L164" s="128"/>
      <c r="M164" s="128"/>
      <c r="N164" s="129"/>
      <c r="O164" s="130">
        <v>954</v>
      </c>
      <c r="P164" s="131"/>
      <c r="Q164" s="132"/>
      <c r="R164" s="137"/>
      <c r="S164" s="138"/>
      <c r="T164" s="138"/>
      <c r="U164" s="139"/>
    </row>
    <row r="165" ht="8.25" customHeight="1"/>
    <row r="166" spans="2:20" ht="12.75">
      <c r="B166" s="2"/>
      <c r="C166" s="2"/>
      <c r="D166" s="2"/>
      <c r="E166" s="2"/>
      <c r="F166" s="2"/>
      <c r="G166" s="2"/>
      <c r="N166" s="8"/>
      <c r="O166" s="8"/>
      <c r="P166" s="8"/>
      <c r="Q166" s="8"/>
      <c r="R166" s="8"/>
      <c r="S166" s="8"/>
      <c r="T166" s="8"/>
    </row>
    <row r="167" spans="2:20" ht="12.75">
      <c r="B167" s="8"/>
      <c r="C167" s="8"/>
      <c r="D167" s="8"/>
      <c r="E167" s="8"/>
      <c r="F167" s="8"/>
      <c r="G167" s="8"/>
      <c r="H167" s="17"/>
      <c r="I167" s="17"/>
      <c r="J167" s="17"/>
      <c r="N167" s="8"/>
      <c r="O167" s="8"/>
      <c r="P167" s="8"/>
      <c r="Q167" s="8"/>
      <c r="R167" s="8"/>
      <c r="S167" s="8"/>
      <c r="T167" s="8"/>
    </row>
    <row r="168" ht="12" customHeight="1"/>
    <row r="169" spans="1:21" ht="22.5" customHeight="1">
      <c r="A169" s="48" t="s">
        <v>128</v>
      </c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</row>
    <row r="170" spans="1:21" ht="25.5" customHeight="1">
      <c r="A170" s="48" t="s">
        <v>28</v>
      </c>
      <c r="B170" s="48" t="s">
        <v>27</v>
      </c>
      <c r="C170" s="48"/>
      <c r="D170" s="48"/>
      <c r="E170" s="48"/>
      <c r="F170" s="48"/>
      <c r="G170" s="48"/>
      <c r="H170" s="48"/>
      <c r="I170" s="48"/>
      <c r="J170" s="49" t="s">
        <v>42</v>
      </c>
      <c r="K170" s="49" t="s">
        <v>25</v>
      </c>
      <c r="L170" s="49"/>
      <c r="M170" s="49"/>
      <c r="N170" s="49"/>
      <c r="O170" s="49" t="s">
        <v>43</v>
      </c>
      <c r="P170" s="49"/>
      <c r="Q170" s="49"/>
      <c r="R170" s="49" t="s">
        <v>24</v>
      </c>
      <c r="S170" s="49"/>
      <c r="T170" s="49"/>
      <c r="U170" s="49" t="s">
        <v>23</v>
      </c>
    </row>
    <row r="171" spans="1:21" ht="18" customHeight="1">
      <c r="A171" s="48"/>
      <c r="B171" s="48"/>
      <c r="C171" s="48"/>
      <c r="D171" s="48"/>
      <c r="E171" s="48"/>
      <c r="F171" s="48"/>
      <c r="G171" s="48"/>
      <c r="H171" s="48"/>
      <c r="I171" s="48"/>
      <c r="J171" s="49"/>
      <c r="K171" s="30" t="s">
        <v>29</v>
      </c>
      <c r="L171" s="30" t="s">
        <v>30</v>
      </c>
      <c r="M171" s="30" t="s">
        <v>31</v>
      </c>
      <c r="N171" s="30" t="s">
        <v>72</v>
      </c>
      <c r="O171" s="30" t="s">
        <v>35</v>
      </c>
      <c r="P171" s="30" t="s">
        <v>8</v>
      </c>
      <c r="Q171" s="30" t="s">
        <v>32</v>
      </c>
      <c r="R171" s="30" t="s">
        <v>33</v>
      </c>
      <c r="S171" s="30" t="s">
        <v>29</v>
      </c>
      <c r="T171" s="30" t="s">
        <v>34</v>
      </c>
      <c r="U171" s="49"/>
    </row>
    <row r="172" spans="1:21" ht="19.5" customHeight="1">
      <c r="A172" s="50" t="s">
        <v>68</v>
      </c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2"/>
    </row>
    <row r="173" spans="1:21" ht="12.75">
      <c r="A173" s="32" t="str">
        <f>IF(ISNA(INDEX($A$42:$U$103,MATCH($B173,$B$42:$B$103,0),1)),"",INDEX($A$42:$U$103,MATCH($B173,$B$42:$B$103,0),1))</f>
        <v>MME3006</v>
      </c>
      <c r="B173" s="53" t="s">
        <v>83</v>
      </c>
      <c r="C173" s="53"/>
      <c r="D173" s="53"/>
      <c r="E173" s="53"/>
      <c r="F173" s="53"/>
      <c r="G173" s="53"/>
      <c r="H173" s="53"/>
      <c r="I173" s="53"/>
      <c r="J173" s="19">
        <f>IF(ISNA(INDEX($A$42:$U$103,MATCH($B173,$B$42:$B$103,0),10)),"",INDEX($A$42:$U$103,MATCH($B173,$B$42:$B$103,0),10))</f>
        <v>7</v>
      </c>
      <c r="K173" s="19">
        <f>IF(ISNA(INDEX($A$42:$U$103,MATCH($B173,$B$42:$B$103,0),11)),"",INDEX($A$42:$U$103,MATCH($B173,$B$42:$B$103,0),11))</f>
        <v>2</v>
      </c>
      <c r="L173" s="19">
        <f>IF(ISNA(INDEX($A$42:$U$103,MATCH($B173,$B$42:$B$103,0),12)),"",INDEX($A$42:$U$103,MATCH($B173,$B$42:$B$103,0),12))</f>
        <v>1</v>
      </c>
      <c r="M173" s="19">
        <f>IF(ISNA(INDEX($A$42:$U$103,MATCH($B173,$B$42:$B$103,0),13)),"",INDEX($A$42:$U$103,MATCH($B173,$B$42:$B$103,0),13))</f>
        <v>0</v>
      </c>
      <c r="N173" s="19">
        <f>IF(ISNA(INDEX($A$42:$U$103,MATCH($B173,$B$42:$B$103,0),14)),"",INDEX($A$42:$U$103,MATCH($B173,$B$42:$B$103,0),14))</f>
        <v>1</v>
      </c>
      <c r="O173" s="19">
        <f>IF(ISNA(INDEX($A$42:$U$103,MATCH($B173,$B$42:$B$103,0),15)),"",INDEX($A$42:$U$103,MATCH($B173,$B$42:$B$103,0),15))</f>
        <v>4</v>
      </c>
      <c r="P173" s="19">
        <f>IF(ISNA(INDEX($A$42:$U$103,MATCH($B173,$B$42:$B$103,0),16)),"",INDEX($A$42:$U$103,MATCH($B173,$B$42:$B$103,0),16))</f>
        <v>9</v>
      </c>
      <c r="Q173" s="19">
        <f>IF(ISNA(INDEX($A$42:$U$103,MATCH($B173,$B$42:$B$103,0),17)),"",INDEX($A$42:$U$103,MATCH($B173,$B$42:$B$103,0),17))</f>
        <v>13</v>
      </c>
      <c r="R173" s="29" t="str">
        <f>IF(ISNA(INDEX($A$42:$U$103,MATCH($B173,$B$42:$B$103,0),18)),"",INDEX($A$42:$U$103,MATCH($B173,$B$42:$B$103,0),18))</f>
        <v>E</v>
      </c>
      <c r="S173" s="29">
        <f>IF(ISNA(INDEX($A$42:$U$103,MATCH($B173,$B$42:$B$103,0),19)),"",INDEX($A$42:$U$103,MATCH($B173,$B$42:$B$103,0),19))</f>
        <v>0</v>
      </c>
      <c r="T173" s="29">
        <f>IF(ISNA(INDEX($A$42:$U$103,MATCH($B173,$B$42:$B$103,0),20)),"",INDEX($A$42:$U$103,MATCH($B173,$B$42:$B$103,0),20))</f>
        <v>0</v>
      </c>
      <c r="U173" s="18" t="s">
        <v>41</v>
      </c>
    </row>
    <row r="174" spans="1:21" ht="12.75">
      <c r="A174" s="32" t="str">
        <f>IF(ISNA(INDEX($A$42:$U$103,MATCH($B174,$B$42:$B$103,0),1)),"",INDEX($A$42:$U$103,MATCH($B174,$B$42:$B$103,0),1))</f>
        <v>MME8005</v>
      </c>
      <c r="B174" s="53" t="s">
        <v>96</v>
      </c>
      <c r="C174" s="53"/>
      <c r="D174" s="53"/>
      <c r="E174" s="53"/>
      <c r="F174" s="53"/>
      <c r="G174" s="53"/>
      <c r="H174" s="53"/>
      <c r="I174" s="53"/>
      <c r="J174" s="19">
        <f>IF(ISNA(INDEX($A$42:$U$103,MATCH($B174,$B$42:$B$103,0),10)),"",INDEX($A$42:$U$103,MATCH($B174,$B$42:$B$103,0),10))</f>
        <v>8</v>
      </c>
      <c r="K174" s="19">
        <f>IF(ISNA(INDEX($A$42:$U$103,MATCH($B174,$B$42:$B$103,0),11)),"",INDEX($A$42:$U$103,MATCH($B174,$B$42:$B$103,0),11))</f>
        <v>2</v>
      </c>
      <c r="L174" s="19">
        <f>IF(ISNA(INDEX($A$42:$U$103,MATCH($B174,$B$42:$B$103,0),12)),"",INDEX($A$42:$U$103,MATCH($B174,$B$42:$B$103,0),12))</f>
        <v>1</v>
      </c>
      <c r="M174" s="19">
        <f>IF(ISNA(INDEX($A$42:$U$103,MATCH($B174,$B$42:$B$103,0),13)),"",INDEX($A$42:$U$103,MATCH($B174,$B$42:$B$103,0),13))</f>
        <v>0</v>
      </c>
      <c r="N174" s="19">
        <f>IF(ISNA(INDEX($A$42:$U$103,MATCH($B174,$B$42:$B$103,0),14)),"",INDEX($A$42:$U$103,MATCH($B174,$B$42:$B$103,0),14))</f>
        <v>1</v>
      </c>
      <c r="O174" s="19">
        <f>IF(ISNA(INDEX($A$42:$U$103,MATCH($B174,$B$42:$B$103,0),15)),"",INDEX($A$42:$U$103,MATCH($B174,$B$42:$B$103,0),15))</f>
        <v>4</v>
      </c>
      <c r="P174" s="19">
        <f>IF(ISNA(INDEX($A$42:$U$103,MATCH($B174,$B$42:$B$103,0),16)),"",INDEX($A$42:$U$103,MATCH($B174,$B$42:$B$103,0),16))</f>
        <v>10</v>
      </c>
      <c r="Q174" s="19">
        <f>IF(ISNA(INDEX($A$42:$U$103,MATCH($B174,$B$42:$B$103,0),17)),"",INDEX($A$42:$U$103,MATCH($B174,$B$42:$B$103,0),17))</f>
        <v>14</v>
      </c>
      <c r="R174" s="29" t="str">
        <f>IF(ISNA(INDEX($A$42:$U$103,MATCH($B174,$B$42:$B$103,0),18)),"",INDEX($A$42:$U$103,MATCH($B174,$B$42:$B$103,0),18))</f>
        <v>E</v>
      </c>
      <c r="S174" s="29">
        <f>IF(ISNA(INDEX($A$42:$U$103,MATCH($B174,$B$42:$B$103,0),19)),"",INDEX($A$42:$U$103,MATCH($B174,$B$42:$B$103,0),19))</f>
        <v>0</v>
      </c>
      <c r="T174" s="29">
        <f>IF(ISNA(INDEX($A$42:$U$103,MATCH($B174,$B$42:$B$103,0),20)),"",INDEX($A$42:$U$103,MATCH($B174,$B$42:$B$103,0),20))</f>
        <v>0</v>
      </c>
      <c r="U174" s="18" t="s">
        <v>41</v>
      </c>
    </row>
    <row r="175" spans="1:21" ht="12.75">
      <c r="A175" s="21" t="s">
        <v>26</v>
      </c>
      <c r="B175" s="54"/>
      <c r="C175" s="55"/>
      <c r="D175" s="55"/>
      <c r="E175" s="55"/>
      <c r="F175" s="55"/>
      <c r="G175" s="55"/>
      <c r="H175" s="55"/>
      <c r="I175" s="56"/>
      <c r="J175" s="23">
        <f aca="true" t="shared" si="14" ref="J175:Q175">SUM(J173:J174)</f>
        <v>15</v>
      </c>
      <c r="K175" s="23">
        <f t="shared" si="14"/>
        <v>4</v>
      </c>
      <c r="L175" s="23">
        <f t="shared" si="14"/>
        <v>2</v>
      </c>
      <c r="M175" s="23">
        <f t="shared" si="14"/>
        <v>0</v>
      </c>
      <c r="N175" s="23">
        <f t="shared" si="14"/>
        <v>2</v>
      </c>
      <c r="O175" s="23">
        <f t="shared" si="14"/>
        <v>8</v>
      </c>
      <c r="P175" s="23">
        <f t="shared" si="14"/>
        <v>19</v>
      </c>
      <c r="Q175" s="23">
        <f t="shared" si="14"/>
        <v>27</v>
      </c>
      <c r="R175" s="21">
        <f>COUNTIF(R173:R174,"E")</f>
        <v>2</v>
      </c>
      <c r="S175" s="21">
        <f>COUNTIF(S173:S174,"C")</f>
        <v>0</v>
      </c>
      <c r="T175" s="21">
        <f>COUNTIF(T173:T174,"VP")</f>
        <v>0</v>
      </c>
      <c r="U175" s="18"/>
    </row>
    <row r="176" spans="1:21" ht="19.5" customHeight="1">
      <c r="A176" s="50" t="s">
        <v>70</v>
      </c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2"/>
    </row>
    <row r="177" spans="1:21" ht="12.75">
      <c r="A177" s="32" t="str">
        <f>IF(ISNA(INDEX($A$42:$U$103,MATCH($B177,$B$42:$B$103,0),1)),"",INDEX($A$42:$U$103,MATCH($B177,$B$42:$B$103,0),1))</f>
        <v>MME8026</v>
      </c>
      <c r="B177" s="53" t="s">
        <v>105</v>
      </c>
      <c r="C177" s="53"/>
      <c r="D177" s="53"/>
      <c r="E177" s="53"/>
      <c r="F177" s="53"/>
      <c r="G177" s="53"/>
      <c r="H177" s="53"/>
      <c r="I177" s="53"/>
      <c r="J177" s="19">
        <f>IF(ISNA(INDEX($A$42:$U$103,MATCH($B177,$B$42:$B$103,0),10)),"",INDEX($A$42:$U$103,MATCH($B177,$B$42:$B$103,0),10))</f>
        <v>7</v>
      </c>
      <c r="K177" s="19">
        <f>IF(ISNA(INDEX($A$42:$U$103,MATCH($B177,$B$42:$B$103,0),11)),"",INDEX($A$42:$U$103,MATCH($B177,$B$42:$B$103,0),11))</f>
        <v>2</v>
      </c>
      <c r="L177" s="19">
        <f>IF(ISNA(INDEX($A$42:$U$103,MATCH($B177,$B$42:$B$103,0),12)),"",INDEX($A$42:$U$103,MATCH($B177,$B$42:$B$103,0),12))</f>
        <v>1</v>
      </c>
      <c r="M177" s="19">
        <f>IF(ISNA(INDEX($A$42:$U$103,MATCH($B177,$B$42:$B$103,0),13)),"",INDEX($A$42:$U$103,MATCH($B177,$B$42:$B$103,0),13))</f>
        <v>0</v>
      </c>
      <c r="N177" s="19">
        <f>IF(ISNA(INDEX($A$42:$U$103,MATCH($B177,$B$42:$B$103,0),14)),"",INDEX($A$42:$U$103,MATCH($B177,$B$42:$B$103,0),14))</f>
        <v>1</v>
      </c>
      <c r="O177" s="19">
        <f>IF(ISNA(INDEX($A$42:$U$103,MATCH($B177,$B$42:$B$103,0),15)),"",INDEX($A$42:$U$103,MATCH($B177,$B$42:$B$103,0),15))</f>
        <v>4</v>
      </c>
      <c r="P177" s="19">
        <f>IF(ISNA(INDEX($A$42:$U$103,MATCH($B177,$B$42:$B$103,0),16)),"",INDEX($A$42:$U$103,MATCH($B177,$B$42:$B$103,0),16))</f>
        <v>11</v>
      </c>
      <c r="Q177" s="19">
        <f>IF(ISNA(INDEX($A$42:$U$103,MATCH($B177,$B$42:$B$103,0),17)),"",INDEX($A$42:$U$103,MATCH($B177,$B$42:$B$103,0),17))</f>
        <v>15</v>
      </c>
      <c r="R177" s="29" t="str">
        <f>IF(ISNA(INDEX($A$42:$U$103,MATCH($B177,$B$42:$B$103,0),18)),"",INDEX($A$42:$U$103,MATCH($B177,$B$42:$B$103,0),18))</f>
        <v>E</v>
      </c>
      <c r="S177" s="29">
        <f>IF(ISNA(INDEX($A$42:$U$103,MATCH($B177,$B$42:$B$103,0),19)),"",INDEX($A$42:$U$103,MATCH($B177,$B$42:$B$103,0),19))</f>
        <v>0</v>
      </c>
      <c r="T177" s="29">
        <f>IF(ISNA(INDEX($A$42:$U$103,MATCH($B177,$B$42:$B$103,0),20)),"",INDEX($A$42:$U$103,MATCH($B177,$B$42:$B$103,0),20))</f>
        <v>0</v>
      </c>
      <c r="U177" s="18" t="s">
        <v>41</v>
      </c>
    </row>
    <row r="178" spans="1:21" ht="12.75">
      <c r="A178" s="21" t="s">
        <v>26</v>
      </c>
      <c r="B178" s="48"/>
      <c r="C178" s="48"/>
      <c r="D178" s="48"/>
      <c r="E178" s="48"/>
      <c r="F178" s="48"/>
      <c r="G178" s="48"/>
      <c r="H178" s="48"/>
      <c r="I178" s="48"/>
      <c r="J178" s="23">
        <f aca="true" t="shared" si="15" ref="J178:Q178">SUM(J177:J177)</f>
        <v>7</v>
      </c>
      <c r="K178" s="23">
        <f t="shared" si="15"/>
        <v>2</v>
      </c>
      <c r="L178" s="23">
        <f t="shared" si="15"/>
        <v>1</v>
      </c>
      <c r="M178" s="23">
        <f t="shared" si="15"/>
        <v>0</v>
      </c>
      <c r="N178" s="23">
        <f t="shared" si="15"/>
        <v>1</v>
      </c>
      <c r="O178" s="23">
        <f t="shared" si="15"/>
        <v>4</v>
      </c>
      <c r="P178" s="23">
        <f t="shared" si="15"/>
        <v>11</v>
      </c>
      <c r="Q178" s="23">
        <f t="shared" si="15"/>
        <v>15</v>
      </c>
      <c r="R178" s="21">
        <f>COUNTIF(R177:R177,"E")</f>
        <v>1</v>
      </c>
      <c r="S178" s="21">
        <f>COUNTIF(S177:S177,"C")</f>
        <v>0</v>
      </c>
      <c r="T178" s="21">
        <f>COUNTIF(T177:T177,"VP")</f>
        <v>0</v>
      </c>
      <c r="U178" s="22"/>
    </row>
    <row r="179" spans="1:21" ht="27.75" customHeight="1">
      <c r="A179" s="118" t="s">
        <v>52</v>
      </c>
      <c r="B179" s="119"/>
      <c r="C179" s="119"/>
      <c r="D179" s="119"/>
      <c r="E179" s="119"/>
      <c r="F179" s="119"/>
      <c r="G179" s="119"/>
      <c r="H179" s="119"/>
      <c r="I179" s="120"/>
      <c r="J179" s="23">
        <f aca="true" t="shared" si="16" ref="J179:T179">SUM(J175,J178)</f>
        <v>22</v>
      </c>
      <c r="K179" s="23">
        <f t="shared" si="16"/>
        <v>6</v>
      </c>
      <c r="L179" s="23">
        <f t="shared" si="16"/>
        <v>3</v>
      </c>
      <c r="M179" s="23">
        <f t="shared" si="16"/>
        <v>0</v>
      </c>
      <c r="N179" s="23">
        <f t="shared" si="16"/>
        <v>3</v>
      </c>
      <c r="O179" s="23">
        <f t="shared" si="16"/>
        <v>12</v>
      </c>
      <c r="P179" s="23">
        <f t="shared" si="16"/>
        <v>30</v>
      </c>
      <c r="Q179" s="23">
        <f t="shared" si="16"/>
        <v>42</v>
      </c>
      <c r="R179" s="23">
        <f t="shared" si="16"/>
        <v>3</v>
      </c>
      <c r="S179" s="23">
        <f t="shared" si="16"/>
        <v>0</v>
      </c>
      <c r="T179" s="23">
        <f t="shared" si="16"/>
        <v>0</v>
      </c>
      <c r="U179" s="44">
        <v>0.1764</v>
      </c>
    </row>
    <row r="180" spans="1:21" ht="17.25" customHeight="1">
      <c r="A180" s="121" t="s">
        <v>53</v>
      </c>
      <c r="B180" s="122"/>
      <c r="C180" s="122"/>
      <c r="D180" s="122"/>
      <c r="E180" s="122"/>
      <c r="F180" s="122"/>
      <c r="G180" s="122"/>
      <c r="H180" s="122"/>
      <c r="I180" s="122"/>
      <c r="J180" s="123"/>
      <c r="K180" s="23">
        <f aca="true" t="shared" si="17" ref="K180:Q180">K175*14+K178*12</f>
        <v>80</v>
      </c>
      <c r="L180" s="23">
        <f t="shared" si="17"/>
        <v>40</v>
      </c>
      <c r="M180" s="23">
        <f t="shared" si="17"/>
        <v>0</v>
      </c>
      <c r="N180" s="23">
        <f t="shared" si="17"/>
        <v>40</v>
      </c>
      <c r="O180" s="23">
        <f t="shared" si="17"/>
        <v>160</v>
      </c>
      <c r="P180" s="23">
        <f t="shared" si="17"/>
        <v>398</v>
      </c>
      <c r="Q180" s="23">
        <f t="shared" si="17"/>
        <v>558</v>
      </c>
      <c r="R180" s="134"/>
      <c r="S180" s="135"/>
      <c r="T180" s="135"/>
      <c r="U180" s="136"/>
    </row>
    <row r="181" spans="1:21" ht="12.75">
      <c r="A181" s="124"/>
      <c r="B181" s="125"/>
      <c r="C181" s="125"/>
      <c r="D181" s="125"/>
      <c r="E181" s="125"/>
      <c r="F181" s="125"/>
      <c r="G181" s="125"/>
      <c r="H181" s="125"/>
      <c r="I181" s="125"/>
      <c r="J181" s="126"/>
      <c r="K181" s="127">
        <f>SUM(K180:N180)</f>
        <v>160</v>
      </c>
      <c r="L181" s="128"/>
      <c r="M181" s="128"/>
      <c r="N181" s="129"/>
      <c r="O181" s="130">
        <v>558</v>
      </c>
      <c r="P181" s="131"/>
      <c r="Q181" s="132"/>
      <c r="R181" s="137"/>
      <c r="S181" s="138"/>
      <c r="T181" s="138"/>
      <c r="U181" s="139"/>
    </row>
    <row r="182" ht="8.25" customHeight="1"/>
    <row r="183" spans="1:21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3"/>
      <c r="L183" s="13"/>
      <c r="M183" s="13"/>
      <c r="N183" s="13"/>
      <c r="O183" s="14"/>
      <c r="P183" s="14"/>
      <c r="Q183" s="14"/>
      <c r="R183" s="15"/>
      <c r="S183" s="15"/>
      <c r="T183" s="15"/>
      <c r="U183" s="15"/>
    </row>
    <row r="185" spans="1:2" ht="12.75">
      <c r="A185" s="113" t="s">
        <v>65</v>
      </c>
      <c r="B185" s="113"/>
    </row>
    <row r="186" spans="1:21" ht="12.75">
      <c r="A186" s="150" t="s">
        <v>28</v>
      </c>
      <c r="B186" s="152" t="s">
        <v>57</v>
      </c>
      <c r="C186" s="153"/>
      <c r="D186" s="153"/>
      <c r="E186" s="153"/>
      <c r="F186" s="153"/>
      <c r="G186" s="154"/>
      <c r="H186" s="152" t="s">
        <v>60</v>
      </c>
      <c r="I186" s="154"/>
      <c r="J186" s="145" t="s">
        <v>61</v>
      </c>
      <c r="K186" s="146"/>
      <c r="L186" s="146"/>
      <c r="M186" s="146"/>
      <c r="N186" s="146"/>
      <c r="O186" s="146"/>
      <c r="P186" s="147"/>
      <c r="Q186" s="152" t="s">
        <v>49</v>
      </c>
      <c r="R186" s="154"/>
      <c r="S186" s="145" t="s">
        <v>62</v>
      </c>
      <c r="T186" s="146"/>
      <c r="U186" s="147"/>
    </row>
    <row r="187" spans="1:21" ht="12.75">
      <c r="A187" s="151"/>
      <c r="B187" s="155"/>
      <c r="C187" s="156"/>
      <c r="D187" s="156"/>
      <c r="E187" s="156"/>
      <c r="F187" s="156"/>
      <c r="G187" s="157"/>
      <c r="H187" s="155"/>
      <c r="I187" s="157"/>
      <c r="J187" s="145" t="s">
        <v>35</v>
      </c>
      <c r="K187" s="147"/>
      <c r="L187" s="145" t="s">
        <v>8</v>
      </c>
      <c r="M187" s="146"/>
      <c r="N187" s="147"/>
      <c r="O187" s="145" t="s">
        <v>32</v>
      </c>
      <c r="P187" s="147"/>
      <c r="Q187" s="155"/>
      <c r="R187" s="157"/>
      <c r="S187" s="37" t="s">
        <v>63</v>
      </c>
      <c r="T187" s="145" t="s">
        <v>64</v>
      </c>
      <c r="U187" s="147"/>
    </row>
    <row r="188" spans="1:21" ht="12.75">
      <c r="A188" s="37">
        <v>1</v>
      </c>
      <c r="B188" s="145" t="s">
        <v>58</v>
      </c>
      <c r="C188" s="146"/>
      <c r="D188" s="146"/>
      <c r="E188" s="146"/>
      <c r="F188" s="146"/>
      <c r="G188" s="147"/>
      <c r="H188" s="158">
        <f>J188</f>
        <v>56</v>
      </c>
      <c r="I188" s="158"/>
      <c r="J188" s="159">
        <f>O49+O58+O68+O78-J189</f>
        <v>56</v>
      </c>
      <c r="K188" s="160"/>
      <c r="L188" s="159">
        <f>P49+P58+P68+P78-L189</f>
        <v>137</v>
      </c>
      <c r="M188" s="161"/>
      <c r="N188" s="160"/>
      <c r="O188" s="162">
        <f>SUM(J188:N188)</f>
        <v>193</v>
      </c>
      <c r="P188" s="163"/>
      <c r="Q188" s="167">
        <f>H188/H190</f>
        <v>0.875</v>
      </c>
      <c r="R188" s="168"/>
      <c r="S188" s="38">
        <f>J49+J58-S189</f>
        <v>60</v>
      </c>
      <c r="T188" s="169">
        <f>J68+J78-T189</f>
        <v>44</v>
      </c>
      <c r="U188" s="170"/>
    </row>
    <row r="189" spans="1:21" ht="12.75">
      <c r="A189" s="37">
        <v>2</v>
      </c>
      <c r="B189" s="145" t="s">
        <v>59</v>
      </c>
      <c r="C189" s="146"/>
      <c r="D189" s="146"/>
      <c r="E189" s="146"/>
      <c r="F189" s="146"/>
      <c r="G189" s="147"/>
      <c r="H189" s="158">
        <f>J189</f>
        <v>8</v>
      </c>
      <c r="I189" s="158"/>
      <c r="J189" s="164">
        <v>8</v>
      </c>
      <c r="K189" s="165"/>
      <c r="L189" s="164">
        <v>23</v>
      </c>
      <c r="M189" s="166"/>
      <c r="N189" s="165"/>
      <c r="O189" s="162">
        <f>SUM(J189:N189)</f>
        <v>31</v>
      </c>
      <c r="P189" s="163"/>
      <c r="Q189" s="167">
        <f>H189/H190</f>
        <v>0.125</v>
      </c>
      <c r="R189" s="168"/>
      <c r="S189" s="11">
        <v>0</v>
      </c>
      <c r="T189" s="164">
        <v>16</v>
      </c>
      <c r="U189" s="165"/>
    </row>
    <row r="190" spans="1:21" ht="12.75">
      <c r="A190" s="145" t="s">
        <v>26</v>
      </c>
      <c r="B190" s="146"/>
      <c r="C190" s="146"/>
      <c r="D190" s="146"/>
      <c r="E190" s="146"/>
      <c r="F190" s="146"/>
      <c r="G190" s="147"/>
      <c r="H190" s="49">
        <f>SUM(H188:I189)</f>
        <v>64</v>
      </c>
      <c r="I190" s="49"/>
      <c r="J190" s="49">
        <f>SUM(J188:K189)</f>
        <v>64</v>
      </c>
      <c r="K190" s="49"/>
      <c r="L190" s="50">
        <f>SUM(L188:N189)</f>
        <v>160</v>
      </c>
      <c r="M190" s="51"/>
      <c r="N190" s="52"/>
      <c r="O190" s="50">
        <f>SUM(O188:P189)</f>
        <v>224</v>
      </c>
      <c r="P190" s="52"/>
      <c r="Q190" s="143">
        <f>SUM(Q188:R189)</f>
        <v>1</v>
      </c>
      <c r="R190" s="144"/>
      <c r="S190" s="39">
        <f>SUM(S188:S189)</f>
        <v>60</v>
      </c>
      <c r="T190" s="148">
        <f>SUM(T188:U189)</f>
        <v>60</v>
      </c>
      <c r="U190" s="149"/>
    </row>
    <row r="193" spans="2:20" ht="12.75">
      <c r="B193" s="2"/>
      <c r="C193" s="2"/>
      <c r="D193" s="2"/>
      <c r="E193" s="2"/>
      <c r="F193" s="2"/>
      <c r="G193" s="2"/>
      <c r="N193" s="8"/>
      <c r="O193" s="8"/>
      <c r="P193" s="8"/>
      <c r="Q193" s="8"/>
      <c r="R193" s="8"/>
      <c r="S193" s="8"/>
      <c r="T193" s="8"/>
    </row>
    <row r="194" spans="2:20" ht="12.75">
      <c r="B194" s="8"/>
      <c r="C194" s="8"/>
      <c r="D194" s="8"/>
      <c r="E194" s="8"/>
      <c r="F194" s="8"/>
      <c r="G194" s="8"/>
      <c r="H194" s="17"/>
      <c r="I194" s="17"/>
      <c r="J194" s="17"/>
      <c r="N194" s="8"/>
      <c r="O194" s="8"/>
      <c r="P194" s="8"/>
      <c r="Q194" s="8"/>
      <c r="R194" s="8"/>
      <c r="S194" s="8"/>
      <c r="T194" s="8"/>
    </row>
  </sheetData>
  <sheetProtection formatCells="0" formatRows="0" insertRows="0"/>
  <mergeCells count="230">
    <mergeCell ref="A172:U172"/>
    <mergeCell ref="B173:I173"/>
    <mergeCell ref="O181:Q181"/>
    <mergeCell ref="O170:Q170"/>
    <mergeCell ref="R170:T170"/>
    <mergeCell ref="B174:I174"/>
    <mergeCell ref="B175:I175"/>
    <mergeCell ref="A176:U176"/>
    <mergeCell ref="R180:U181"/>
    <mergeCell ref="S186:U186"/>
    <mergeCell ref="J187:K187"/>
    <mergeCell ref="L187:N187"/>
    <mergeCell ref="O187:P187"/>
    <mergeCell ref="T187:U187"/>
    <mergeCell ref="Q186:R187"/>
    <mergeCell ref="J186:P186"/>
    <mergeCell ref="Q188:R188"/>
    <mergeCell ref="T188:U188"/>
    <mergeCell ref="T189:U189"/>
    <mergeCell ref="Q189:R189"/>
    <mergeCell ref="B189:G189"/>
    <mergeCell ref="H189:I189"/>
    <mergeCell ref="B177:I177"/>
    <mergeCell ref="O189:P189"/>
    <mergeCell ref="H186:I187"/>
    <mergeCell ref="O188:P188"/>
    <mergeCell ref="J190:K190"/>
    <mergeCell ref="L190:N190"/>
    <mergeCell ref="A179:I179"/>
    <mergeCell ref="J189:K189"/>
    <mergeCell ref="L189:N189"/>
    <mergeCell ref="A186:A187"/>
    <mergeCell ref="B186:G187"/>
    <mergeCell ref="B188:G188"/>
    <mergeCell ref="H188:I188"/>
    <mergeCell ref="J188:K188"/>
    <mergeCell ref="L188:N188"/>
    <mergeCell ref="Q190:R190"/>
    <mergeCell ref="O190:P190"/>
    <mergeCell ref="A185:B185"/>
    <mergeCell ref="A190:G190"/>
    <mergeCell ref="H190:I190"/>
    <mergeCell ref="T190:U190"/>
    <mergeCell ref="A163:J164"/>
    <mergeCell ref="A170:A171"/>
    <mergeCell ref="B170:I171"/>
    <mergeCell ref="J170:J171"/>
    <mergeCell ref="A169:U169"/>
    <mergeCell ref="K164:N164"/>
    <mergeCell ref="O164:Q164"/>
    <mergeCell ref="U170:U171"/>
    <mergeCell ref="R163:U164"/>
    <mergeCell ref="K170:N170"/>
    <mergeCell ref="K181:N181"/>
    <mergeCell ref="A180:J181"/>
    <mergeCell ref="B178:I178"/>
    <mergeCell ref="B153:I153"/>
    <mergeCell ref="B154:I154"/>
    <mergeCell ref="B155:I155"/>
    <mergeCell ref="A152:U152"/>
    <mergeCell ref="B158:I158"/>
    <mergeCell ref="B159:I159"/>
    <mergeCell ref="B160:I160"/>
    <mergeCell ref="B161:I161"/>
    <mergeCell ref="A156:U156"/>
    <mergeCell ref="A162:I162"/>
    <mergeCell ref="B157:I157"/>
    <mergeCell ref="A149:U149"/>
    <mergeCell ref="J150:J151"/>
    <mergeCell ref="K150:N150"/>
    <mergeCell ref="O150:Q150"/>
    <mergeCell ref="B150:I151"/>
    <mergeCell ref="R150:T150"/>
    <mergeCell ref="U150:U151"/>
    <mergeCell ref="A150:A151"/>
    <mergeCell ref="B122:I122"/>
    <mergeCell ref="A121:U121"/>
    <mergeCell ref="B118:I118"/>
    <mergeCell ref="B119:I119"/>
    <mergeCell ref="A125:J126"/>
    <mergeCell ref="R125:U126"/>
    <mergeCell ref="O126:Q126"/>
    <mergeCell ref="K126:N126"/>
    <mergeCell ref="A124:I124"/>
    <mergeCell ref="A108:U108"/>
    <mergeCell ref="U110:U111"/>
    <mergeCell ref="J110:J111"/>
    <mergeCell ref="A110:A111"/>
    <mergeCell ref="B110:I111"/>
    <mergeCell ref="O110:Q110"/>
    <mergeCell ref="A112:U112"/>
    <mergeCell ref="K110:N110"/>
    <mergeCell ref="B95:I95"/>
    <mergeCell ref="B90:I90"/>
    <mergeCell ref="B94:I94"/>
    <mergeCell ref="A96:U96"/>
    <mergeCell ref="B92:I92"/>
    <mergeCell ref="B93:I93"/>
    <mergeCell ref="A91:U91"/>
    <mergeCell ref="R101:U102"/>
    <mergeCell ref="B97:I97"/>
    <mergeCell ref="A98:U98"/>
    <mergeCell ref="A100:I100"/>
    <mergeCell ref="A101:J102"/>
    <mergeCell ref="K102:N102"/>
    <mergeCell ref="O102:Q102"/>
    <mergeCell ref="B99:I99"/>
    <mergeCell ref="A11:K11"/>
    <mergeCell ref="M15:T15"/>
    <mergeCell ref="R43:T43"/>
    <mergeCell ref="A27:G27"/>
    <mergeCell ref="M27:T33"/>
    <mergeCell ref="A1:K1"/>
    <mergeCell ref="A3:K3"/>
    <mergeCell ref="O4:Q4"/>
    <mergeCell ref="M1:T1"/>
    <mergeCell ref="A2:K2"/>
    <mergeCell ref="M4:N4"/>
    <mergeCell ref="R3:T3"/>
    <mergeCell ref="M14:T14"/>
    <mergeCell ref="O3:Q3"/>
    <mergeCell ref="M23:T25"/>
    <mergeCell ref="O6:Q6"/>
    <mergeCell ref="A7:K7"/>
    <mergeCell ref="A6:K6"/>
    <mergeCell ref="R6:T6"/>
    <mergeCell ref="O5:Q5"/>
    <mergeCell ref="A12:K12"/>
    <mergeCell ref="A8:K8"/>
    <mergeCell ref="M13:T13"/>
    <mergeCell ref="M16:T16"/>
    <mergeCell ref="A16:K16"/>
    <mergeCell ref="A19:K21"/>
    <mergeCell ref="A86:U86"/>
    <mergeCell ref="U84:U85"/>
    <mergeCell ref="A83:U83"/>
    <mergeCell ref="U71:U72"/>
    <mergeCell ref="J84:J85"/>
    <mergeCell ref="A22:K25"/>
    <mergeCell ref="A71:A72"/>
    <mergeCell ref="K84:N84"/>
    <mergeCell ref="O84:Q84"/>
    <mergeCell ref="A84:A85"/>
    <mergeCell ref="B84:I85"/>
    <mergeCell ref="B87:I87"/>
    <mergeCell ref="B75:I75"/>
    <mergeCell ref="B74:I74"/>
    <mergeCell ref="B76:I76"/>
    <mergeCell ref="B77:I77"/>
    <mergeCell ref="B88:I88"/>
    <mergeCell ref="B89:I89"/>
    <mergeCell ref="R52:T52"/>
    <mergeCell ref="R84:T84"/>
    <mergeCell ref="B78:I78"/>
    <mergeCell ref="J71:J72"/>
    <mergeCell ref="K71:N71"/>
    <mergeCell ref="O71:Q71"/>
    <mergeCell ref="R71:T71"/>
    <mergeCell ref="B64:I64"/>
    <mergeCell ref="R4:T4"/>
    <mergeCell ref="R5:T5"/>
    <mergeCell ref="A10:K10"/>
    <mergeCell ref="M6:N6"/>
    <mergeCell ref="A4:K5"/>
    <mergeCell ref="A9:K9"/>
    <mergeCell ref="M8:T11"/>
    <mergeCell ref="B62:I63"/>
    <mergeCell ref="A18:K18"/>
    <mergeCell ref="H28:H29"/>
    <mergeCell ref="J52:J53"/>
    <mergeCell ref="A51:U51"/>
    <mergeCell ref="O52:Q52"/>
    <mergeCell ref="K43:N43"/>
    <mergeCell ref="M19:T19"/>
    <mergeCell ref="M3:N3"/>
    <mergeCell ref="B66:I66"/>
    <mergeCell ref="B67:I67"/>
    <mergeCell ref="B56:I56"/>
    <mergeCell ref="B57:I57"/>
    <mergeCell ref="M5:N5"/>
    <mergeCell ref="B54:I54"/>
    <mergeCell ref="B55:I55"/>
    <mergeCell ref="B48:I48"/>
    <mergeCell ref="A13:K13"/>
    <mergeCell ref="A14:K14"/>
    <mergeCell ref="A17:K17"/>
    <mergeCell ref="D28:F28"/>
    <mergeCell ref="I28:K28"/>
    <mergeCell ref="B28:C28"/>
    <mergeCell ref="G28:G29"/>
    <mergeCell ref="A15:K15"/>
    <mergeCell ref="O43:Q43"/>
    <mergeCell ref="B65:I65"/>
    <mergeCell ref="B73:I73"/>
    <mergeCell ref="B68:I68"/>
    <mergeCell ref="B71:I72"/>
    <mergeCell ref="A70:U70"/>
    <mergeCell ref="U62:U63"/>
    <mergeCell ref="J43:J44"/>
    <mergeCell ref="A52:A53"/>
    <mergeCell ref="B52:I53"/>
    <mergeCell ref="M17:T17"/>
    <mergeCell ref="M18:T18"/>
    <mergeCell ref="B58:I58"/>
    <mergeCell ref="B47:I47"/>
    <mergeCell ref="B45:I45"/>
    <mergeCell ref="B46:I46"/>
    <mergeCell ref="B49:I49"/>
    <mergeCell ref="A42:U42"/>
    <mergeCell ref="A40:U40"/>
    <mergeCell ref="K52:N52"/>
    <mergeCell ref="A62:A63"/>
    <mergeCell ref="U43:U44"/>
    <mergeCell ref="U52:U53"/>
    <mergeCell ref="A61:U61"/>
    <mergeCell ref="J62:J63"/>
    <mergeCell ref="K62:N62"/>
    <mergeCell ref="O62:Q62"/>
    <mergeCell ref="R62:T62"/>
    <mergeCell ref="A43:A44"/>
    <mergeCell ref="B43:I44"/>
    <mergeCell ref="B123:I123"/>
    <mergeCell ref="R110:T110"/>
    <mergeCell ref="A109:U109"/>
    <mergeCell ref="B114:I114"/>
    <mergeCell ref="B115:I115"/>
    <mergeCell ref="B116:I116"/>
    <mergeCell ref="B113:I113"/>
    <mergeCell ref="B120:I120"/>
    <mergeCell ref="B117:I117"/>
  </mergeCells>
  <dataValidations count="6">
    <dataValidation type="list" allowBlank="1" showInputMessage="1" showErrorMessage="1" sqref="S54:S57 S92:S95 S73:S77 S64:S67 S87:S90 S97 S99 S45:S48">
      <formula1>$S$44</formula1>
    </dataValidation>
    <dataValidation type="list" allowBlank="1" showInputMessage="1" showErrorMessage="1" sqref="R54:R57 R92:R95 R73:R77 R64:R67 R87:R90 R97 R99 R45:R48">
      <formula1>$R$44</formula1>
    </dataValidation>
    <dataValidation type="list" allowBlank="1" showInputMessage="1" showErrorMessage="1" sqref="T54:T57 T92:T95 T73:T77 T64:T67 T87:T90 T97 T99 T45:T48">
      <formula1>$T$44</formula1>
    </dataValidation>
    <dataValidation type="list" allowBlank="1" showInputMessage="1" showErrorMessage="1" sqref="U122 U92:U95 U73:U77 U64:U67 U87:U90 U97 U99 U45:U48 U54:U57 U177 U153:U154 U173:U174 U157:U160 U113:U119">
      <formula1>$P$41:$T$41</formula1>
    </dataValidation>
    <dataValidation type="list" allowBlank="1" showInputMessage="1" showErrorMessage="1" sqref="U120 U175 U155">
      <formula1>$Q$41:$T$41</formula1>
    </dataValidation>
    <dataValidation type="list" allowBlank="1" showInputMessage="1" showErrorMessage="1" sqref="B157:I160 B122:I122 B113:I119 B173:I174 B153:I154 B177:I177">
      <formula1>$B$43:$B$103</formula1>
    </dataValidation>
  </dataValidations>
  <printOptions/>
  <pageMargins left="0.7" right="0.7" top="0.75" bottom="0.75" header="0.3" footer="0.3"/>
  <pageSetup blackAndWhite="1" horizontalDpi="600" verticalDpi="600" orientation="landscape" paperSize="9" scale="90" r:id="rId1"/>
  <headerFooter>
    <oddFooter>&amp;LRECTOR,
Acad.Prof.univ.dr. Ioan Aurel POP&amp;CPag. &amp;P/&amp;N&amp;RDECAN,
Prof.univ.dr. Adrian Olimpiu PETRUȘEL</oddFooter>
  </headerFooter>
  <rowBreaks count="1" manualBreakCount="1">
    <brk id="69" max="255" man="1"/>
  </rowBreaks>
  <ignoredErrors>
    <ignoredError sqref="R49" formula="1"/>
    <ignoredError sqref="K10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</dc:creator>
  <cp:keywords/>
  <dc:description/>
  <cp:lastModifiedBy>APetrusel</cp:lastModifiedBy>
  <cp:lastPrinted>2014-05-06T17:08:04Z</cp:lastPrinted>
  <dcterms:created xsi:type="dcterms:W3CDTF">2013-06-27T08:19:59Z</dcterms:created>
  <dcterms:modified xsi:type="dcterms:W3CDTF">2014-06-27T08:01:17Z</dcterms:modified>
  <cp:category/>
  <cp:version/>
  <cp:contentType/>
  <cp:contentStatus/>
</cp:coreProperties>
</file>