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<sst xmlns="http://schemas.openxmlformats.org/spreadsheetml/2006/main" count="316" uniqueCount="118">
  <si>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</si>
  <si>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</si>
  <si>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</si>
  <si>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</si>
  <si>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</si>
  <si>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</si>
  <si>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</si>
  <si>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</si>
  <si>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</si>
  <si>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</si>
  <si>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</si>
  <si>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</si>
  <si>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</si>
  <si>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</si>
  <si>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</si>
  <si>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</si>
  <si>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</si>
  <si>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</si>
  <si>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</si>
  <si>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</si>
  <si>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</si>
  <si>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</si>
  <si>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</si>
  <si>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</si>
  <si>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</si>
  <si>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</si>
  <si>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</si>
  <si>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</si>
  <si>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</si>
  <si>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</si>
  <si>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</si>
  <si>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</si>
  <si>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</si>
  <si>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</si>
  <si>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</si>
  <si>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</si>
  <si>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</si>
  <si>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</si>
  <si>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</si>
  <si>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</si>
  <si>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</si>
  <si>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</si>
  <si>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</si>
  <si>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</si>
  <si>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</si>
  <si>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</si>
  <si>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</si>
  <si>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</si>
  <si>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</si>
  <si>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</si>
  <si>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</si>
  <si>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</si>
  <si>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</si>
  <si>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</si>
  <si>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</si>
  <si>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</si>
  <si>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</si>
  <si>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</si>
  <si>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</si>
  <si>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</si>
  <si>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</si>
  <si>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</si>
  <si>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</si>
  <si>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</si>
  <si>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</si>
  <si>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</si>
  <si>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</si>
  <si>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PLAN DE ÎNVĂŢĂMÂNT  valabil începând din anul universitar 2014-2015</t>
  </si>
  <si>
    <t>P</t>
  </si>
  <si>
    <t>FACULTATEA DE MATEMATICĂ ŞI INFORMATICĂ</t>
  </si>
  <si>
    <r>
      <t xml:space="preserve">Titlul absolventului: </t>
    </r>
    <r>
      <rPr>
        <b/>
        <sz val="10"/>
        <color indexed="8"/>
        <rFont val="Times New Roman"/>
        <family val="1"/>
      </rPr>
      <t>Master's Degree</t>
    </r>
  </si>
  <si>
    <r>
      <rPr>
        <b/>
        <sz val="10"/>
        <color indexed="8"/>
        <rFont val="Times New Roman"/>
        <family val="1"/>
      </rPr>
      <t xml:space="preserve">VI.  UNIVERSITĂŢI EUROPENE DE REFERINŢĂ: </t>
    </r>
    <r>
      <rPr>
        <sz val="10"/>
        <color indexed="8"/>
        <rFont val="Times New Roman"/>
        <family val="1"/>
      </rPr>
      <t xml:space="preserve">Planul de învăţământ urmează în proporţie de 60% planurile de învăţământ ale  Univ. "Tor Vergata" Roma si Univ. Heidelberg. </t>
    </r>
  </si>
  <si>
    <t>În contul a cel mult o disciplină opţională studentul are dreptul să aleagă o disciplină de la alte specializări ale facultăţilor din Universitatea „Babeş-Bolyai”.</t>
  </si>
  <si>
    <t>MMR3041</t>
  </si>
  <si>
    <t>Metodologia cercetării ştiinţifice de matematică</t>
  </si>
  <si>
    <t>MMR3401</t>
  </si>
  <si>
    <t>Finalizarea lucrării de disertaţie</t>
  </si>
  <si>
    <t>DISCIPLINE COMPLEMENTARE (DC)</t>
  </si>
  <si>
    <t>DISCIPLINE DE SPECIALITATE (DS)</t>
  </si>
  <si>
    <r>
      <t xml:space="preserve">Limba de predare: </t>
    </r>
    <r>
      <rPr>
        <b/>
        <sz val="10"/>
        <color indexed="8"/>
        <rFont val="Times New Roman"/>
        <family val="1"/>
      </rPr>
      <t>română</t>
    </r>
  </si>
  <si>
    <t>MMR3046</t>
  </si>
  <si>
    <t>Teme de algebră I (pentru perfecţionarea profesorilor)</t>
  </si>
  <si>
    <t>MMR3034</t>
  </si>
  <si>
    <t>Teme de geometrie I (pentru perfecţionarea profesorilor)</t>
  </si>
  <si>
    <t>MMR3008</t>
  </si>
  <si>
    <t>Teme de analiză matematică I (pentru perfecţionarea profesorilor)</t>
  </si>
  <si>
    <t>MMR3057</t>
  </si>
  <si>
    <t>Instruire asistată de calculator</t>
  </si>
  <si>
    <t>MMR3047</t>
  </si>
  <si>
    <t>Teme de algebră II (pentru perfecţionarea profesorilor)</t>
  </si>
  <si>
    <t>MMR3009</t>
  </si>
  <si>
    <t>Teme de analiză matematică II (pentru perfecţionarea profesorilor)</t>
  </si>
  <si>
    <t>MMR3022</t>
  </si>
  <si>
    <t>Teme de calcul numeric şi aproximare (pentru perfecţionarea profesorilor)</t>
  </si>
  <si>
    <t>MMR3096</t>
  </si>
  <si>
    <t>Aspecte metodice privind predarea matematicii cu softuri educationale (GeoGebra, Microsoft Mathematics, Graph)</t>
  </si>
  <si>
    <t>MMR3029</t>
  </si>
  <si>
    <t>Teme de algebră III (pentru perfecţionarea profesorilor)</t>
  </si>
  <si>
    <t>MMR3035</t>
  </si>
  <si>
    <t>Teme de geometrie II (pentru perfecţionarea profesorilor)</t>
  </si>
  <si>
    <t>Teme de matematică aplicată (pentru perfecţionarea profesorilor)</t>
  </si>
  <si>
    <t>MMR3055</t>
  </si>
  <si>
    <t>Teme de mecanică şi astronomie (pentru perfecţionarea profesorilor)</t>
  </si>
  <si>
    <t>MMR3048</t>
  </si>
  <si>
    <t>MMR3036</t>
  </si>
  <si>
    <t>Teme de geometrie III (pentru perfecţionarea profesorilor)</t>
  </si>
  <si>
    <t>MMR3010</t>
  </si>
  <si>
    <t>Teme de analiză matematică III (pentru perfecţionarea profesorilor)</t>
  </si>
  <si>
    <t>MMR3056</t>
  </si>
  <si>
    <t>Proiect ştiinţific</t>
  </si>
  <si>
    <r>
      <rPr>
        <b/>
        <sz val="10"/>
        <color indexed="8"/>
        <rFont val="Times New Roman"/>
        <family val="1"/>
      </rPr>
      <t xml:space="preserve">   120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</si>
  <si>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0</t>
    </r>
    <r>
      <rPr>
        <sz val="10"/>
        <color indexed="8"/>
        <rFont val="Times New Roman"/>
        <family val="1"/>
      </rPr>
      <t xml:space="preserve"> credite la disciplinele opţionale;</t>
    </r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</si>
  <si>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25 iunie - 10 iulie
Proba 1: Prezentarea şi susţinerea lucrării de disertație - 10 credite
</t>
    </r>
  </si>
  <si>
    <t>I. CERINŢE PENTRU OBŢINEREA DIPLOMEI DE MASTER</t>
  </si>
  <si>
    <r>
      <t>NOTĂ:</t>
    </r>
    <r>
      <rPr>
        <sz val="10"/>
        <color indexed="8"/>
        <rFont val="Times New Roman"/>
        <family val="1"/>
      </rPr>
      <t xml:space="preserve">
1. Disciplina Finalizarea lucrării de disertaţie se desf</t>
    </r>
    <r>
      <rPr>
        <sz val="10"/>
        <color indexed="8"/>
        <rFont val="Calibri"/>
        <family val="2"/>
      </rPr>
      <t>ăş</t>
    </r>
    <r>
      <rPr>
        <sz val="10"/>
        <color indexed="8"/>
        <rFont val="Times New Roman"/>
        <family val="1"/>
      </rPr>
      <t xml:space="preserve">oară pe parcursul semestrului şi  2 săptămâni comasate in finalul semestrului (6 ore/zi, 5 zile/săptămână)
2. Pentru încadrarea în învăţământul preuniversitar, este necesară absolvirea masteratului didactic. </t>
    </r>
  </si>
  <si>
    <r>
      <t xml:space="preserve">Domeniul:  </t>
    </r>
    <r>
      <rPr>
        <b/>
        <sz val="10"/>
        <color indexed="8"/>
        <rFont val="Times New Roman"/>
        <family val="1"/>
      </rPr>
      <t xml:space="preserve">Matematică </t>
    </r>
  </si>
  <si>
    <r>
      <t xml:space="preserve">Specializarea/Programul de studiu:  </t>
    </r>
    <r>
      <rPr>
        <b/>
        <sz val="10"/>
        <color indexed="8"/>
        <rFont val="Times New Roman"/>
        <family val="1"/>
      </rPr>
      <t>Matematică Didactică</t>
    </r>
  </si>
  <si>
    <r>
      <rPr>
        <b/>
        <sz val="10"/>
        <color indexed="8"/>
        <rFont val="Times New Roman"/>
        <family val="1"/>
      </rPr>
      <t xml:space="preserve">10 </t>
    </r>
    <r>
      <rPr>
        <sz val="10"/>
        <color indexed="8"/>
        <rFont val="Times New Roman"/>
        <family val="1"/>
      </rPr>
      <t>de credite la examenul de disertație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</si>
</sst>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1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1" fontId="3" fillId="0" borderId="11" xfId="0" applyNumberFormat="1" applyFont="1" applyBorder="1" applyAlignment="1" applyProtection="1">
      <alignment horizontal="center" vertical="center"/>
      <protection/>
    </xf>
    <xf numFmtId="2" fontId="2" fillId="32" borderId="11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32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10" fontId="3" fillId="32" borderId="13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/>
      <protection locked="0"/>
    </xf>
    <xf numFmtId="0" fontId="10" fillId="0" borderId="11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9" fontId="2" fillId="0" borderId="10" xfId="0" applyNumberFormat="1" applyFont="1" applyBorder="1" applyAlignment="1" applyProtection="1">
      <alignment horizontal="center"/>
      <protection/>
    </xf>
    <xf numFmtId="9" fontId="2" fillId="0" borderId="14" xfId="0" applyNumberFormat="1" applyFont="1" applyBorder="1" applyAlignment="1" applyProtection="1">
      <alignment horizontal="center"/>
      <protection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4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9" fontId="3" fillId="0" borderId="10" xfId="0" applyNumberFormat="1" applyFont="1" applyBorder="1" applyAlignment="1" applyProtection="1">
      <alignment horizontal="center" vertical="center"/>
      <protection/>
    </xf>
    <xf numFmtId="9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2" fillId="32" borderId="15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horizontal="left" vertical="center"/>
      <protection locked="0"/>
    </xf>
    <xf numFmtId="0" fontId="2" fillId="32" borderId="15" xfId="0" applyFont="1" applyFill="1" applyBorder="1" applyAlignment="1" applyProtection="1">
      <alignment horizontal="left" vertical="center"/>
      <protection locked="0"/>
    </xf>
    <xf numFmtId="0" fontId="2" fillId="32" borderId="14" xfId="0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Border="1" applyAlignment="1" applyProtection="1">
      <alignment horizontal="center"/>
      <protection/>
    </xf>
    <xf numFmtId="1" fontId="3" fillId="0" borderId="15" xfId="0" applyNumberFormat="1" applyFont="1" applyBorder="1" applyAlignment="1" applyProtection="1">
      <alignment horizontal="center"/>
      <protection/>
    </xf>
    <xf numFmtId="1" fontId="3" fillId="0" borderId="14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32" borderId="11" xfId="0" applyFont="1" applyFill="1" applyBorder="1" applyAlignment="1" applyProtection="1">
      <alignment horizontal="left" vertical="center"/>
      <protection locked="0"/>
    </xf>
    <xf numFmtId="2" fontId="2" fillId="0" borderId="16" xfId="0" applyNumberFormat="1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5" xfId="0" applyNumberFormat="1" applyFont="1" applyBorder="1" applyAlignment="1" applyProtection="1">
      <alignment horizontal="center" vertical="center"/>
      <protection/>
    </xf>
    <xf numFmtId="1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left" vertical="center" wrapText="1"/>
      <protection locked="0"/>
    </xf>
    <xf numFmtId="0" fontId="2" fillId="32" borderId="15" xfId="0" applyFont="1" applyFill="1" applyBorder="1" applyAlignment="1" applyProtection="1">
      <alignment horizontal="left" vertical="center" wrapText="1"/>
      <protection locked="0"/>
    </xf>
    <xf numFmtId="0" fontId="2" fillId="32" borderId="14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9" fillId="32" borderId="10" xfId="0" applyFont="1" applyFill="1" applyBorder="1" applyAlignment="1" applyProtection="1">
      <alignment horizontal="center" vertical="center" wrapText="1"/>
      <protection locked="0"/>
    </xf>
    <xf numFmtId="0" fontId="9" fillId="32" borderId="15" xfId="0" applyFont="1" applyFill="1" applyBorder="1" applyAlignment="1" applyProtection="1">
      <alignment horizontal="center" vertical="center" wrapText="1"/>
      <protection locked="0"/>
    </xf>
    <xf numFmtId="0" fontId="9" fillId="32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7"/>
  <sheetViews>
    <sheetView tabSelected="1" view="pageLayout" zoomScaleNormal="120" workbookViewId="0" topLeftCell="A64">
      <selection activeCell="R77" sqref="R77:T77"/>
    </sheetView>
  </sheetViews>
  <sheetFormatPr defaultColWidth="9.140625" defaultRowHeight="15"/>
  <cols>
    <col min="1" max="1" width="9.28125" style="1" customWidth="1"/>
    <col min="2" max="2" width="7.140625" style="1" customWidth="1"/>
    <col min="3" max="3" width="7.28125" style="1" customWidth="1"/>
    <col min="4" max="5" width="4.7109375" style="1" customWidth="1"/>
    <col min="6" max="6" width="4.57421875" style="1" customWidth="1"/>
    <col min="7" max="7" width="8.140625" style="1" customWidth="1"/>
    <col min="8" max="8" width="8.28125" style="1" customWidth="1"/>
    <col min="9" max="9" width="5.8515625" style="1" customWidth="1"/>
    <col min="10" max="10" width="7.28125" style="1" customWidth="1"/>
    <col min="11" max="11" width="5.7109375" style="1" customWidth="1"/>
    <col min="12" max="13" width="6.140625" style="1" customWidth="1"/>
    <col min="14" max="14" width="5.57421875" style="1" customWidth="1"/>
    <col min="15" max="19" width="6.00390625" style="1" customWidth="1"/>
    <col min="20" max="20" width="9.7109375" style="1" customWidth="1"/>
    <col min="21" max="21" width="9.28125" style="1" customWidth="1"/>
    <col min="22" max="16384" width="9.140625" style="1" customWidth="1"/>
  </cols>
  <sheetData>
    <row r="1" spans="1:20" ht="15.75" customHeight="1">
      <c r="A1" s="108" t="s">
        <v>67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M1" s="123" t="s">
        <v>19</v>
      </c>
      <c r="N1" s="123"/>
      <c r="O1" s="123"/>
      <c r="P1" s="123"/>
      <c r="Q1" s="123"/>
      <c r="R1" s="123"/>
      <c r="S1" s="123"/>
      <c r="T1" s="123"/>
    </row>
    <row r="2" spans="1:11" ht="6.7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20" ht="18" customHeight="1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M3" s="130"/>
      <c r="N3" s="131"/>
      <c r="O3" s="114" t="s">
        <v>35</v>
      </c>
      <c r="P3" s="115"/>
      <c r="Q3" s="116"/>
      <c r="R3" s="114" t="s">
        <v>36</v>
      </c>
      <c r="S3" s="115"/>
      <c r="T3" s="116"/>
    </row>
    <row r="4" spans="1:20" ht="17.25" customHeight="1">
      <c r="A4" s="118" t="s">
        <v>69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M4" s="135" t="s">
        <v>14</v>
      </c>
      <c r="N4" s="136"/>
      <c r="O4" s="110">
        <v>17</v>
      </c>
      <c r="P4" s="111"/>
      <c r="Q4" s="112"/>
      <c r="R4" s="110">
        <v>17</v>
      </c>
      <c r="S4" s="111"/>
      <c r="T4" s="112"/>
    </row>
    <row r="5" spans="1:20" ht="16.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M5" s="135" t="s">
        <v>15</v>
      </c>
      <c r="N5" s="136"/>
      <c r="O5" s="110">
        <v>16</v>
      </c>
      <c r="P5" s="111"/>
      <c r="Q5" s="112"/>
      <c r="R5" s="110">
        <v>19</v>
      </c>
      <c r="S5" s="111"/>
      <c r="T5" s="112"/>
    </row>
    <row r="6" spans="1:20" ht="24" customHeight="1">
      <c r="A6" s="109" t="s">
        <v>115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M6" s="134"/>
      <c r="N6" s="134"/>
      <c r="O6" s="137"/>
      <c r="P6" s="137"/>
      <c r="Q6" s="137"/>
      <c r="R6" s="132"/>
      <c r="S6" s="132"/>
      <c r="T6" s="132"/>
    </row>
    <row r="7" spans="1:11" ht="18" customHeight="1">
      <c r="A7" s="117" t="s">
        <v>116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20" ht="18.75" customHeight="1">
      <c r="A8" s="113" t="s">
        <v>79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M8" s="117" t="s">
        <v>112</v>
      </c>
      <c r="N8" s="117"/>
      <c r="O8" s="117"/>
      <c r="P8" s="117"/>
      <c r="Q8" s="117"/>
      <c r="R8" s="117"/>
      <c r="S8" s="117"/>
      <c r="T8" s="117"/>
    </row>
    <row r="9" spans="1:20" ht="15" customHeight="1">
      <c r="A9" s="113" t="s">
        <v>70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M9" s="117"/>
      <c r="N9" s="117"/>
      <c r="O9" s="117"/>
      <c r="P9" s="117"/>
      <c r="Q9" s="117"/>
      <c r="R9" s="117"/>
      <c r="S9" s="117"/>
      <c r="T9" s="117"/>
    </row>
    <row r="10" spans="1:20" ht="16.5" customHeight="1">
      <c r="A10" s="113" t="s">
        <v>62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M10" s="117"/>
      <c r="N10" s="117"/>
      <c r="O10" s="117"/>
      <c r="P10" s="117"/>
      <c r="Q10" s="117"/>
      <c r="R10" s="117"/>
      <c r="S10" s="117"/>
      <c r="T10" s="117"/>
    </row>
    <row r="11" spans="1:20" ht="12.75">
      <c r="A11" s="113" t="s">
        <v>17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M11" s="117"/>
      <c r="N11" s="117"/>
      <c r="O11" s="117"/>
      <c r="P11" s="117"/>
      <c r="Q11" s="117"/>
      <c r="R11" s="117"/>
      <c r="S11" s="117"/>
      <c r="T11" s="117"/>
    </row>
    <row r="12" spans="1:18" ht="10.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M12" s="2"/>
      <c r="N12" s="2"/>
      <c r="O12" s="2"/>
      <c r="P12" s="2"/>
      <c r="Q12" s="2"/>
      <c r="R12" s="2"/>
    </row>
    <row r="13" spans="1:20" ht="12.75">
      <c r="A13" s="129" t="s">
        <v>113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M13" s="133" t="s">
        <v>20</v>
      </c>
      <c r="N13" s="133"/>
      <c r="O13" s="133"/>
      <c r="P13" s="133"/>
      <c r="Q13" s="133"/>
      <c r="R13" s="133"/>
      <c r="S13" s="133"/>
      <c r="T13" s="133"/>
    </row>
    <row r="14" spans="1:20" ht="12.75">
      <c r="A14" s="129" t="s">
        <v>63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M14" s="124"/>
      <c r="N14" s="124"/>
      <c r="O14" s="124"/>
      <c r="P14" s="124"/>
      <c r="Q14" s="124"/>
      <c r="R14" s="124"/>
      <c r="S14" s="124"/>
      <c r="T14" s="124"/>
    </row>
    <row r="15" spans="1:20" ht="12.75">
      <c r="A15" s="113" t="s">
        <v>110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M15" s="125"/>
      <c r="N15" s="125"/>
      <c r="O15" s="125"/>
      <c r="P15" s="125"/>
      <c r="Q15" s="125"/>
      <c r="R15" s="125"/>
      <c r="S15" s="125"/>
      <c r="T15" s="125"/>
    </row>
    <row r="16" spans="1:20" ht="12.75">
      <c r="A16" s="113" t="s">
        <v>111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M16" s="124"/>
      <c r="N16" s="124"/>
      <c r="O16" s="124"/>
      <c r="P16" s="124"/>
      <c r="Q16" s="124"/>
      <c r="R16" s="124"/>
      <c r="S16" s="124"/>
      <c r="T16" s="124"/>
    </row>
    <row r="17" spans="1:20" ht="12.75">
      <c r="A17" s="113" t="s">
        <v>1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M17" s="125"/>
      <c r="N17" s="125"/>
      <c r="O17" s="125"/>
      <c r="P17" s="125"/>
      <c r="Q17" s="125"/>
      <c r="R17" s="125"/>
      <c r="S17" s="125"/>
      <c r="T17" s="125"/>
    </row>
    <row r="18" spans="1:20" ht="12.75">
      <c r="A18" s="113" t="s">
        <v>117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M18" s="124"/>
      <c r="N18" s="124"/>
      <c r="O18" s="124"/>
      <c r="P18" s="124"/>
      <c r="Q18" s="124"/>
      <c r="R18" s="124"/>
      <c r="S18" s="124"/>
      <c r="T18" s="124"/>
    </row>
    <row r="19" spans="1:20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M19" s="125"/>
      <c r="N19" s="125"/>
      <c r="O19" s="125"/>
      <c r="P19" s="125"/>
      <c r="Q19" s="125"/>
      <c r="R19" s="125"/>
      <c r="S19" s="125"/>
      <c r="T19" s="125"/>
    </row>
    <row r="20" spans="1:20" ht="12.7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M20" s="124"/>
      <c r="N20" s="124"/>
      <c r="O20" s="124"/>
      <c r="P20" s="124"/>
      <c r="Q20" s="124"/>
      <c r="R20" s="124"/>
      <c r="S20" s="124"/>
      <c r="T20" s="124"/>
    </row>
    <row r="21" spans="1:20" ht="14.2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M21" s="122"/>
      <c r="N21" s="122"/>
      <c r="O21" s="122"/>
      <c r="P21" s="122"/>
      <c r="Q21" s="122"/>
      <c r="R21" s="122"/>
      <c r="S21" s="122"/>
      <c r="T21" s="122"/>
    </row>
    <row r="22" spans="1:20" ht="12.7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M22" s="122"/>
      <c r="N22" s="122"/>
      <c r="O22" s="122"/>
      <c r="P22" s="122"/>
      <c r="Q22" s="122"/>
      <c r="R22" s="122"/>
      <c r="S22" s="122"/>
      <c r="T22" s="122"/>
    </row>
    <row r="23" spans="1:18" ht="7.5" customHeight="1">
      <c r="A23" s="144" t="s">
        <v>114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M23" s="2"/>
      <c r="N23" s="2"/>
      <c r="O23" s="2"/>
      <c r="P23" s="2"/>
      <c r="Q23" s="2"/>
      <c r="R23" s="2"/>
    </row>
    <row r="24" spans="1:20" ht="15" customHeight="1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M24" s="145" t="s">
        <v>72</v>
      </c>
      <c r="N24" s="145"/>
      <c r="O24" s="145"/>
      <c r="P24" s="145"/>
      <c r="Q24" s="145"/>
      <c r="R24" s="145"/>
      <c r="S24" s="145"/>
      <c r="T24" s="145"/>
    </row>
    <row r="25" spans="1:20" ht="15" customHeight="1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M25" s="145"/>
      <c r="N25" s="145"/>
      <c r="O25" s="145"/>
      <c r="P25" s="145"/>
      <c r="Q25" s="145"/>
      <c r="R25" s="145"/>
      <c r="S25" s="145"/>
      <c r="T25" s="145"/>
    </row>
    <row r="26" spans="1:20" ht="13.5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M26" s="145"/>
      <c r="N26" s="145"/>
      <c r="O26" s="145"/>
      <c r="P26" s="145"/>
      <c r="Q26" s="145"/>
      <c r="R26" s="145"/>
      <c r="S26" s="145"/>
      <c r="T26" s="145"/>
    </row>
    <row r="27" spans="1:18" ht="6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M27" s="3"/>
      <c r="N27" s="3"/>
      <c r="O27" s="3"/>
      <c r="P27" s="3"/>
      <c r="Q27" s="3"/>
      <c r="R27" s="3"/>
    </row>
    <row r="28" spans="1:20" ht="12.75" customHeight="1">
      <c r="A28" s="153" t="s">
        <v>16</v>
      </c>
      <c r="B28" s="153"/>
      <c r="C28" s="153"/>
      <c r="D28" s="153"/>
      <c r="E28" s="153"/>
      <c r="F28" s="153"/>
      <c r="G28" s="153"/>
      <c r="M28" s="143" t="s">
        <v>71</v>
      </c>
      <c r="N28" s="143"/>
      <c r="O28" s="143"/>
      <c r="P28" s="143"/>
      <c r="Q28" s="143"/>
      <c r="R28" s="143"/>
      <c r="S28" s="143"/>
      <c r="T28" s="143"/>
    </row>
    <row r="29" spans="1:20" ht="26.25" customHeight="1">
      <c r="A29" s="4"/>
      <c r="B29" s="114" t="s">
        <v>2</v>
      </c>
      <c r="C29" s="116"/>
      <c r="D29" s="114" t="s">
        <v>3</v>
      </c>
      <c r="E29" s="115"/>
      <c r="F29" s="116"/>
      <c r="G29" s="138" t="s">
        <v>18</v>
      </c>
      <c r="H29" s="138" t="s">
        <v>10</v>
      </c>
      <c r="I29" s="114" t="s">
        <v>4</v>
      </c>
      <c r="J29" s="115"/>
      <c r="K29" s="116"/>
      <c r="M29" s="143"/>
      <c r="N29" s="143"/>
      <c r="O29" s="143"/>
      <c r="P29" s="143"/>
      <c r="Q29" s="143"/>
      <c r="R29" s="143"/>
      <c r="S29" s="143"/>
      <c r="T29" s="143"/>
    </row>
    <row r="30" spans="1:20" ht="14.25" customHeight="1">
      <c r="A30" s="4"/>
      <c r="B30" s="5" t="s">
        <v>5</v>
      </c>
      <c r="C30" s="5" t="s">
        <v>6</v>
      </c>
      <c r="D30" s="5" t="s">
        <v>7</v>
      </c>
      <c r="E30" s="5" t="s">
        <v>8</v>
      </c>
      <c r="F30" s="5" t="s">
        <v>9</v>
      </c>
      <c r="G30" s="127"/>
      <c r="H30" s="127"/>
      <c r="I30" s="5" t="s">
        <v>11</v>
      </c>
      <c r="J30" s="5" t="s">
        <v>12</v>
      </c>
      <c r="K30" s="5" t="s">
        <v>13</v>
      </c>
      <c r="M30" s="143"/>
      <c r="N30" s="143"/>
      <c r="O30" s="143"/>
      <c r="P30" s="143"/>
      <c r="Q30" s="143"/>
      <c r="R30" s="143"/>
      <c r="S30" s="143"/>
      <c r="T30" s="143"/>
    </row>
    <row r="31" spans="1:20" ht="17.25" customHeight="1">
      <c r="A31" s="6" t="s">
        <v>14</v>
      </c>
      <c r="B31" s="7">
        <v>14</v>
      </c>
      <c r="C31" s="7">
        <v>14</v>
      </c>
      <c r="D31" s="24">
        <v>3</v>
      </c>
      <c r="E31" s="24">
        <v>3</v>
      </c>
      <c r="F31" s="24">
        <v>2</v>
      </c>
      <c r="G31" s="24"/>
      <c r="H31" s="36"/>
      <c r="I31" s="24">
        <v>3</v>
      </c>
      <c r="J31" s="24">
        <v>1</v>
      </c>
      <c r="K31" s="24">
        <v>12</v>
      </c>
      <c r="L31" s="38"/>
      <c r="M31" s="143"/>
      <c r="N31" s="143"/>
      <c r="O31" s="143"/>
      <c r="P31" s="143"/>
      <c r="Q31" s="143"/>
      <c r="R31" s="143"/>
      <c r="S31" s="143"/>
      <c r="T31" s="143"/>
    </row>
    <row r="32" spans="1:20" ht="15" customHeight="1">
      <c r="A32" s="6" t="s">
        <v>15</v>
      </c>
      <c r="B32" s="7">
        <v>14</v>
      </c>
      <c r="C32" s="7">
        <v>12</v>
      </c>
      <c r="D32" s="24">
        <v>3</v>
      </c>
      <c r="E32" s="24">
        <v>3</v>
      </c>
      <c r="F32" s="24">
        <v>2</v>
      </c>
      <c r="G32" s="24">
        <v>2</v>
      </c>
      <c r="H32" s="24"/>
      <c r="I32" s="24">
        <v>3</v>
      </c>
      <c r="J32" s="24">
        <v>1</v>
      </c>
      <c r="K32" s="24">
        <v>12</v>
      </c>
      <c r="L32" s="38"/>
      <c r="M32" s="143"/>
      <c r="N32" s="143"/>
      <c r="O32" s="143"/>
      <c r="P32" s="143"/>
      <c r="Q32" s="143"/>
      <c r="R32" s="143"/>
      <c r="S32" s="143"/>
      <c r="T32" s="143"/>
    </row>
    <row r="33" spans="1:20" ht="15.75" customHeight="1">
      <c r="A33" s="31"/>
      <c r="B33" s="29"/>
      <c r="C33" s="29"/>
      <c r="D33" s="29"/>
      <c r="E33" s="29"/>
      <c r="F33" s="29"/>
      <c r="G33" s="29"/>
      <c r="H33" s="29"/>
      <c r="I33" s="29"/>
      <c r="J33" s="29"/>
      <c r="K33" s="32"/>
      <c r="L33" s="38"/>
      <c r="M33" s="143"/>
      <c r="N33" s="143"/>
      <c r="O33" s="143"/>
      <c r="P33" s="143"/>
      <c r="Q33" s="143"/>
      <c r="R33" s="143"/>
      <c r="S33" s="143"/>
      <c r="T33" s="143"/>
    </row>
    <row r="34" spans="1:20" ht="21" customHeight="1">
      <c r="A34" s="30"/>
      <c r="B34" s="30"/>
      <c r="C34" s="30"/>
      <c r="D34" s="30"/>
      <c r="E34" s="30"/>
      <c r="F34" s="30"/>
      <c r="G34" s="30"/>
      <c r="M34" s="143"/>
      <c r="N34" s="143"/>
      <c r="O34" s="143"/>
      <c r="P34" s="143"/>
      <c r="Q34" s="143"/>
      <c r="R34" s="143"/>
      <c r="S34" s="143"/>
      <c r="T34" s="143"/>
    </row>
    <row r="35" spans="2:19" ht="15" customHeight="1">
      <c r="B35" s="2"/>
      <c r="C35" s="2"/>
      <c r="D35" s="2"/>
      <c r="E35" s="2"/>
      <c r="F35" s="2"/>
      <c r="G35" s="2"/>
      <c r="M35" s="8"/>
      <c r="N35" s="8"/>
      <c r="O35" s="8"/>
      <c r="P35" s="8"/>
      <c r="Q35" s="8"/>
      <c r="R35" s="8"/>
      <c r="S35" s="8"/>
    </row>
    <row r="36" spans="2:20" ht="12.75">
      <c r="B36" s="8"/>
      <c r="C36" s="8"/>
      <c r="D36" s="8"/>
      <c r="E36" s="8"/>
      <c r="F36" s="8"/>
      <c r="G36" s="8"/>
      <c r="N36" s="8"/>
      <c r="O36" s="8"/>
      <c r="P36" s="8"/>
      <c r="Q36" s="8"/>
      <c r="R36" s="8"/>
      <c r="S36" s="8"/>
      <c r="T36" s="8"/>
    </row>
    <row r="38" spans="1:21" ht="16.5" customHeight="1">
      <c r="A38" s="151" t="s">
        <v>21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</row>
    <row r="39" spans="15:21" ht="8.25" customHeight="1" hidden="1">
      <c r="O39" s="9"/>
      <c r="P39" s="10" t="s">
        <v>37</v>
      </c>
      <c r="Q39" s="10" t="s">
        <v>38</v>
      </c>
      <c r="R39" s="10" t="s">
        <v>39</v>
      </c>
      <c r="S39" s="10" t="s">
        <v>40</v>
      </c>
      <c r="T39" s="10" t="s">
        <v>51</v>
      </c>
      <c r="U39" s="10"/>
    </row>
    <row r="40" spans="1:21" ht="17.25" customHeight="1">
      <c r="A40" s="128" t="s">
        <v>43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</row>
    <row r="41" spans="1:21" ht="25.5" customHeight="1">
      <c r="A41" s="139" t="s">
        <v>27</v>
      </c>
      <c r="B41" s="146" t="s">
        <v>26</v>
      </c>
      <c r="C41" s="147"/>
      <c r="D41" s="147"/>
      <c r="E41" s="147"/>
      <c r="F41" s="147"/>
      <c r="G41" s="147"/>
      <c r="H41" s="147"/>
      <c r="I41" s="148"/>
      <c r="J41" s="138" t="s">
        <v>41</v>
      </c>
      <c r="K41" s="119" t="s">
        <v>24</v>
      </c>
      <c r="L41" s="120"/>
      <c r="M41" s="120"/>
      <c r="N41" s="121"/>
      <c r="O41" s="119" t="s">
        <v>42</v>
      </c>
      <c r="P41" s="141"/>
      <c r="Q41" s="142"/>
      <c r="R41" s="119" t="s">
        <v>23</v>
      </c>
      <c r="S41" s="120"/>
      <c r="T41" s="121"/>
      <c r="U41" s="126" t="s">
        <v>22</v>
      </c>
    </row>
    <row r="42" spans="1:21" ht="13.5" customHeight="1">
      <c r="A42" s="140"/>
      <c r="B42" s="149"/>
      <c r="C42" s="107"/>
      <c r="D42" s="107"/>
      <c r="E42" s="107"/>
      <c r="F42" s="107"/>
      <c r="G42" s="107"/>
      <c r="H42" s="107"/>
      <c r="I42" s="150"/>
      <c r="J42" s="127"/>
      <c r="K42" s="5" t="s">
        <v>28</v>
      </c>
      <c r="L42" s="5" t="s">
        <v>29</v>
      </c>
      <c r="M42" s="5" t="s">
        <v>30</v>
      </c>
      <c r="N42" s="5" t="s">
        <v>68</v>
      </c>
      <c r="O42" s="5" t="s">
        <v>34</v>
      </c>
      <c r="P42" s="5" t="s">
        <v>7</v>
      </c>
      <c r="Q42" s="5" t="s">
        <v>31</v>
      </c>
      <c r="R42" s="5" t="s">
        <v>32</v>
      </c>
      <c r="S42" s="5" t="s">
        <v>28</v>
      </c>
      <c r="T42" s="5" t="s">
        <v>33</v>
      </c>
      <c r="U42" s="127"/>
    </row>
    <row r="43" spans="1:21" ht="12.75">
      <c r="A43" s="27" t="s">
        <v>80</v>
      </c>
      <c r="B43" s="74" t="s">
        <v>81</v>
      </c>
      <c r="C43" s="75"/>
      <c r="D43" s="75"/>
      <c r="E43" s="75"/>
      <c r="F43" s="75"/>
      <c r="G43" s="75"/>
      <c r="H43" s="75"/>
      <c r="I43" s="76"/>
      <c r="J43" s="11">
        <v>8</v>
      </c>
      <c r="K43" s="11">
        <v>2</v>
      </c>
      <c r="L43" s="11">
        <v>1</v>
      </c>
      <c r="M43" s="11">
        <v>0</v>
      </c>
      <c r="N43" s="11">
        <v>1</v>
      </c>
      <c r="O43" s="17">
        <f>K43+L43+M43+N43</f>
        <v>4</v>
      </c>
      <c r="P43" s="18">
        <f>Q43-O43</f>
        <v>10</v>
      </c>
      <c r="Q43" s="18">
        <f>ROUND(PRODUCT(J43,25)/14,0)</f>
        <v>14</v>
      </c>
      <c r="R43" s="23" t="s">
        <v>32</v>
      </c>
      <c r="S43" s="11"/>
      <c r="T43" s="24"/>
      <c r="U43" s="11" t="s">
        <v>40</v>
      </c>
    </row>
    <row r="44" spans="1:21" ht="12.75">
      <c r="A44" s="27" t="s">
        <v>82</v>
      </c>
      <c r="B44" s="74" t="s">
        <v>83</v>
      </c>
      <c r="C44" s="75"/>
      <c r="D44" s="75"/>
      <c r="E44" s="75"/>
      <c r="F44" s="75"/>
      <c r="G44" s="75"/>
      <c r="H44" s="75"/>
      <c r="I44" s="76"/>
      <c r="J44" s="11">
        <v>7</v>
      </c>
      <c r="K44" s="11">
        <v>2</v>
      </c>
      <c r="L44" s="11">
        <v>1</v>
      </c>
      <c r="M44" s="11">
        <v>0</v>
      </c>
      <c r="N44" s="11">
        <v>1</v>
      </c>
      <c r="O44" s="17">
        <f>K44+L44+M44+N44</f>
        <v>4</v>
      </c>
      <c r="P44" s="18">
        <f>Q44-O44</f>
        <v>9</v>
      </c>
      <c r="Q44" s="18">
        <f>ROUND(PRODUCT(J44,25)/14,0)</f>
        <v>13</v>
      </c>
      <c r="R44" s="23"/>
      <c r="S44" s="11" t="s">
        <v>28</v>
      </c>
      <c r="T44" s="24"/>
      <c r="U44" s="11" t="s">
        <v>40</v>
      </c>
    </row>
    <row r="45" spans="1:21" ht="12.75">
      <c r="A45" s="27" t="s">
        <v>84</v>
      </c>
      <c r="B45" s="74" t="s">
        <v>85</v>
      </c>
      <c r="C45" s="75"/>
      <c r="D45" s="75"/>
      <c r="E45" s="75"/>
      <c r="F45" s="75"/>
      <c r="G45" s="75"/>
      <c r="H45" s="75"/>
      <c r="I45" s="76"/>
      <c r="J45" s="11">
        <v>8</v>
      </c>
      <c r="K45" s="11">
        <v>2</v>
      </c>
      <c r="L45" s="11">
        <v>1</v>
      </c>
      <c r="M45" s="11">
        <v>0</v>
      </c>
      <c r="N45" s="11">
        <v>1</v>
      </c>
      <c r="O45" s="17">
        <f>K45+L45+M45+N45</f>
        <v>4</v>
      </c>
      <c r="P45" s="18">
        <f>Q45-O45</f>
        <v>10</v>
      </c>
      <c r="Q45" s="18">
        <f>ROUND(PRODUCT(J45,25)/14,0)</f>
        <v>14</v>
      </c>
      <c r="R45" s="23" t="s">
        <v>32</v>
      </c>
      <c r="S45" s="11"/>
      <c r="T45" s="24"/>
      <c r="U45" s="11" t="s">
        <v>40</v>
      </c>
    </row>
    <row r="46" spans="1:21" ht="12.75">
      <c r="A46" s="27" t="s">
        <v>86</v>
      </c>
      <c r="B46" s="74" t="s">
        <v>87</v>
      </c>
      <c r="C46" s="75"/>
      <c r="D46" s="75"/>
      <c r="E46" s="75"/>
      <c r="F46" s="75"/>
      <c r="G46" s="75"/>
      <c r="H46" s="75"/>
      <c r="I46" s="76"/>
      <c r="J46" s="11">
        <v>7</v>
      </c>
      <c r="K46" s="11">
        <v>2</v>
      </c>
      <c r="L46" s="11">
        <v>0</v>
      </c>
      <c r="M46" s="11">
        <v>2</v>
      </c>
      <c r="N46" s="11">
        <v>1</v>
      </c>
      <c r="O46" s="17">
        <f>K46+L46+M46+N46</f>
        <v>5</v>
      </c>
      <c r="P46" s="18">
        <f>Q46-O46</f>
        <v>8</v>
      </c>
      <c r="Q46" s="18">
        <f>ROUND(PRODUCT(J46,25)/14,0)</f>
        <v>13</v>
      </c>
      <c r="R46" s="23"/>
      <c r="S46" s="11" t="s">
        <v>28</v>
      </c>
      <c r="T46" s="24"/>
      <c r="U46" s="11" t="s">
        <v>37</v>
      </c>
    </row>
    <row r="47" spans="1:21" ht="12.75">
      <c r="A47" s="20" t="s">
        <v>25</v>
      </c>
      <c r="B47" s="50"/>
      <c r="C47" s="51"/>
      <c r="D47" s="51"/>
      <c r="E47" s="51"/>
      <c r="F47" s="51"/>
      <c r="G47" s="51"/>
      <c r="H47" s="51"/>
      <c r="I47" s="52"/>
      <c r="J47" s="20">
        <f aca="true" t="shared" si="0" ref="J47:Q47">SUM(J43:J46)</f>
        <v>30</v>
      </c>
      <c r="K47" s="20">
        <f t="shared" si="0"/>
        <v>8</v>
      </c>
      <c r="L47" s="20">
        <f t="shared" si="0"/>
        <v>3</v>
      </c>
      <c r="M47" s="20">
        <f t="shared" si="0"/>
        <v>2</v>
      </c>
      <c r="N47" s="20">
        <f t="shared" si="0"/>
        <v>4</v>
      </c>
      <c r="O47" s="39">
        <f>SUM(O43:O46)</f>
        <v>17</v>
      </c>
      <c r="P47" s="20">
        <f t="shared" si="0"/>
        <v>37</v>
      </c>
      <c r="Q47" s="20">
        <f t="shared" si="0"/>
        <v>54</v>
      </c>
      <c r="R47" s="20">
        <f>COUNTIF(R43:R46,"E")</f>
        <v>2</v>
      </c>
      <c r="S47" s="20">
        <f>COUNTIF(S43:S46,"C")</f>
        <v>2</v>
      </c>
      <c r="T47" s="20">
        <f>COUNTIF(T43:T46,"VP")</f>
        <v>0</v>
      </c>
      <c r="U47" s="21"/>
    </row>
    <row r="48" ht="19.5" customHeight="1"/>
    <row r="49" spans="1:21" ht="16.5" customHeight="1">
      <c r="A49" s="128" t="s">
        <v>44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</row>
    <row r="50" spans="1:21" ht="26.25" customHeight="1">
      <c r="A50" s="139" t="s">
        <v>27</v>
      </c>
      <c r="B50" s="146" t="s">
        <v>26</v>
      </c>
      <c r="C50" s="147"/>
      <c r="D50" s="147"/>
      <c r="E50" s="147"/>
      <c r="F50" s="147"/>
      <c r="G50" s="147"/>
      <c r="H50" s="147"/>
      <c r="I50" s="148"/>
      <c r="J50" s="138" t="s">
        <v>41</v>
      </c>
      <c r="K50" s="119" t="s">
        <v>24</v>
      </c>
      <c r="L50" s="120"/>
      <c r="M50" s="120"/>
      <c r="N50" s="121"/>
      <c r="O50" s="119" t="s">
        <v>42</v>
      </c>
      <c r="P50" s="141"/>
      <c r="Q50" s="142"/>
      <c r="R50" s="119" t="s">
        <v>23</v>
      </c>
      <c r="S50" s="120"/>
      <c r="T50" s="121"/>
      <c r="U50" s="126" t="s">
        <v>22</v>
      </c>
    </row>
    <row r="51" spans="1:21" ht="12.75" customHeight="1">
      <c r="A51" s="140"/>
      <c r="B51" s="149"/>
      <c r="C51" s="107"/>
      <c r="D51" s="107"/>
      <c r="E51" s="107"/>
      <c r="F51" s="107"/>
      <c r="G51" s="107"/>
      <c r="H51" s="107"/>
      <c r="I51" s="150"/>
      <c r="J51" s="127"/>
      <c r="K51" s="5" t="s">
        <v>28</v>
      </c>
      <c r="L51" s="5" t="s">
        <v>29</v>
      </c>
      <c r="M51" s="5" t="s">
        <v>30</v>
      </c>
      <c r="N51" s="5" t="s">
        <v>68</v>
      </c>
      <c r="O51" s="5" t="s">
        <v>34</v>
      </c>
      <c r="P51" s="5" t="s">
        <v>7</v>
      </c>
      <c r="Q51" s="5" t="s">
        <v>31</v>
      </c>
      <c r="R51" s="5" t="s">
        <v>32</v>
      </c>
      <c r="S51" s="5" t="s">
        <v>28</v>
      </c>
      <c r="T51" s="5" t="s">
        <v>33</v>
      </c>
      <c r="U51" s="127"/>
    </row>
    <row r="52" spans="1:21" ht="12.75">
      <c r="A52" s="27" t="s">
        <v>88</v>
      </c>
      <c r="B52" s="74" t="s">
        <v>89</v>
      </c>
      <c r="C52" s="75"/>
      <c r="D52" s="75"/>
      <c r="E52" s="75"/>
      <c r="F52" s="75"/>
      <c r="G52" s="75"/>
      <c r="H52" s="75"/>
      <c r="I52" s="76"/>
      <c r="J52" s="11">
        <v>7</v>
      </c>
      <c r="K52" s="11">
        <v>2</v>
      </c>
      <c r="L52" s="11">
        <v>1</v>
      </c>
      <c r="M52" s="11">
        <v>0</v>
      </c>
      <c r="N52" s="11">
        <v>1</v>
      </c>
      <c r="O52" s="17">
        <f>K52+L52+M52+N52</f>
        <v>4</v>
      </c>
      <c r="P52" s="18">
        <f>Q52-O52</f>
        <v>9</v>
      </c>
      <c r="Q52" s="18">
        <f>ROUND(PRODUCT(J52,25)/14,0)</f>
        <v>13</v>
      </c>
      <c r="R52" s="23" t="s">
        <v>32</v>
      </c>
      <c r="S52" s="11"/>
      <c r="T52" s="24"/>
      <c r="U52" s="11" t="s">
        <v>37</v>
      </c>
    </row>
    <row r="53" spans="1:21" ht="12.75">
      <c r="A53" s="27" t="s">
        <v>90</v>
      </c>
      <c r="B53" s="74" t="s">
        <v>91</v>
      </c>
      <c r="C53" s="75"/>
      <c r="D53" s="75"/>
      <c r="E53" s="75"/>
      <c r="F53" s="75"/>
      <c r="G53" s="75"/>
      <c r="H53" s="75"/>
      <c r="I53" s="76"/>
      <c r="J53" s="11">
        <v>7</v>
      </c>
      <c r="K53" s="11">
        <v>2</v>
      </c>
      <c r="L53" s="11">
        <v>1</v>
      </c>
      <c r="M53" s="11">
        <v>0</v>
      </c>
      <c r="N53" s="11">
        <v>1</v>
      </c>
      <c r="O53" s="17">
        <f>K53+L53+M53+N53</f>
        <v>4</v>
      </c>
      <c r="P53" s="18">
        <f>Q53-O53</f>
        <v>9</v>
      </c>
      <c r="Q53" s="18">
        <f>ROUND(PRODUCT(J53,25)/14,0)</f>
        <v>13</v>
      </c>
      <c r="R53" s="23"/>
      <c r="S53" s="11" t="s">
        <v>28</v>
      </c>
      <c r="T53" s="24"/>
      <c r="U53" s="11" t="s">
        <v>37</v>
      </c>
    </row>
    <row r="54" spans="1:21" ht="12.75">
      <c r="A54" s="27" t="s">
        <v>92</v>
      </c>
      <c r="B54" s="74" t="s">
        <v>93</v>
      </c>
      <c r="C54" s="75"/>
      <c r="D54" s="75"/>
      <c r="E54" s="75"/>
      <c r="F54" s="75"/>
      <c r="G54" s="75"/>
      <c r="H54" s="75"/>
      <c r="I54" s="76"/>
      <c r="J54" s="11">
        <v>9</v>
      </c>
      <c r="K54" s="11">
        <v>2</v>
      </c>
      <c r="L54" s="11">
        <v>1</v>
      </c>
      <c r="M54" s="11">
        <v>1</v>
      </c>
      <c r="N54" s="11">
        <v>1</v>
      </c>
      <c r="O54" s="17">
        <f>K54+L54+M54+N54</f>
        <v>5</v>
      </c>
      <c r="P54" s="18">
        <f>Q54-O54</f>
        <v>11</v>
      </c>
      <c r="Q54" s="18">
        <f>ROUND(PRODUCT(J54,25)/14,0)</f>
        <v>16</v>
      </c>
      <c r="R54" s="23" t="s">
        <v>32</v>
      </c>
      <c r="S54" s="11"/>
      <c r="T54" s="24"/>
      <c r="U54" s="11" t="s">
        <v>37</v>
      </c>
    </row>
    <row r="55" spans="1:21" ht="27.75" customHeight="1">
      <c r="A55" s="27" t="s">
        <v>94</v>
      </c>
      <c r="B55" s="104" t="s">
        <v>95</v>
      </c>
      <c r="C55" s="105"/>
      <c r="D55" s="105"/>
      <c r="E55" s="105"/>
      <c r="F55" s="105"/>
      <c r="G55" s="105"/>
      <c r="H55" s="105"/>
      <c r="I55" s="106"/>
      <c r="J55" s="11">
        <v>7</v>
      </c>
      <c r="K55" s="11">
        <v>1</v>
      </c>
      <c r="L55" s="11">
        <v>0</v>
      </c>
      <c r="M55" s="11">
        <v>2</v>
      </c>
      <c r="N55" s="11">
        <v>1</v>
      </c>
      <c r="O55" s="17">
        <f>K55+L55+M55+N55</f>
        <v>4</v>
      </c>
      <c r="P55" s="18">
        <f>Q55-O55</f>
        <v>9</v>
      </c>
      <c r="Q55" s="18">
        <f>ROUND(PRODUCT(J55,25)/14,0)</f>
        <v>13</v>
      </c>
      <c r="R55" s="23"/>
      <c r="S55" s="11" t="s">
        <v>28</v>
      </c>
      <c r="T55" s="24"/>
      <c r="U55" s="11" t="s">
        <v>37</v>
      </c>
    </row>
    <row r="56" spans="1:21" ht="12.75">
      <c r="A56" s="20" t="s">
        <v>25</v>
      </c>
      <c r="B56" s="50"/>
      <c r="C56" s="51"/>
      <c r="D56" s="51"/>
      <c r="E56" s="51"/>
      <c r="F56" s="51"/>
      <c r="G56" s="51"/>
      <c r="H56" s="51"/>
      <c r="I56" s="52"/>
      <c r="J56" s="20">
        <f aca="true" t="shared" si="1" ref="J56:Q56">SUM(J52:J55)</f>
        <v>30</v>
      </c>
      <c r="K56" s="20">
        <f t="shared" si="1"/>
        <v>7</v>
      </c>
      <c r="L56" s="20">
        <f t="shared" si="1"/>
        <v>3</v>
      </c>
      <c r="M56" s="20">
        <f t="shared" si="1"/>
        <v>3</v>
      </c>
      <c r="N56" s="20">
        <f t="shared" si="1"/>
        <v>4</v>
      </c>
      <c r="O56" s="39">
        <f t="shared" si="1"/>
        <v>17</v>
      </c>
      <c r="P56" s="20">
        <f t="shared" si="1"/>
        <v>38</v>
      </c>
      <c r="Q56" s="20">
        <f t="shared" si="1"/>
        <v>55</v>
      </c>
      <c r="R56" s="20">
        <f>COUNTIF(R52:R55,"E")</f>
        <v>2</v>
      </c>
      <c r="S56" s="20">
        <f>COUNTIF(S52:S55,"C")</f>
        <v>2</v>
      </c>
      <c r="T56" s="20">
        <f>COUNTIF(T52:T55,"VP")</f>
        <v>0</v>
      </c>
      <c r="U56" s="21"/>
    </row>
    <row r="57" ht="11.25" customHeight="1"/>
    <row r="58" spans="2:20" ht="12.75">
      <c r="B58" s="8"/>
      <c r="C58" s="8"/>
      <c r="D58" s="8"/>
      <c r="E58" s="8"/>
      <c r="F58" s="8"/>
      <c r="G58" s="8"/>
      <c r="N58" s="8"/>
      <c r="O58" s="8"/>
      <c r="P58" s="8"/>
      <c r="Q58" s="8"/>
      <c r="R58" s="8"/>
      <c r="S58" s="8"/>
      <c r="T58" s="8"/>
    </row>
    <row r="60" spans="1:21" ht="18" customHeight="1">
      <c r="A60" s="128" t="s">
        <v>45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</row>
    <row r="61" spans="1:21" ht="25.5" customHeight="1">
      <c r="A61" s="139" t="s">
        <v>27</v>
      </c>
      <c r="B61" s="146" t="s">
        <v>26</v>
      </c>
      <c r="C61" s="147"/>
      <c r="D61" s="147"/>
      <c r="E61" s="147"/>
      <c r="F61" s="147"/>
      <c r="G61" s="147"/>
      <c r="H61" s="147"/>
      <c r="I61" s="148"/>
      <c r="J61" s="138" t="s">
        <v>41</v>
      </c>
      <c r="K61" s="119" t="s">
        <v>24</v>
      </c>
      <c r="L61" s="120"/>
      <c r="M61" s="120"/>
      <c r="N61" s="121"/>
      <c r="O61" s="119" t="s">
        <v>42</v>
      </c>
      <c r="P61" s="141"/>
      <c r="Q61" s="142"/>
      <c r="R61" s="119" t="s">
        <v>23</v>
      </c>
      <c r="S61" s="120"/>
      <c r="T61" s="121"/>
      <c r="U61" s="126" t="s">
        <v>22</v>
      </c>
    </row>
    <row r="62" spans="1:21" ht="16.5" customHeight="1">
      <c r="A62" s="140"/>
      <c r="B62" s="149"/>
      <c r="C62" s="107"/>
      <c r="D62" s="107"/>
      <c r="E62" s="107"/>
      <c r="F62" s="107"/>
      <c r="G62" s="107"/>
      <c r="H62" s="107"/>
      <c r="I62" s="150"/>
      <c r="J62" s="127"/>
      <c r="K62" s="5" t="s">
        <v>28</v>
      </c>
      <c r="L62" s="5" t="s">
        <v>29</v>
      </c>
      <c r="M62" s="5" t="s">
        <v>30</v>
      </c>
      <c r="N62" s="5" t="s">
        <v>68</v>
      </c>
      <c r="O62" s="5" t="s">
        <v>34</v>
      </c>
      <c r="P62" s="5" t="s">
        <v>7</v>
      </c>
      <c r="Q62" s="5" t="s">
        <v>31</v>
      </c>
      <c r="R62" s="5" t="s">
        <v>32</v>
      </c>
      <c r="S62" s="5" t="s">
        <v>28</v>
      </c>
      <c r="T62" s="5" t="s">
        <v>33</v>
      </c>
      <c r="U62" s="127"/>
    </row>
    <row r="63" spans="1:21" ht="12.75">
      <c r="A63" s="27" t="s">
        <v>96</v>
      </c>
      <c r="B63" s="74" t="s">
        <v>100</v>
      </c>
      <c r="C63" s="75"/>
      <c r="D63" s="75"/>
      <c r="E63" s="75"/>
      <c r="F63" s="75"/>
      <c r="G63" s="75"/>
      <c r="H63" s="75"/>
      <c r="I63" s="76"/>
      <c r="J63" s="11">
        <v>8</v>
      </c>
      <c r="K63" s="11">
        <v>2</v>
      </c>
      <c r="L63" s="11">
        <v>1</v>
      </c>
      <c r="M63" s="11">
        <v>1</v>
      </c>
      <c r="N63" s="11">
        <v>1</v>
      </c>
      <c r="O63" s="17">
        <f>K63+L63+M63+N63</f>
        <v>5</v>
      </c>
      <c r="P63" s="18">
        <f>Q63-O63</f>
        <v>9</v>
      </c>
      <c r="Q63" s="18">
        <f>ROUND(PRODUCT(J63,25)/14,0)</f>
        <v>14</v>
      </c>
      <c r="R63" s="23" t="s">
        <v>32</v>
      </c>
      <c r="S63" s="11"/>
      <c r="T63" s="24"/>
      <c r="U63" s="11" t="s">
        <v>37</v>
      </c>
    </row>
    <row r="64" spans="1:21" ht="12.75">
      <c r="A64" s="27" t="s">
        <v>98</v>
      </c>
      <c r="B64" s="74" t="s">
        <v>99</v>
      </c>
      <c r="C64" s="75"/>
      <c r="D64" s="75"/>
      <c r="E64" s="75"/>
      <c r="F64" s="75"/>
      <c r="G64" s="75"/>
      <c r="H64" s="75"/>
      <c r="I64" s="76"/>
      <c r="J64" s="11">
        <v>8</v>
      </c>
      <c r="K64" s="11">
        <v>2</v>
      </c>
      <c r="L64" s="11">
        <v>1</v>
      </c>
      <c r="M64" s="11">
        <v>0</v>
      </c>
      <c r="N64" s="11">
        <v>1</v>
      </c>
      <c r="O64" s="17">
        <f>K64+L64+M64+N64</f>
        <v>4</v>
      </c>
      <c r="P64" s="18">
        <f>Q64-O64</f>
        <v>10</v>
      </c>
      <c r="Q64" s="18">
        <f>ROUND(PRODUCT(J64,25)/14,0)</f>
        <v>14</v>
      </c>
      <c r="R64" s="23" t="s">
        <v>32</v>
      </c>
      <c r="S64" s="11"/>
      <c r="T64" s="24"/>
      <c r="U64" s="11" t="s">
        <v>37</v>
      </c>
    </row>
    <row r="65" spans="1:21" ht="12.75">
      <c r="A65" s="27" t="s">
        <v>73</v>
      </c>
      <c r="B65" s="74" t="s">
        <v>74</v>
      </c>
      <c r="C65" s="75"/>
      <c r="D65" s="75"/>
      <c r="E65" s="75"/>
      <c r="F65" s="75"/>
      <c r="G65" s="75"/>
      <c r="H65" s="75"/>
      <c r="I65" s="76"/>
      <c r="J65" s="11">
        <v>6</v>
      </c>
      <c r="K65" s="11">
        <v>2</v>
      </c>
      <c r="L65" s="11">
        <v>1</v>
      </c>
      <c r="M65" s="11">
        <v>0</v>
      </c>
      <c r="N65" s="11">
        <v>0</v>
      </c>
      <c r="O65" s="17">
        <f>K65+L65+M65+N65</f>
        <v>3</v>
      </c>
      <c r="P65" s="18">
        <f>Q65-O65</f>
        <v>8</v>
      </c>
      <c r="Q65" s="18">
        <f>ROUND(PRODUCT(J65,25)/14,0)</f>
        <v>11</v>
      </c>
      <c r="R65" s="23"/>
      <c r="S65" s="11" t="s">
        <v>28</v>
      </c>
      <c r="T65" s="24"/>
      <c r="U65" s="11" t="s">
        <v>37</v>
      </c>
    </row>
    <row r="66" spans="1:21" ht="12.75">
      <c r="A66" s="27" t="s">
        <v>101</v>
      </c>
      <c r="B66" s="74" t="s">
        <v>102</v>
      </c>
      <c r="C66" s="75"/>
      <c r="D66" s="75"/>
      <c r="E66" s="75"/>
      <c r="F66" s="75"/>
      <c r="G66" s="75"/>
      <c r="H66" s="75"/>
      <c r="I66" s="76"/>
      <c r="J66" s="11">
        <v>8</v>
      </c>
      <c r="K66" s="11">
        <v>2</v>
      </c>
      <c r="L66" s="11">
        <v>1</v>
      </c>
      <c r="M66" s="11">
        <v>0</v>
      </c>
      <c r="N66" s="11">
        <v>1</v>
      </c>
      <c r="O66" s="17">
        <f>K66+L66+M66+N66</f>
        <v>4</v>
      </c>
      <c r="P66" s="18">
        <f>Q66-O66</f>
        <v>10</v>
      </c>
      <c r="Q66" s="18">
        <f>ROUND(PRODUCT(J66,25)/14,0)</f>
        <v>14</v>
      </c>
      <c r="R66" s="23"/>
      <c r="S66" s="11" t="s">
        <v>28</v>
      </c>
      <c r="T66" s="24"/>
      <c r="U66" s="11" t="s">
        <v>37</v>
      </c>
    </row>
    <row r="67" spans="1:21" ht="12.75">
      <c r="A67" s="20" t="s">
        <v>25</v>
      </c>
      <c r="B67" s="50"/>
      <c r="C67" s="51"/>
      <c r="D67" s="51"/>
      <c r="E67" s="51"/>
      <c r="F67" s="51"/>
      <c r="G67" s="51"/>
      <c r="H67" s="51"/>
      <c r="I67" s="52"/>
      <c r="J67" s="20">
        <f aca="true" t="shared" si="2" ref="J67:Q67">SUM(J63:J66)</f>
        <v>30</v>
      </c>
      <c r="K67" s="20">
        <f t="shared" si="2"/>
        <v>8</v>
      </c>
      <c r="L67" s="20">
        <f t="shared" si="2"/>
        <v>4</v>
      </c>
      <c r="M67" s="20">
        <f t="shared" si="2"/>
        <v>1</v>
      </c>
      <c r="N67" s="20">
        <f t="shared" si="2"/>
        <v>3</v>
      </c>
      <c r="O67" s="39">
        <f t="shared" si="2"/>
        <v>16</v>
      </c>
      <c r="P67" s="20">
        <f t="shared" si="2"/>
        <v>37</v>
      </c>
      <c r="Q67" s="20">
        <f t="shared" si="2"/>
        <v>53</v>
      </c>
      <c r="R67" s="20">
        <f>COUNTIF(R63:R66,"E")</f>
        <v>2</v>
      </c>
      <c r="S67" s="20">
        <f>COUNTIF(S63:S66,"C")</f>
        <v>2</v>
      </c>
      <c r="T67" s="20">
        <f>COUNTIF(T63:T66,"VP")</f>
        <v>0</v>
      </c>
      <c r="U67" s="21"/>
    </row>
    <row r="68" ht="21.75" customHeight="1"/>
    <row r="69" spans="1:21" ht="18.75" customHeight="1">
      <c r="A69" s="128" t="s">
        <v>46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</row>
    <row r="70" spans="1:21" ht="24.75" customHeight="1">
      <c r="A70" s="139" t="s">
        <v>27</v>
      </c>
      <c r="B70" s="146" t="s">
        <v>26</v>
      </c>
      <c r="C70" s="147"/>
      <c r="D70" s="147"/>
      <c r="E70" s="147"/>
      <c r="F70" s="147"/>
      <c r="G70" s="147"/>
      <c r="H70" s="147"/>
      <c r="I70" s="148"/>
      <c r="J70" s="138" t="s">
        <v>41</v>
      </c>
      <c r="K70" s="119" t="s">
        <v>24</v>
      </c>
      <c r="L70" s="120"/>
      <c r="M70" s="120"/>
      <c r="N70" s="121"/>
      <c r="O70" s="119" t="s">
        <v>42</v>
      </c>
      <c r="P70" s="141"/>
      <c r="Q70" s="142"/>
      <c r="R70" s="119" t="s">
        <v>23</v>
      </c>
      <c r="S70" s="120"/>
      <c r="T70" s="121"/>
      <c r="U70" s="126" t="s">
        <v>22</v>
      </c>
    </row>
    <row r="71" spans="1:21" ht="12.75">
      <c r="A71" s="140"/>
      <c r="B71" s="149"/>
      <c r="C71" s="107"/>
      <c r="D71" s="107"/>
      <c r="E71" s="107"/>
      <c r="F71" s="107"/>
      <c r="G71" s="107"/>
      <c r="H71" s="107"/>
      <c r="I71" s="150"/>
      <c r="J71" s="127"/>
      <c r="K71" s="5" t="s">
        <v>28</v>
      </c>
      <c r="L71" s="5" t="s">
        <v>29</v>
      </c>
      <c r="M71" s="5" t="s">
        <v>30</v>
      </c>
      <c r="N71" s="5" t="s">
        <v>68</v>
      </c>
      <c r="O71" s="5" t="s">
        <v>34</v>
      </c>
      <c r="P71" s="5" t="s">
        <v>7</v>
      </c>
      <c r="Q71" s="5" t="s">
        <v>31</v>
      </c>
      <c r="R71" s="5" t="s">
        <v>32</v>
      </c>
      <c r="S71" s="5" t="s">
        <v>28</v>
      </c>
      <c r="T71" s="5" t="s">
        <v>33</v>
      </c>
      <c r="U71" s="127"/>
    </row>
    <row r="72" spans="1:21" ht="12.75">
      <c r="A72" s="27" t="s">
        <v>103</v>
      </c>
      <c r="B72" s="74" t="s">
        <v>97</v>
      </c>
      <c r="C72" s="75"/>
      <c r="D72" s="75"/>
      <c r="E72" s="75"/>
      <c r="F72" s="75"/>
      <c r="G72" s="75"/>
      <c r="H72" s="75"/>
      <c r="I72" s="76"/>
      <c r="J72" s="11">
        <v>8</v>
      </c>
      <c r="K72" s="11">
        <v>2</v>
      </c>
      <c r="L72" s="11">
        <v>0</v>
      </c>
      <c r="M72" s="11">
        <v>1</v>
      </c>
      <c r="N72" s="11">
        <v>1</v>
      </c>
      <c r="O72" s="17">
        <f>K72+L72+M72+N72</f>
        <v>4</v>
      </c>
      <c r="P72" s="18">
        <f>Q72-O72</f>
        <v>13</v>
      </c>
      <c r="Q72" s="18">
        <f>ROUND(PRODUCT(J72,25)/12,0)</f>
        <v>17</v>
      </c>
      <c r="R72" s="23" t="s">
        <v>32</v>
      </c>
      <c r="S72" s="11"/>
      <c r="T72" s="24"/>
      <c r="U72" s="11" t="s">
        <v>39</v>
      </c>
    </row>
    <row r="73" spans="1:21" ht="12.75">
      <c r="A73" s="27" t="s">
        <v>104</v>
      </c>
      <c r="B73" s="74" t="s">
        <v>105</v>
      </c>
      <c r="C73" s="75"/>
      <c r="D73" s="75"/>
      <c r="E73" s="75"/>
      <c r="F73" s="75"/>
      <c r="G73" s="75"/>
      <c r="H73" s="75"/>
      <c r="I73" s="76"/>
      <c r="J73" s="11">
        <v>7</v>
      </c>
      <c r="K73" s="11">
        <v>2</v>
      </c>
      <c r="L73" s="11">
        <v>0</v>
      </c>
      <c r="M73" s="11">
        <v>1</v>
      </c>
      <c r="N73" s="11">
        <v>1</v>
      </c>
      <c r="O73" s="17">
        <f>K73+L73+M73+N73</f>
        <v>4</v>
      </c>
      <c r="P73" s="18">
        <f>Q73-O73</f>
        <v>11</v>
      </c>
      <c r="Q73" s="18">
        <f>ROUND(PRODUCT(J73,25)/12,0)</f>
        <v>15</v>
      </c>
      <c r="R73" s="23" t="s">
        <v>32</v>
      </c>
      <c r="S73" s="11"/>
      <c r="T73" s="24"/>
      <c r="U73" s="11" t="s">
        <v>39</v>
      </c>
    </row>
    <row r="74" spans="1:21" ht="12.75">
      <c r="A74" s="27" t="s">
        <v>106</v>
      </c>
      <c r="B74" s="74" t="s">
        <v>107</v>
      </c>
      <c r="C74" s="75"/>
      <c r="D74" s="75"/>
      <c r="E74" s="75"/>
      <c r="F74" s="75"/>
      <c r="G74" s="75"/>
      <c r="H74" s="75"/>
      <c r="I74" s="76"/>
      <c r="J74" s="11">
        <v>7</v>
      </c>
      <c r="K74" s="11">
        <v>2</v>
      </c>
      <c r="L74" s="11">
        <v>0</v>
      </c>
      <c r="M74" s="11">
        <v>1</v>
      </c>
      <c r="N74" s="11">
        <v>1</v>
      </c>
      <c r="O74" s="17">
        <f>K74+L74+M74+N74</f>
        <v>4</v>
      </c>
      <c r="P74" s="18">
        <f>Q74-O74</f>
        <v>11</v>
      </c>
      <c r="Q74" s="18">
        <f>ROUND(PRODUCT(J74,25)/12,0)</f>
        <v>15</v>
      </c>
      <c r="R74" s="23" t="s">
        <v>32</v>
      </c>
      <c r="S74" s="11"/>
      <c r="T74" s="24"/>
      <c r="U74" s="11" t="s">
        <v>39</v>
      </c>
    </row>
    <row r="75" spans="1:21" ht="12.75">
      <c r="A75" s="27" t="s">
        <v>108</v>
      </c>
      <c r="B75" s="74" t="s">
        <v>109</v>
      </c>
      <c r="C75" s="75"/>
      <c r="D75" s="75"/>
      <c r="E75" s="75"/>
      <c r="F75" s="75"/>
      <c r="G75" s="75"/>
      <c r="H75" s="75"/>
      <c r="I75" s="76"/>
      <c r="J75" s="11">
        <v>4</v>
      </c>
      <c r="K75" s="11">
        <v>0</v>
      </c>
      <c r="L75" s="11">
        <v>0</v>
      </c>
      <c r="M75" s="11">
        <v>1</v>
      </c>
      <c r="N75" s="11">
        <v>2</v>
      </c>
      <c r="O75" s="17">
        <f>K75+L75+M75+N75</f>
        <v>3</v>
      </c>
      <c r="P75" s="18">
        <f>Q75-O75</f>
        <v>5</v>
      </c>
      <c r="Q75" s="18">
        <f>ROUND(PRODUCT(J75,25)/12,0)</f>
        <v>8</v>
      </c>
      <c r="R75" s="23"/>
      <c r="S75" s="11" t="s">
        <v>28</v>
      </c>
      <c r="T75" s="24"/>
      <c r="U75" s="11" t="s">
        <v>39</v>
      </c>
    </row>
    <row r="76" spans="1:21" ht="12.75">
      <c r="A76" s="27" t="s">
        <v>75</v>
      </c>
      <c r="B76" s="74" t="s">
        <v>76</v>
      </c>
      <c r="C76" s="75"/>
      <c r="D76" s="75"/>
      <c r="E76" s="75"/>
      <c r="F76" s="75"/>
      <c r="G76" s="75"/>
      <c r="H76" s="75"/>
      <c r="I76" s="76"/>
      <c r="J76" s="11">
        <v>4</v>
      </c>
      <c r="K76" s="11">
        <v>0</v>
      </c>
      <c r="L76" s="11">
        <v>0</v>
      </c>
      <c r="M76" s="11">
        <v>0</v>
      </c>
      <c r="N76" s="11">
        <v>4</v>
      </c>
      <c r="O76" s="17">
        <f>K76+L76+M76+N76</f>
        <v>4</v>
      </c>
      <c r="P76" s="18">
        <f>Q76-O76</f>
        <v>4</v>
      </c>
      <c r="Q76" s="18">
        <f>ROUND(PRODUCT(J76,25)/12,0)</f>
        <v>8</v>
      </c>
      <c r="R76" s="23"/>
      <c r="S76" s="11" t="s">
        <v>28</v>
      </c>
      <c r="T76" s="24"/>
      <c r="U76" s="11" t="s">
        <v>39</v>
      </c>
    </row>
    <row r="77" spans="1:21" ht="12.75">
      <c r="A77" s="20" t="s">
        <v>25</v>
      </c>
      <c r="B77" s="50"/>
      <c r="C77" s="51"/>
      <c r="D77" s="51"/>
      <c r="E77" s="51"/>
      <c r="F77" s="51"/>
      <c r="G77" s="51"/>
      <c r="H77" s="51"/>
      <c r="I77" s="52"/>
      <c r="J77" s="20">
        <f aca="true" t="shared" si="3" ref="J77:Q77">SUM(J72:J76)</f>
        <v>30</v>
      </c>
      <c r="K77" s="20">
        <f t="shared" si="3"/>
        <v>6</v>
      </c>
      <c r="L77" s="20">
        <f t="shared" si="3"/>
        <v>0</v>
      </c>
      <c r="M77" s="20">
        <f t="shared" si="3"/>
        <v>4</v>
      </c>
      <c r="N77" s="20">
        <f t="shared" si="3"/>
        <v>9</v>
      </c>
      <c r="O77" s="20">
        <f t="shared" si="3"/>
        <v>19</v>
      </c>
      <c r="P77" s="20">
        <f t="shared" si="3"/>
        <v>44</v>
      </c>
      <c r="Q77" s="20">
        <f t="shared" si="3"/>
        <v>63</v>
      </c>
      <c r="R77" s="39">
        <f>COUNTIF(R72:R76,"E")</f>
        <v>3</v>
      </c>
      <c r="S77" s="39">
        <f>COUNTIF(S72:S76,"C")</f>
        <v>2</v>
      </c>
      <c r="T77" s="39">
        <f>COUNTIF(T72:T76,"VP")</f>
        <v>0</v>
      </c>
      <c r="U77" s="21"/>
    </row>
    <row r="78" ht="12.75" customHeight="1"/>
    <row r="79" spans="1:21" ht="24" customHeight="1">
      <c r="A79" s="107" t="s">
        <v>50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</row>
    <row r="80" spans="1:21" ht="16.5" customHeight="1">
      <c r="A80" s="50" t="s">
        <v>52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2"/>
    </row>
    <row r="81" spans="1:21" ht="34.5" customHeight="1">
      <c r="A81" s="83" t="s">
        <v>27</v>
      </c>
      <c r="B81" s="83" t="s">
        <v>26</v>
      </c>
      <c r="C81" s="83"/>
      <c r="D81" s="83"/>
      <c r="E81" s="83"/>
      <c r="F81" s="83"/>
      <c r="G81" s="83"/>
      <c r="H81" s="83"/>
      <c r="I81" s="83"/>
      <c r="J81" s="49" t="s">
        <v>41</v>
      </c>
      <c r="K81" s="49" t="s">
        <v>24</v>
      </c>
      <c r="L81" s="49"/>
      <c r="M81" s="49"/>
      <c r="N81" s="49"/>
      <c r="O81" s="49" t="s">
        <v>42</v>
      </c>
      <c r="P81" s="49"/>
      <c r="Q81" s="49"/>
      <c r="R81" s="49" t="s">
        <v>23</v>
      </c>
      <c r="S81" s="49"/>
      <c r="T81" s="49"/>
      <c r="U81" s="49" t="s">
        <v>22</v>
      </c>
    </row>
    <row r="82" spans="1:21" ht="12.75">
      <c r="A82" s="83"/>
      <c r="B82" s="83"/>
      <c r="C82" s="83"/>
      <c r="D82" s="83"/>
      <c r="E82" s="83"/>
      <c r="F82" s="83"/>
      <c r="G82" s="83"/>
      <c r="H82" s="83"/>
      <c r="I82" s="83"/>
      <c r="J82" s="49"/>
      <c r="K82" s="26" t="s">
        <v>28</v>
      </c>
      <c r="L82" s="26" t="s">
        <v>29</v>
      </c>
      <c r="M82" s="26" t="s">
        <v>30</v>
      </c>
      <c r="N82" s="26" t="s">
        <v>68</v>
      </c>
      <c r="O82" s="26" t="s">
        <v>34</v>
      </c>
      <c r="P82" s="26" t="s">
        <v>7</v>
      </c>
      <c r="Q82" s="26" t="s">
        <v>31</v>
      </c>
      <c r="R82" s="26" t="s">
        <v>32</v>
      </c>
      <c r="S82" s="26" t="s">
        <v>28</v>
      </c>
      <c r="T82" s="26" t="s">
        <v>33</v>
      </c>
      <c r="U82" s="49"/>
    </row>
    <row r="83" spans="1:21" ht="17.25" customHeight="1">
      <c r="A83" s="50" t="s">
        <v>64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2"/>
    </row>
    <row r="84" spans="1:21" ht="12.75">
      <c r="A84" s="28" t="str">
        <f aca="true" t="shared" si="4" ref="A84:A92">IF(ISNA(INDEX($A$40:$U$78,MATCH($B84,$B$40:$B$78,0),1)),"",INDEX($A$40:$U$78,MATCH($B84,$B$40:$B$78,0),1))</f>
        <v>MMR3057</v>
      </c>
      <c r="B84" s="84" t="s">
        <v>87</v>
      </c>
      <c r="C84" s="84"/>
      <c r="D84" s="84"/>
      <c r="E84" s="84"/>
      <c r="F84" s="84"/>
      <c r="G84" s="84"/>
      <c r="H84" s="84"/>
      <c r="I84" s="84"/>
      <c r="J84" s="18">
        <f aca="true" t="shared" si="5" ref="J84:J92">IF(ISNA(INDEX($A$40:$U$78,MATCH($B84,$B$40:$B$78,0),10)),"",INDEX($A$40:$U$78,MATCH($B84,$B$40:$B$78,0),10))</f>
        <v>7</v>
      </c>
      <c r="K84" s="18">
        <f aca="true" t="shared" si="6" ref="K84:K92">IF(ISNA(INDEX($A$40:$U$78,MATCH($B84,$B$40:$B$78,0),11)),"",INDEX($A$40:$U$78,MATCH($B84,$B$40:$B$78,0),11))</f>
        <v>2</v>
      </c>
      <c r="L84" s="18">
        <f aca="true" t="shared" si="7" ref="L84:L92">IF(ISNA(INDEX($A$40:$U$78,MATCH($B84,$B$40:$B$78,0),12)),"",INDEX($A$40:$U$78,MATCH($B84,$B$40:$B$78,0),12))</f>
        <v>0</v>
      </c>
      <c r="M84" s="18">
        <f aca="true" t="shared" si="8" ref="M84:M92">IF(ISNA(INDEX($A$40:$U$78,MATCH($B84,$B$40:$B$78,0),13)),"",INDEX($A$40:$U$78,MATCH($B84,$B$40:$B$78,0),13))</f>
        <v>2</v>
      </c>
      <c r="N84" s="18">
        <f aca="true" t="shared" si="9" ref="N84:N92">IF(ISNA(INDEX($A$40:$U$78,MATCH($B84,$B$40:$B$78,0),14)),"",INDEX($A$40:$U$78,MATCH($B84,$B$40:$B$78,0),14))</f>
        <v>1</v>
      </c>
      <c r="O84" s="18">
        <f aca="true" t="shared" si="10" ref="O84:O92">IF(ISNA(INDEX($A$40:$U$78,MATCH($B84,$B$40:$B$78,0),15)),"",INDEX($A$40:$U$78,MATCH($B84,$B$40:$B$78,0),15))</f>
        <v>5</v>
      </c>
      <c r="P84" s="18">
        <f aca="true" t="shared" si="11" ref="P84:P92">IF(ISNA(INDEX($A$40:$U$78,MATCH($B84,$B$40:$B$78,0),16)),"",INDEX($A$40:$U$78,MATCH($B84,$B$40:$B$78,0),16))</f>
        <v>8</v>
      </c>
      <c r="Q84" s="18">
        <f aca="true" t="shared" si="12" ref="Q84:Q92">IF(ISNA(INDEX($A$40:$U$78,MATCH($B84,$B$40:$B$78,0),17)),"",INDEX($A$40:$U$78,MATCH($B84,$B$40:$B$78,0),17))</f>
        <v>13</v>
      </c>
      <c r="R84" s="25">
        <f aca="true" t="shared" si="13" ref="R84:R92">IF(ISNA(INDEX($A$40:$U$78,MATCH($B84,$B$40:$B$78,0),18)),"",INDEX($A$40:$U$78,MATCH($B84,$B$40:$B$78,0),18))</f>
        <v>0</v>
      </c>
      <c r="S84" s="25" t="str">
        <f aca="true" t="shared" si="14" ref="S84:S92">IF(ISNA(INDEX($A$40:$U$78,MATCH($B84,$B$40:$B$78,0),19)),"",INDEX($A$40:$U$78,MATCH($B84,$B$40:$B$78,0),19))</f>
        <v>C</v>
      </c>
      <c r="T84" s="25">
        <f aca="true" t="shared" si="15" ref="T84:T92">IF(ISNA(INDEX($A$40:$U$78,MATCH($B84,$B$40:$B$78,0),20)),"",INDEX($A$40:$U$78,MATCH($B84,$B$40:$B$78,0),20))</f>
        <v>0</v>
      </c>
      <c r="U84" s="19" t="s">
        <v>37</v>
      </c>
    </row>
    <row r="85" spans="1:21" ht="12.75">
      <c r="A85" s="28" t="str">
        <f t="shared" si="4"/>
        <v>MMR3047</v>
      </c>
      <c r="B85" s="74" t="s">
        <v>89</v>
      </c>
      <c r="C85" s="75"/>
      <c r="D85" s="75"/>
      <c r="E85" s="75"/>
      <c r="F85" s="75"/>
      <c r="G85" s="75"/>
      <c r="H85" s="75"/>
      <c r="I85" s="76"/>
      <c r="J85" s="18">
        <f t="shared" si="5"/>
        <v>7</v>
      </c>
      <c r="K85" s="18">
        <f t="shared" si="6"/>
        <v>2</v>
      </c>
      <c r="L85" s="18">
        <f t="shared" si="7"/>
        <v>1</v>
      </c>
      <c r="M85" s="18">
        <f t="shared" si="8"/>
        <v>0</v>
      </c>
      <c r="N85" s="18">
        <f t="shared" si="9"/>
        <v>1</v>
      </c>
      <c r="O85" s="18">
        <f t="shared" si="10"/>
        <v>4</v>
      </c>
      <c r="P85" s="18">
        <f t="shared" si="11"/>
        <v>9</v>
      </c>
      <c r="Q85" s="18">
        <f t="shared" si="12"/>
        <v>13</v>
      </c>
      <c r="R85" s="25" t="str">
        <f t="shared" si="13"/>
        <v>E</v>
      </c>
      <c r="S85" s="25">
        <f t="shared" si="14"/>
        <v>0</v>
      </c>
      <c r="T85" s="25">
        <f t="shared" si="15"/>
        <v>0</v>
      </c>
      <c r="U85" s="19" t="s">
        <v>37</v>
      </c>
    </row>
    <row r="86" spans="1:21" ht="12.75">
      <c r="A86" s="28" t="str">
        <f t="shared" si="4"/>
        <v>MMR3009</v>
      </c>
      <c r="B86" s="74" t="s">
        <v>91</v>
      </c>
      <c r="C86" s="75"/>
      <c r="D86" s="75"/>
      <c r="E86" s="75"/>
      <c r="F86" s="75"/>
      <c r="G86" s="75"/>
      <c r="H86" s="75"/>
      <c r="I86" s="76"/>
      <c r="J86" s="18">
        <f t="shared" si="5"/>
        <v>7</v>
      </c>
      <c r="K86" s="18">
        <f t="shared" si="6"/>
        <v>2</v>
      </c>
      <c r="L86" s="18">
        <f t="shared" si="7"/>
        <v>1</v>
      </c>
      <c r="M86" s="18">
        <f t="shared" si="8"/>
        <v>0</v>
      </c>
      <c r="N86" s="18">
        <f t="shared" si="9"/>
        <v>1</v>
      </c>
      <c r="O86" s="18">
        <f t="shared" si="10"/>
        <v>4</v>
      </c>
      <c r="P86" s="18">
        <f t="shared" si="11"/>
        <v>9</v>
      </c>
      <c r="Q86" s="18">
        <f t="shared" si="12"/>
        <v>13</v>
      </c>
      <c r="R86" s="25">
        <f t="shared" si="13"/>
        <v>0</v>
      </c>
      <c r="S86" s="25" t="str">
        <f t="shared" si="14"/>
        <v>C</v>
      </c>
      <c r="T86" s="25">
        <f t="shared" si="15"/>
        <v>0</v>
      </c>
      <c r="U86" s="19" t="s">
        <v>37</v>
      </c>
    </row>
    <row r="87" spans="1:21" ht="12.75">
      <c r="A87" s="28" t="str">
        <f t="shared" si="4"/>
        <v>MMR3022</v>
      </c>
      <c r="B87" s="74" t="s">
        <v>93</v>
      </c>
      <c r="C87" s="75"/>
      <c r="D87" s="75"/>
      <c r="E87" s="75"/>
      <c r="F87" s="75"/>
      <c r="G87" s="75"/>
      <c r="H87" s="75"/>
      <c r="I87" s="76"/>
      <c r="J87" s="18">
        <f t="shared" si="5"/>
        <v>9</v>
      </c>
      <c r="K87" s="18">
        <f t="shared" si="6"/>
        <v>2</v>
      </c>
      <c r="L87" s="18">
        <f t="shared" si="7"/>
        <v>1</v>
      </c>
      <c r="M87" s="18">
        <f t="shared" si="8"/>
        <v>1</v>
      </c>
      <c r="N87" s="18">
        <f t="shared" si="9"/>
        <v>1</v>
      </c>
      <c r="O87" s="18">
        <f t="shared" si="10"/>
        <v>5</v>
      </c>
      <c r="P87" s="18">
        <f t="shared" si="11"/>
        <v>11</v>
      </c>
      <c r="Q87" s="18">
        <f t="shared" si="12"/>
        <v>16</v>
      </c>
      <c r="R87" s="25" t="str">
        <f t="shared" si="13"/>
        <v>E</v>
      </c>
      <c r="S87" s="25">
        <f t="shared" si="14"/>
        <v>0</v>
      </c>
      <c r="T87" s="25">
        <f t="shared" si="15"/>
        <v>0</v>
      </c>
      <c r="U87" s="19" t="s">
        <v>37</v>
      </c>
    </row>
    <row r="88" spans="1:21" ht="12.75">
      <c r="A88" s="28" t="str">
        <f t="shared" si="4"/>
        <v>MMR3096</v>
      </c>
      <c r="B88" s="104" t="s">
        <v>95</v>
      </c>
      <c r="C88" s="105"/>
      <c r="D88" s="105"/>
      <c r="E88" s="105"/>
      <c r="F88" s="105"/>
      <c r="G88" s="105"/>
      <c r="H88" s="105"/>
      <c r="I88" s="106"/>
      <c r="J88" s="18">
        <f t="shared" si="5"/>
        <v>7</v>
      </c>
      <c r="K88" s="18">
        <f t="shared" si="6"/>
        <v>1</v>
      </c>
      <c r="L88" s="18">
        <f t="shared" si="7"/>
        <v>0</v>
      </c>
      <c r="M88" s="18">
        <f t="shared" si="8"/>
        <v>2</v>
      </c>
      <c r="N88" s="18">
        <f t="shared" si="9"/>
        <v>1</v>
      </c>
      <c r="O88" s="18">
        <f t="shared" si="10"/>
        <v>4</v>
      </c>
      <c r="P88" s="18">
        <f t="shared" si="11"/>
        <v>9</v>
      </c>
      <c r="Q88" s="18">
        <f t="shared" si="12"/>
        <v>13</v>
      </c>
      <c r="R88" s="25">
        <f t="shared" si="13"/>
        <v>0</v>
      </c>
      <c r="S88" s="25" t="str">
        <f t="shared" si="14"/>
        <v>C</v>
      </c>
      <c r="T88" s="25">
        <f t="shared" si="15"/>
        <v>0</v>
      </c>
      <c r="U88" s="19" t="s">
        <v>37</v>
      </c>
    </row>
    <row r="89" spans="1:21" ht="12.75">
      <c r="A89" s="28" t="str">
        <f t="shared" si="4"/>
        <v>MMR3029</v>
      </c>
      <c r="B89" s="74" t="s">
        <v>100</v>
      </c>
      <c r="C89" s="75"/>
      <c r="D89" s="75"/>
      <c r="E89" s="75"/>
      <c r="F89" s="75"/>
      <c r="G89" s="75"/>
      <c r="H89" s="75"/>
      <c r="I89" s="76"/>
      <c r="J89" s="18">
        <f t="shared" si="5"/>
        <v>8</v>
      </c>
      <c r="K89" s="18">
        <f t="shared" si="6"/>
        <v>2</v>
      </c>
      <c r="L89" s="18">
        <f t="shared" si="7"/>
        <v>1</v>
      </c>
      <c r="M89" s="18">
        <f t="shared" si="8"/>
        <v>1</v>
      </c>
      <c r="N89" s="18">
        <f t="shared" si="9"/>
        <v>1</v>
      </c>
      <c r="O89" s="18">
        <f t="shared" si="10"/>
        <v>5</v>
      </c>
      <c r="P89" s="18">
        <f t="shared" si="11"/>
        <v>9</v>
      </c>
      <c r="Q89" s="18">
        <f t="shared" si="12"/>
        <v>14</v>
      </c>
      <c r="R89" s="25" t="str">
        <f t="shared" si="13"/>
        <v>E</v>
      </c>
      <c r="S89" s="25">
        <f t="shared" si="14"/>
        <v>0</v>
      </c>
      <c r="T89" s="25">
        <f t="shared" si="15"/>
        <v>0</v>
      </c>
      <c r="U89" s="19" t="s">
        <v>37</v>
      </c>
    </row>
    <row r="90" spans="1:21" ht="12.75">
      <c r="A90" s="28" t="str">
        <f t="shared" si="4"/>
        <v>MMR3035</v>
      </c>
      <c r="B90" s="74" t="s">
        <v>99</v>
      </c>
      <c r="C90" s="75"/>
      <c r="D90" s="75"/>
      <c r="E90" s="75"/>
      <c r="F90" s="75"/>
      <c r="G90" s="75"/>
      <c r="H90" s="75"/>
      <c r="I90" s="76"/>
      <c r="J90" s="18">
        <f t="shared" si="5"/>
        <v>8</v>
      </c>
      <c r="K90" s="18">
        <f t="shared" si="6"/>
        <v>2</v>
      </c>
      <c r="L90" s="18">
        <f t="shared" si="7"/>
        <v>1</v>
      </c>
      <c r="M90" s="18">
        <f t="shared" si="8"/>
        <v>0</v>
      </c>
      <c r="N90" s="18">
        <f t="shared" si="9"/>
        <v>1</v>
      </c>
      <c r="O90" s="18">
        <f t="shared" si="10"/>
        <v>4</v>
      </c>
      <c r="P90" s="18">
        <f t="shared" si="11"/>
        <v>10</v>
      </c>
      <c r="Q90" s="18">
        <f t="shared" si="12"/>
        <v>14</v>
      </c>
      <c r="R90" s="25" t="str">
        <f t="shared" si="13"/>
        <v>E</v>
      </c>
      <c r="S90" s="25">
        <f t="shared" si="14"/>
        <v>0</v>
      </c>
      <c r="T90" s="25">
        <f t="shared" si="15"/>
        <v>0</v>
      </c>
      <c r="U90" s="19" t="s">
        <v>37</v>
      </c>
    </row>
    <row r="91" spans="1:21" ht="12.75">
      <c r="A91" s="28" t="str">
        <f t="shared" si="4"/>
        <v>MMR3041</v>
      </c>
      <c r="B91" s="74" t="s">
        <v>74</v>
      </c>
      <c r="C91" s="75"/>
      <c r="D91" s="75"/>
      <c r="E91" s="75"/>
      <c r="F91" s="75"/>
      <c r="G91" s="75"/>
      <c r="H91" s="75"/>
      <c r="I91" s="76"/>
      <c r="J91" s="18">
        <f t="shared" si="5"/>
        <v>6</v>
      </c>
      <c r="K91" s="18">
        <f t="shared" si="6"/>
        <v>2</v>
      </c>
      <c r="L91" s="18">
        <f t="shared" si="7"/>
        <v>1</v>
      </c>
      <c r="M91" s="18">
        <f t="shared" si="8"/>
        <v>0</v>
      </c>
      <c r="N91" s="18">
        <f t="shared" si="9"/>
        <v>0</v>
      </c>
      <c r="O91" s="18">
        <f t="shared" si="10"/>
        <v>3</v>
      </c>
      <c r="P91" s="18">
        <f t="shared" si="11"/>
        <v>8</v>
      </c>
      <c r="Q91" s="18">
        <f t="shared" si="12"/>
        <v>11</v>
      </c>
      <c r="R91" s="25">
        <f t="shared" si="13"/>
        <v>0</v>
      </c>
      <c r="S91" s="25" t="str">
        <f t="shared" si="14"/>
        <v>C</v>
      </c>
      <c r="T91" s="25">
        <f t="shared" si="15"/>
        <v>0</v>
      </c>
      <c r="U91" s="19" t="s">
        <v>37</v>
      </c>
    </row>
    <row r="92" spans="1:21" ht="12.75">
      <c r="A92" s="28" t="str">
        <f t="shared" si="4"/>
        <v>MMR3055</v>
      </c>
      <c r="B92" s="74" t="s">
        <v>102</v>
      </c>
      <c r="C92" s="75"/>
      <c r="D92" s="75"/>
      <c r="E92" s="75"/>
      <c r="F92" s="75"/>
      <c r="G92" s="75"/>
      <c r="H92" s="75"/>
      <c r="I92" s="76"/>
      <c r="J92" s="18">
        <f t="shared" si="5"/>
        <v>8</v>
      </c>
      <c r="K92" s="18">
        <f t="shared" si="6"/>
        <v>2</v>
      </c>
      <c r="L92" s="18">
        <f t="shared" si="7"/>
        <v>1</v>
      </c>
      <c r="M92" s="18">
        <f t="shared" si="8"/>
        <v>0</v>
      </c>
      <c r="N92" s="18">
        <f t="shared" si="9"/>
        <v>1</v>
      </c>
      <c r="O92" s="18">
        <f t="shared" si="10"/>
        <v>4</v>
      </c>
      <c r="P92" s="18">
        <f t="shared" si="11"/>
        <v>10</v>
      </c>
      <c r="Q92" s="18">
        <f t="shared" si="12"/>
        <v>14</v>
      </c>
      <c r="R92" s="25">
        <f t="shared" si="13"/>
        <v>0</v>
      </c>
      <c r="S92" s="25" t="str">
        <f t="shared" si="14"/>
        <v>C</v>
      </c>
      <c r="T92" s="25">
        <f t="shared" si="15"/>
        <v>0</v>
      </c>
      <c r="U92" s="19" t="s">
        <v>37</v>
      </c>
    </row>
    <row r="93" spans="1:21" ht="12.75">
      <c r="A93" s="20" t="s">
        <v>25</v>
      </c>
      <c r="B93" s="80"/>
      <c r="C93" s="81"/>
      <c r="D93" s="81"/>
      <c r="E93" s="81"/>
      <c r="F93" s="81"/>
      <c r="G93" s="81"/>
      <c r="H93" s="81"/>
      <c r="I93" s="82"/>
      <c r="J93" s="22">
        <f>IF(ISNA(SUM(J84:J92)),"",SUM(J84:J92))</f>
        <v>67</v>
      </c>
      <c r="K93" s="22">
        <f aca="true" t="shared" si="16" ref="K93:Q93">SUM(K84:K92)</f>
        <v>17</v>
      </c>
      <c r="L93" s="22">
        <f t="shared" si="16"/>
        <v>7</v>
      </c>
      <c r="M93" s="22">
        <f t="shared" si="16"/>
        <v>6</v>
      </c>
      <c r="N93" s="22">
        <f t="shared" si="16"/>
        <v>8</v>
      </c>
      <c r="O93" s="22">
        <f t="shared" si="16"/>
        <v>38</v>
      </c>
      <c r="P93" s="22">
        <f t="shared" si="16"/>
        <v>83</v>
      </c>
      <c r="Q93" s="22">
        <f t="shared" si="16"/>
        <v>121</v>
      </c>
      <c r="R93" s="20">
        <f>COUNTIF(R84:R92,"E")</f>
        <v>4</v>
      </c>
      <c r="S93" s="20">
        <f>COUNTIF(S84:S92,"C")</f>
        <v>5</v>
      </c>
      <c r="T93" s="20">
        <f>COUNTIF(T84:T92,"VP")</f>
        <v>0</v>
      </c>
      <c r="U93" s="19"/>
    </row>
    <row r="94" spans="1:21" ht="17.25" customHeight="1">
      <c r="A94" s="50" t="s">
        <v>65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2"/>
    </row>
    <row r="95" spans="1:21" ht="12.75">
      <c r="A95" s="28">
        <f>IF(ISNA(INDEX($A$40:$U$78,MATCH($B95,$B$40:$B$78,0),1)),"",INDEX($A$40:$U$78,MATCH($B95,$B$40:$B$78,0),1))</f>
      </c>
      <c r="B95" s="84"/>
      <c r="C95" s="84"/>
      <c r="D95" s="84"/>
      <c r="E95" s="84"/>
      <c r="F95" s="84"/>
      <c r="G95" s="84"/>
      <c r="H95" s="84"/>
      <c r="I95" s="84"/>
      <c r="J95" s="18">
        <f>IF(ISNA(INDEX($A$40:$U$78,MATCH($B95,$B$40:$B$78,0),10)),"",INDEX($A$40:$U$78,MATCH($B95,$B$40:$B$78,0),10))</f>
      </c>
      <c r="K95" s="18">
        <f>IF(ISNA(INDEX($A$40:$U$78,MATCH($B95,$B$40:$B$78,0),11)),"",INDEX($A$40:$U$78,MATCH($B95,$B$40:$B$78,0),11))</f>
      </c>
      <c r="L95" s="18">
        <f>IF(ISNA(INDEX($A$40:$U$78,MATCH($B95,$B$40:$B$78,0),12)),"",INDEX($A$40:$U$78,MATCH($B95,$B$40:$B$78,0),12))</f>
      </c>
      <c r="M95" s="18">
        <f>IF(ISNA(INDEX($A$40:$U$78,MATCH($B95,$B$40:$B$78,0),13)),"",INDEX($A$40:$U$78,MATCH($B95,$B$40:$B$78,0),13))</f>
      </c>
      <c r="N95" s="18">
        <f>IF(ISNA(INDEX($A$40:$U$78,MATCH($B95,$B$40:$B$78,0),14)),"",INDEX($A$40:$U$78,MATCH($B95,$B$40:$B$78,0),14))</f>
      </c>
      <c r="O95" s="18">
        <f>IF(ISNA(INDEX($A$40:$U$78,MATCH($B95,$B$40:$B$78,0),15)),"",INDEX($A$40:$U$78,MATCH($B95,$B$40:$B$78,0),15))</f>
      </c>
      <c r="P95" s="18">
        <f>IF(ISNA(INDEX($A$40:$U$78,MATCH($B95,$B$40:$B$78,0),16)),"",INDEX($A$40:$U$78,MATCH($B95,$B$40:$B$78,0),16))</f>
      </c>
      <c r="Q95" s="18">
        <f>IF(ISNA(INDEX($A$40:$U$78,MATCH($B95,$B$40:$B$78,0),17)),"",INDEX($A$40:$U$78,MATCH($B95,$B$40:$B$78,0),17))</f>
      </c>
      <c r="R95" s="25">
        <f>IF(ISNA(INDEX($A$40:$U$78,MATCH($B95,$B$40:$B$78,0),18)),"",INDEX($A$40:$U$78,MATCH($B95,$B$40:$B$78,0),18))</f>
      </c>
      <c r="S95" s="25">
        <f>IF(ISNA(INDEX($A$40:$U$78,MATCH($B95,$B$40:$B$78,0),19)),"",INDEX($A$40:$U$78,MATCH($B95,$B$40:$B$78,0),19))</f>
      </c>
      <c r="T95" s="25">
        <f>IF(ISNA(INDEX($A$40:$U$78,MATCH($B95,$B$40:$B$78,0),20)),"",INDEX($A$40:$U$78,MATCH($B95,$B$40:$B$78,0),20))</f>
      </c>
      <c r="U95" s="19" t="s">
        <v>37</v>
      </c>
    </row>
    <row r="96" spans="1:21" ht="12.75">
      <c r="A96" s="20" t="s">
        <v>25</v>
      </c>
      <c r="B96" s="83"/>
      <c r="C96" s="83"/>
      <c r="D96" s="83"/>
      <c r="E96" s="83"/>
      <c r="F96" s="83"/>
      <c r="G96" s="83"/>
      <c r="H96" s="83"/>
      <c r="I96" s="83"/>
      <c r="J96" s="22">
        <f aca="true" t="shared" si="17" ref="J96:Q96">SUM(J95:J95)</f>
        <v>0</v>
      </c>
      <c r="K96" s="22">
        <f t="shared" si="17"/>
        <v>0</v>
      </c>
      <c r="L96" s="22">
        <f t="shared" si="17"/>
        <v>0</v>
      </c>
      <c r="M96" s="22">
        <f t="shared" si="17"/>
        <v>0</v>
      </c>
      <c r="N96" s="22">
        <f t="shared" si="17"/>
        <v>0</v>
      </c>
      <c r="O96" s="22">
        <f t="shared" si="17"/>
        <v>0</v>
      </c>
      <c r="P96" s="22">
        <f t="shared" si="17"/>
        <v>0</v>
      </c>
      <c r="Q96" s="22">
        <f t="shared" si="17"/>
        <v>0</v>
      </c>
      <c r="R96" s="20">
        <f>COUNTIF(R95:R95,"E")</f>
        <v>0</v>
      </c>
      <c r="S96" s="20">
        <f>COUNTIF(S95:S95,"C")</f>
        <v>0</v>
      </c>
      <c r="T96" s="20">
        <f>COUNTIF(T95:T95,"VP")</f>
        <v>0</v>
      </c>
      <c r="U96" s="21"/>
    </row>
    <row r="97" spans="1:21" ht="27" customHeight="1">
      <c r="A97" s="100" t="s">
        <v>48</v>
      </c>
      <c r="B97" s="101"/>
      <c r="C97" s="101"/>
      <c r="D97" s="101"/>
      <c r="E97" s="101"/>
      <c r="F97" s="101"/>
      <c r="G97" s="101"/>
      <c r="H97" s="101"/>
      <c r="I97" s="102"/>
      <c r="J97" s="22">
        <f aca="true" t="shared" si="18" ref="J97:T97">SUM(J93,J96)</f>
        <v>67</v>
      </c>
      <c r="K97" s="22">
        <f t="shared" si="18"/>
        <v>17</v>
      </c>
      <c r="L97" s="22">
        <f t="shared" si="18"/>
        <v>7</v>
      </c>
      <c r="M97" s="22">
        <f t="shared" si="18"/>
        <v>6</v>
      </c>
      <c r="N97" s="22">
        <f t="shared" si="18"/>
        <v>8</v>
      </c>
      <c r="O97" s="22">
        <f t="shared" si="18"/>
        <v>38</v>
      </c>
      <c r="P97" s="22">
        <f t="shared" si="18"/>
        <v>83</v>
      </c>
      <c r="Q97" s="22">
        <f t="shared" si="18"/>
        <v>121</v>
      </c>
      <c r="R97" s="22">
        <f t="shared" si="18"/>
        <v>4</v>
      </c>
      <c r="S97" s="22">
        <f t="shared" si="18"/>
        <v>5</v>
      </c>
      <c r="T97" s="22">
        <f t="shared" si="18"/>
        <v>0</v>
      </c>
      <c r="U97" s="37">
        <f>9/17</f>
        <v>0.5294117647058824</v>
      </c>
    </row>
    <row r="98" spans="1:21" ht="12.75">
      <c r="A98" s="94" t="s">
        <v>49</v>
      </c>
      <c r="B98" s="95"/>
      <c r="C98" s="95"/>
      <c r="D98" s="95"/>
      <c r="E98" s="95"/>
      <c r="F98" s="95"/>
      <c r="G98" s="95"/>
      <c r="H98" s="95"/>
      <c r="I98" s="95"/>
      <c r="J98" s="96"/>
      <c r="K98" s="22">
        <f aca="true" t="shared" si="19" ref="K98:Q98">K93*14+K96*12</f>
        <v>238</v>
      </c>
      <c r="L98" s="22">
        <f t="shared" si="19"/>
        <v>98</v>
      </c>
      <c r="M98" s="22">
        <f t="shared" si="19"/>
        <v>84</v>
      </c>
      <c r="N98" s="22">
        <f t="shared" si="19"/>
        <v>112</v>
      </c>
      <c r="O98" s="22">
        <f t="shared" si="19"/>
        <v>532</v>
      </c>
      <c r="P98" s="22">
        <f t="shared" si="19"/>
        <v>1162</v>
      </c>
      <c r="Q98" s="22">
        <f t="shared" si="19"/>
        <v>1694</v>
      </c>
      <c r="R98" s="85"/>
      <c r="S98" s="86"/>
      <c r="T98" s="86"/>
      <c r="U98" s="87"/>
    </row>
    <row r="99" spans="1:21" ht="12.75">
      <c r="A99" s="97"/>
      <c r="B99" s="98"/>
      <c r="C99" s="98"/>
      <c r="D99" s="98"/>
      <c r="E99" s="98"/>
      <c r="F99" s="98"/>
      <c r="G99" s="98"/>
      <c r="H99" s="98"/>
      <c r="I99" s="98"/>
      <c r="J99" s="99"/>
      <c r="K99" s="91">
        <f>SUM(K98:N98)</f>
        <v>532</v>
      </c>
      <c r="L99" s="92"/>
      <c r="M99" s="92"/>
      <c r="N99" s="93"/>
      <c r="O99" s="77">
        <f>Q98</f>
        <v>1694</v>
      </c>
      <c r="P99" s="78"/>
      <c r="Q99" s="79"/>
      <c r="R99" s="88"/>
      <c r="S99" s="89"/>
      <c r="T99" s="89"/>
      <c r="U99" s="90"/>
    </row>
    <row r="101" spans="2:20" ht="12.75">
      <c r="B101" s="2"/>
      <c r="C101" s="2"/>
      <c r="D101" s="2"/>
      <c r="E101" s="2"/>
      <c r="F101" s="2"/>
      <c r="G101" s="2"/>
      <c r="N101" s="8"/>
      <c r="O101" s="8"/>
      <c r="P101" s="8"/>
      <c r="Q101" s="8"/>
      <c r="R101" s="8"/>
      <c r="S101" s="8"/>
      <c r="T101" s="8"/>
    </row>
    <row r="102" spans="2:20" ht="12.75">
      <c r="B102" s="8"/>
      <c r="C102" s="8"/>
      <c r="D102" s="8"/>
      <c r="E102" s="8"/>
      <c r="F102" s="8"/>
      <c r="G102" s="8"/>
      <c r="H102" s="16"/>
      <c r="I102" s="16"/>
      <c r="J102" s="16"/>
      <c r="N102" s="8"/>
      <c r="O102" s="8"/>
      <c r="P102" s="8"/>
      <c r="Q102" s="8"/>
      <c r="R102" s="8"/>
      <c r="S102" s="8"/>
      <c r="T102" s="8"/>
    </row>
    <row r="103" ht="8.25" customHeight="1"/>
    <row r="104" spans="2:20" ht="12.75">
      <c r="B104" s="2"/>
      <c r="C104" s="2"/>
      <c r="D104" s="2"/>
      <c r="E104" s="2"/>
      <c r="F104" s="2"/>
      <c r="G104" s="2"/>
      <c r="N104" s="8"/>
      <c r="O104" s="8"/>
      <c r="P104" s="8"/>
      <c r="Q104" s="8"/>
      <c r="R104" s="8"/>
      <c r="S104" s="8"/>
      <c r="T104" s="8"/>
    </row>
    <row r="105" spans="2:20" ht="12.75">
      <c r="B105" s="8"/>
      <c r="C105" s="8"/>
      <c r="D105" s="8"/>
      <c r="E105" s="8"/>
      <c r="F105" s="8"/>
      <c r="G105" s="8"/>
      <c r="H105" s="16"/>
      <c r="I105" s="16"/>
      <c r="J105" s="16"/>
      <c r="N105" s="8"/>
      <c r="O105" s="8"/>
      <c r="P105" s="8"/>
      <c r="Q105" s="8"/>
      <c r="R105" s="8"/>
      <c r="S105" s="8"/>
      <c r="T105" s="8"/>
    </row>
    <row r="106" ht="12.75" customHeight="1"/>
    <row r="107" spans="1:21" ht="23.25" customHeight="1">
      <c r="A107" s="83" t="s">
        <v>78</v>
      </c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</row>
    <row r="108" spans="1:21" ht="26.25" customHeight="1">
      <c r="A108" s="83" t="s">
        <v>27</v>
      </c>
      <c r="B108" s="83" t="s">
        <v>26</v>
      </c>
      <c r="C108" s="83"/>
      <c r="D108" s="83"/>
      <c r="E108" s="83"/>
      <c r="F108" s="83"/>
      <c r="G108" s="83"/>
      <c r="H108" s="83"/>
      <c r="I108" s="83"/>
      <c r="J108" s="49" t="s">
        <v>41</v>
      </c>
      <c r="K108" s="49" t="s">
        <v>24</v>
      </c>
      <c r="L108" s="49"/>
      <c r="M108" s="49"/>
      <c r="N108" s="49"/>
      <c r="O108" s="49" t="s">
        <v>42</v>
      </c>
      <c r="P108" s="49"/>
      <c r="Q108" s="49"/>
      <c r="R108" s="49" t="s">
        <v>23</v>
      </c>
      <c r="S108" s="49"/>
      <c r="T108" s="49"/>
      <c r="U108" s="49" t="s">
        <v>22</v>
      </c>
    </row>
    <row r="109" spans="1:21" ht="12.75">
      <c r="A109" s="83"/>
      <c r="B109" s="83"/>
      <c r="C109" s="83"/>
      <c r="D109" s="83"/>
      <c r="E109" s="83"/>
      <c r="F109" s="83"/>
      <c r="G109" s="83"/>
      <c r="H109" s="83"/>
      <c r="I109" s="83"/>
      <c r="J109" s="49"/>
      <c r="K109" s="26" t="s">
        <v>28</v>
      </c>
      <c r="L109" s="26" t="s">
        <v>29</v>
      </c>
      <c r="M109" s="26" t="s">
        <v>30</v>
      </c>
      <c r="N109" s="26" t="s">
        <v>68</v>
      </c>
      <c r="O109" s="26" t="s">
        <v>34</v>
      </c>
      <c r="P109" s="26" t="s">
        <v>7</v>
      </c>
      <c r="Q109" s="26" t="s">
        <v>31</v>
      </c>
      <c r="R109" s="26" t="s">
        <v>32</v>
      </c>
      <c r="S109" s="26" t="s">
        <v>28</v>
      </c>
      <c r="T109" s="26" t="s">
        <v>33</v>
      </c>
      <c r="U109" s="49"/>
    </row>
    <row r="110" spans="1:21" ht="18.75" customHeight="1">
      <c r="A110" s="50" t="s">
        <v>64</v>
      </c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2"/>
    </row>
    <row r="111" spans="1:21" ht="12.75">
      <c r="A111" s="28">
        <f>IF(ISNA(INDEX($A$40:$U$78,MATCH($B111,$B$40:$B$78,0),1)),"",INDEX($A$40:$U$78,MATCH($B111,$B$40:$B$78,0),1))</f>
      </c>
      <c r="B111" s="84"/>
      <c r="C111" s="84"/>
      <c r="D111" s="84"/>
      <c r="E111" s="84"/>
      <c r="F111" s="84"/>
      <c r="G111" s="84"/>
      <c r="H111" s="84"/>
      <c r="I111" s="84"/>
      <c r="J111" s="18">
        <f>IF(ISNA(INDEX($A$40:$U$78,MATCH($B111,$B$40:$B$78,0),10)),"",INDEX($A$40:$U$78,MATCH($B111,$B$40:$B$78,0),10))</f>
      </c>
      <c r="K111" s="18">
        <f>IF(ISNA(INDEX($A$40:$U$78,MATCH($B111,$B$40:$B$78,0),11)),"",INDEX($A$40:$U$78,MATCH($B111,$B$40:$B$78,0),11))</f>
      </c>
      <c r="L111" s="18">
        <f>IF(ISNA(INDEX($A$40:$U$78,MATCH($B111,$B$40:$B$78,0),12)),"",INDEX($A$40:$U$78,MATCH($B111,$B$40:$B$78,0),12))</f>
      </c>
      <c r="M111" s="18">
        <f>IF(ISNA(INDEX($A$40:$U$78,MATCH($B111,$B$40:$B$78,0),13)),"",INDEX($A$40:$U$78,MATCH($B111,$B$40:$B$78,0),13))</f>
      </c>
      <c r="N111" s="18">
        <f>IF(ISNA(INDEX($A$40:$U$78,MATCH($B111,$B$40:$B$78,0),14)),"",INDEX($A$40:$U$78,MATCH($B111,$B$40:$B$78,0),14))</f>
      </c>
      <c r="O111" s="18">
        <f>IF(ISNA(INDEX($A$40:$U$78,MATCH($B111,$B$40:$B$78,0),15)),"",INDEX($A$40:$U$78,MATCH($B111,$B$40:$B$78,0),15))</f>
      </c>
      <c r="P111" s="18">
        <f>IF(ISNA(INDEX($A$40:$U$78,MATCH($B111,$B$40:$B$78,0),16)),"",INDEX($A$40:$U$78,MATCH($B111,$B$40:$B$78,0),16))</f>
      </c>
      <c r="Q111" s="18">
        <f>IF(ISNA(INDEX($A$40:$U$78,MATCH($B111,$B$40:$B$78,0),17)),"",INDEX($A$40:$U$78,MATCH($B111,$B$40:$B$78,0),17))</f>
      </c>
      <c r="R111" s="25">
        <f>IF(ISNA(INDEX($A$40:$U$78,MATCH($B111,$B$40:$B$78,0),18)),"",INDEX($A$40:$U$78,MATCH($B111,$B$40:$B$78,0),18))</f>
      </c>
      <c r="S111" s="25">
        <f>IF(ISNA(INDEX($A$40:$U$78,MATCH($B111,$B$40:$B$78,0),19)),"",INDEX($A$40:$U$78,MATCH($B111,$B$40:$B$78,0),19))</f>
      </c>
      <c r="T111" s="25">
        <f>IF(ISNA(INDEX($A$40:$U$78,MATCH($B111,$B$40:$B$78,0),20)),"",INDEX($A$40:$U$78,MATCH($B111,$B$40:$B$78,0),20))</f>
      </c>
      <c r="U111" s="17" t="s">
        <v>39</v>
      </c>
    </row>
    <row r="112" spans="1:21" ht="12.75">
      <c r="A112" s="20" t="s">
        <v>25</v>
      </c>
      <c r="B112" s="80"/>
      <c r="C112" s="81"/>
      <c r="D112" s="81"/>
      <c r="E112" s="81"/>
      <c r="F112" s="81"/>
      <c r="G112" s="81"/>
      <c r="H112" s="81"/>
      <c r="I112" s="82"/>
      <c r="J112" s="22">
        <f aca="true" t="shared" si="20" ref="J112:Q112">SUM(J111:J111)</f>
        <v>0</v>
      </c>
      <c r="K112" s="22">
        <f t="shared" si="20"/>
        <v>0</v>
      </c>
      <c r="L112" s="22">
        <f t="shared" si="20"/>
        <v>0</v>
      </c>
      <c r="M112" s="22">
        <f t="shared" si="20"/>
        <v>0</v>
      </c>
      <c r="N112" s="22">
        <f t="shared" si="20"/>
        <v>0</v>
      </c>
      <c r="O112" s="22">
        <f t="shared" si="20"/>
        <v>0</v>
      </c>
      <c r="P112" s="22">
        <f t="shared" si="20"/>
        <v>0</v>
      </c>
      <c r="Q112" s="22">
        <f t="shared" si="20"/>
        <v>0</v>
      </c>
      <c r="R112" s="20">
        <f>COUNTIF(R111:R111,"E")</f>
        <v>0</v>
      </c>
      <c r="S112" s="20">
        <f>COUNTIF(S111:S111,"C")</f>
        <v>0</v>
      </c>
      <c r="T112" s="20">
        <f>COUNTIF(T111:T111,"VP")</f>
        <v>0</v>
      </c>
      <c r="U112" s="17"/>
    </row>
    <row r="113" spans="1:21" ht="18" customHeight="1">
      <c r="A113" s="50" t="s">
        <v>66</v>
      </c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2"/>
    </row>
    <row r="114" spans="1:21" ht="12.75">
      <c r="A114" s="28" t="str">
        <f>IF(ISNA(INDEX($A$40:$U$78,MATCH($B114,$B$40:$B$78,0),1)),"",INDEX($A$40:$U$78,MATCH($B114,$B$40:$B$78,0),1))</f>
        <v>MMR3048</v>
      </c>
      <c r="B114" s="74" t="s">
        <v>97</v>
      </c>
      <c r="C114" s="75"/>
      <c r="D114" s="75"/>
      <c r="E114" s="75"/>
      <c r="F114" s="75"/>
      <c r="G114" s="75"/>
      <c r="H114" s="75"/>
      <c r="I114" s="76"/>
      <c r="J114" s="18">
        <f>IF(ISNA(INDEX($A$40:$U$78,MATCH($B114,$B$40:$B$78,0),10)),"",INDEX($A$40:$U$78,MATCH($B114,$B$40:$B$78,0),10))</f>
        <v>8</v>
      </c>
      <c r="K114" s="18">
        <f>IF(ISNA(INDEX($A$40:$U$78,MATCH($B114,$B$40:$B$78,0),11)),"",INDEX($A$40:$U$78,MATCH($B114,$B$40:$B$78,0),11))</f>
        <v>2</v>
      </c>
      <c r="L114" s="18">
        <f>IF(ISNA(INDEX($A$40:$U$78,MATCH($B114,$B$40:$B$78,0),12)),"",INDEX($A$40:$U$78,MATCH($B114,$B$40:$B$78,0),12))</f>
        <v>0</v>
      </c>
      <c r="M114" s="18">
        <f>IF(ISNA(INDEX($A$40:$U$78,MATCH($B114,$B$40:$B$78,0),13)),"",INDEX($A$40:$U$78,MATCH($B114,$B$40:$B$78,0),13))</f>
        <v>1</v>
      </c>
      <c r="N114" s="18">
        <f>IF(ISNA(INDEX($A$40:$U$78,MATCH($B114,$B$40:$B$78,0),14)),"",INDEX($A$40:$U$78,MATCH($B114,$B$40:$B$78,0),14))</f>
        <v>1</v>
      </c>
      <c r="O114" s="18">
        <f>IF(ISNA(INDEX($A$40:$U$78,MATCH($B114,$B$40:$B$78,0),15)),"",INDEX($A$40:$U$78,MATCH($B114,$B$40:$B$78,0),15))</f>
        <v>4</v>
      </c>
      <c r="P114" s="18">
        <f>IF(ISNA(INDEX($A$40:$U$78,MATCH($B114,$B$40:$B$78,0),16)),"",INDEX($A$40:$U$78,MATCH($B114,$B$40:$B$78,0),16))</f>
        <v>13</v>
      </c>
      <c r="Q114" s="18">
        <f>IF(ISNA(INDEX($A$40:$U$78,MATCH($B114,$B$40:$B$78,0),17)),"",INDEX($A$40:$U$78,MATCH($B114,$B$40:$B$78,0),17))</f>
        <v>17</v>
      </c>
      <c r="R114" s="25" t="str">
        <f>IF(ISNA(INDEX($A$40:$U$78,MATCH($B114,$B$40:$B$78,0),18)),"",INDEX($A$40:$U$78,MATCH($B114,$B$40:$B$78,0),18))</f>
        <v>E</v>
      </c>
      <c r="S114" s="25">
        <f>IF(ISNA(INDEX($A$40:$U$78,MATCH($B114,$B$40:$B$78,0),19)),"",INDEX($A$40:$U$78,MATCH($B114,$B$40:$B$78,0),19))</f>
        <v>0</v>
      </c>
      <c r="T114" s="25">
        <f>IF(ISNA(INDEX($A$40:$U$78,MATCH($B114,$B$40:$B$78,0),20)),"",INDEX($A$40:$U$78,MATCH($B114,$B$40:$B$78,0),20))</f>
        <v>0</v>
      </c>
      <c r="U114" s="17" t="s">
        <v>39</v>
      </c>
    </row>
    <row r="115" spans="1:21" ht="12.75">
      <c r="A115" s="28" t="str">
        <f>IF(ISNA(INDEX($A$40:$U$78,MATCH($B115,$B$40:$B$78,0),1)),"",INDEX($A$40:$U$78,MATCH($B115,$B$40:$B$78,0),1))</f>
        <v>MMR3036</v>
      </c>
      <c r="B115" s="74" t="s">
        <v>105</v>
      </c>
      <c r="C115" s="75"/>
      <c r="D115" s="75"/>
      <c r="E115" s="75"/>
      <c r="F115" s="75"/>
      <c r="G115" s="75"/>
      <c r="H115" s="75"/>
      <c r="I115" s="76"/>
      <c r="J115" s="18">
        <f>IF(ISNA(INDEX($A$40:$U$78,MATCH($B115,$B$40:$B$78,0),10)),"",INDEX($A$40:$U$78,MATCH($B115,$B$40:$B$78,0),10))</f>
        <v>7</v>
      </c>
      <c r="K115" s="18">
        <f>IF(ISNA(INDEX($A$40:$U$78,MATCH($B115,$B$40:$B$78,0),11)),"",INDEX($A$40:$U$78,MATCH($B115,$B$40:$B$78,0),11))</f>
        <v>2</v>
      </c>
      <c r="L115" s="18">
        <f>IF(ISNA(INDEX($A$40:$U$78,MATCH($B115,$B$40:$B$78,0),12)),"",INDEX($A$40:$U$78,MATCH($B115,$B$40:$B$78,0),12))</f>
        <v>0</v>
      </c>
      <c r="M115" s="18">
        <f>IF(ISNA(INDEX($A$40:$U$78,MATCH($B115,$B$40:$B$78,0),13)),"",INDEX($A$40:$U$78,MATCH($B115,$B$40:$B$78,0),13))</f>
        <v>1</v>
      </c>
      <c r="N115" s="18">
        <f>IF(ISNA(INDEX($A$40:$U$78,MATCH($B115,$B$40:$B$78,0),14)),"",INDEX($A$40:$U$78,MATCH($B115,$B$40:$B$78,0),14))</f>
        <v>1</v>
      </c>
      <c r="O115" s="18">
        <f>IF(ISNA(INDEX($A$40:$U$78,MATCH($B115,$B$40:$B$78,0),15)),"",INDEX($A$40:$U$78,MATCH($B115,$B$40:$B$78,0),15))</f>
        <v>4</v>
      </c>
      <c r="P115" s="18">
        <f>IF(ISNA(INDEX($A$40:$U$78,MATCH($B115,$B$40:$B$78,0),16)),"",INDEX($A$40:$U$78,MATCH($B115,$B$40:$B$78,0),16))</f>
        <v>11</v>
      </c>
      <c r="Q115" s="18">
        <f>IF(ISNA(INDEX($A$40:$U$78,MATCH($B115,$B$40:$B$78,0),17)),"",INDEX($A$40:$U$78,MATCH($B115,$B$40:$B$78,0),17))</f>
        <v>15</v>
      </c>
      <c r="R115" s="25" t="str">
        <f>IF(ISNA(INDEX($A$40:$U$78,MATCH($B115,$B$40:$B$78,0),18)),"",INDEX($A$40:$U$78,MATCH($B115,$B$40:$B$78,0),18))</f>
        <v>E</v>
      </c>
      <c r="S115" s="25">
        <f>IF(ISNA(INDEX($A$40:$U$78,MATCH($B115,$B$40:$B$78,0),19)),"",INDEX($A$40:$U$78,MATCH($B115,$B$40:$B$78,0),19))</f>
        <v>0</v>
      </c>
      <c r="T115" s="25">
        <f>IF(ISNA(INDEX($A$40:$U$78,MATCH($B115,$B$40:$B$78,0),20)),"",INDEX($A$40:$U$78,MATCH($B115,$B$40:$B$78,0),20))</f>
        <v>0</v>
      </c>
      <c r="U115" s="17" t="s">
        <v>39</v>
      </c>
    </row>
    <row r="116" spans="1:21" ht="12.75">
      <c r="A116" s="28" t="str">
        <f>IF(ISNA(INDEX($A$40:$U$78,MATCH($B116,$B$40:$B$78,0),1)),"",INDEX($A$40:$U$78,MATCH($B116,$B$40:$B$78,0),1))</f>
        <v>MMR3010</v>
      </c>
      <c r="B116" s="74" t="s">
        <v>107</v>
      </c>
      <c r="C116" s="75"/>
      <c r="D116" s="75"/>
      <c r="E116" s="75"/>
      <c r="F116" s="75"/>
      <c r="G116" s="75"/>
      <c r="H116" s="75"/>
      <c r="I116" s="76"/>
      <c r="J116" s="18">
        <f>IF(ISNA(INDEX($A$40:$U$78,MATCH($B116,$B$40:$B$78,0),10)),"",INDEX($A$40:$U$78,MATCH($B116,$B$40:$B$78,0),10))</f>
        <v>7</v>
      </c>
      <c r="K116" s="18">
        <f>IF(ISNA(INDEX($A$40:$U$78,MATCH($B116,$B$40:$B$78,0),11)),"",INDEX($A$40:$U$78,MATCH($B116,$B$40:$B$78,0),11))</f>
        <v>2</v>
      </c>
      <c r="L116" s="18">
        <f>IF(ISNA(INDEX($A$40:$U$78,MATCH($B116,$B$40:$B$78,0),12)),"",INDEX($A$40:$U$78,MATCH($B116,$B$40:$B$78,0),12))</f>
        <v>0</v>
      </c>
      <c r="M116" s="18">
        <f>IF(ISNA(INDEX($A$40:$U$78,MATCH($B116,$B$40:$B$78,0),13)),"",INDEX($A$40:$U$78,MATCH($B116,$B$40:$B$78,0),13))</f>
        <v>1</v>
      </c>
      <c r="N116" s="18">
        <f>IF(ISNA(INDEX($A$40:$U$78,MATCH($B116,$B$40:$B$78,0),14)),"",INDEX($A$40:$U$78,MATCH($B116,$B$40:$B$78,0),14))</f>
        <v>1</v>
      </c>
      <c r="O116" s="18">
        <f>IF(ISNA(INDEX($A$40:$U$78,MATCH($B116,$B$40:$B$78,0),15)),"",INDEX($A$40:$U$78,MATCH($B116,$B$40:$B$78,0),15))</f>
        <v>4</v>
      </c>
      <c r="P116" s="18">
        <f>IF(ISNA(INDEX($A$40:$U$78,MATCH($B116,$B$40:$B$78,0),16)),"",INDEX($A$40:$U$78,MATCH($B116,$B$40:$B$78,0),16))</f>
        <v>11</v>
      </c>
      <c r="Q116" s="18">
        <f>IF(ISNA(INDEX($A$40:$U$78,MATCH($B116,$B$40:$B$78,0),17)),"",INDEX($A$40:$U$78,MATCH($B116,$B$40:$B$78,0),17))</f>
        <v>15</v>
      </c>
      <c r="R116" s="25" t="str">
        <f>IF(ISNA(INDEX($A$40:$U$78,MATCH($B116,$B$40:$B$78,0),18)),"",INDEX($A$40:$U$78,MATCH($B116,$B$40:$B$78,0),18))</f>
        <v>E</v>
      </c>
      <c r="S116" s="25">
        <f>IF(ISNA(INDEX($A$40:$U$78,MATCH($B116,$B$40:$B$78,0),19)),"",INDEX($A$40:$U$78,MATCH($B116,$B$40:$B$78,0),19))</f>
        <v>0</v>
      </c>
      <c r="T116" s="25">
        <f>IF(ISNA(INDEX($A$40:$U$78,MATCH($B116,$B$40:$B$78,0),20)),"",INDEX($A$40:$U$78,MATCH($B116,$B$40:$B$78,0),20))</f>
        <v>0</v>
      </c>
      <c r="U116" s="17" t="s">
        <v>39</v>
      </c>
    </row>
    <row r="117" spans="1:21" ht="12.75">
      <c r="A117" s="28" t="str">
        <f>IF(ISNA(INDEX($A$40:$U$78,MATCH($B117,$B$40:$B$78,0),1)),"",INDEX($A$40:$U$78,MATCH($B117,$B$40:$B$78,0),1))</f>
        <v>MMR3056</v>
      </c>
      <c r="B117" s="74" t="s">
        <v>109</v>
      </c>
      <c r="C117" s="75"/>
      <c r="D117" s="75"/>
      <c r="E117" s="75"/>
      <c r="F117" s="75"/>
      <c r="G117" s="75"/>
      <c r="H117" s="75"/>
      <c r="I117" s="76"/>
      <c r="J117" s="18">
        <f>IF(ISNA(INDEX($A$40:$U$78,MATCH($B117,$B$40:$B$78,0),10)),"",INDEX($A$40:$U$78,MATCH($B117,$B$40:$B$78,0),10))</f>
        <v>4</v>
      </c>
      <c r="K117" s="18">
        <f>IF(ISNA(INDEX($A$40:$U$78,MATCH($B117,$B$40:$B$78,0),11)),"",INDEX($A$40:$U$78,MATCH($B117,$B$40:$B$78,0),11))</f>
        <v>0</v>
      </c>
      <c r="L117" s="18">
        <f>IF(ISNA(INDEX($A$40:$U$78,MATCH($B117,$B$40:$B$78,0),12)),"",INDEX($A$40:$U$78,MATCH($B117,$B$40:$B$78,0),12))</f>
        <v>0</v>
      </c>
      <c r="M117" s="18">
        <f>IF(ISNA(INDEX($A$40:$U$78,MATCH($B117,$B$40:$B$78,0),13)),"",INDEX($A$40:$U$78,MATCH($B117,$B$40:$B$78,0),13))</f>
        <v>1</v>
      </c>
      <c r="N117" s="18">
        <f>IF(ISNA(INDEX($A$40:$U$78,MATCH($B117,$B$40:$B$78,0),14)),"",INDEX($A$40:$U$78,MATCH($B117,$B$40:$B$78,0),14))</f>
        <v>2</v>
      </c>
      <c r="O117" s="18">
        <f>IF(ISNA(INDEX($A$40:$U$78,MATCH($B117,$B$40:$B$78,0),15)),"",INDEX($A$40:$U$78,MATCH($B117,$B$40:$B$78,0),15))</f>
        <v>3</v>
      </c>
      <c r="P117" s="18">
        <f>IF(ISNA(INDEX($A$40:$U$78,MATCH($B117,$B$40:$B$78,0),16)),"",INDEX($A$40:$U$78,MATCH($B117,$B$40:$B$78,0),16))</f>
        <v>5</v>
      </c>
      <c r="Q117" s="18">
        <f>IF(ISNA(INDEX($A$40:$U$78,MATCH($B117,$B$40:$B$78,0),17)),"",INDEX($A$40:$U$78,MATCH($B117,$B$40:$B$78,0),17))</f>
        <v>8</v>
      </c>
      <c r="R117" s="25">
        <f>IF(ISNA(INDEX($A$40:$U$78,MATCH($B117,$B$40:$B$78,0),18)),"",INDEX($A$40:$U$78,MATCH($B117,$B$40:$B$78,0),18))</f>
        <v>0</v>
      </c>
      <c r="S117" s="25" t="str">
        <f>IF(ISNA(INDEX($A$40:$U$78,MATCH($B117,$B$40:$B$78,0),19)),"",INDEX($A$40:$U$78,MATCH($B117,$B$40:$B$78,0),19))</f>
        <v>C</v>
      </c>
      <c r="T117" s="25">
        <f>IF(ISNA(INDEX($A$40:$U$78,MATCH($B117,$B$40:$B$78,0),20)),"",INDEX($A$40:$U$78,MATCH($B117,$B$40:$B$78,0),20))</f>
        <v>0</v>
      </c>
      <c r="U117" s="17" t="s">
        <v>39</v>
      </c>
    </row>
    <row r="118" spans="1:21" ht="12.75">
      <c r="A118" s="28" t="str">
        <f>IF(ISNA(INDEX($A$40:$U$78,MATCH($B118,$B$40:$B$78,0),1)),"",INDEX($A$40:$U$78,MATCH($B118,$B$40:$B$78,0),1))</f>
        <v>MMR3401</v>
      </c>
      <c r="B118" s="74" t="s">
        <v>76</v>
      </c>
      <c r="C118" s="75"/>
      <c r="D118" s="75"/>
      <c r="E118" s="75"/>
      <c r="F118" s="75"/>
      <c r="G118" s="75"/>
      <c r="H118" s="75"/>
      <c r="I118" s="76"/>
      <c r="J118" s="18">
        <f>IF(ISNA(INDEX($A$40:$U$78,MATCH($B118,$B$40:$B$78,0),10)),"",INDEX($A$40:$U$78,MATCH($B118,$B$40:$B$78,0),10))</f>
        <v>4</v>
      </c>
      <c r="K118" s="18">
        <f>IF(ISNA(INDEX($A$40:$U$78,MATCH($B118,$B$40:$B$78,0),11)),"",INDEX($A$40:$U$78,MATCH($B118,$B$40:$B$78,0),11))</f>
        <v>0</v>
      </c>
      <c r="L118" s="18">
        <f>IF(ISNA(INDEX($A$40:$U$78,MATCH($B118,$B$40:$B$78,0),12)),"",INDEX($A$40:$U$78,MATCH($B118,$B$40:$B$78,0),12))</f>
        <v>0</v>
      </c>
      <c r="M118" s="18">
        <f>IF(ISNA(INDEX($A$40:$U$78,MATCH($B118,$B$40:$B$78,0),13)),"",INDEX($A$40:$U$78,MATCH($B118,$B$40:$B$78,0),13))</f>
        <v>0</v>
      </c>
      <c r="N118" s="18">
        <f>IF(ISNA(INDEX($A$40:$U$78,MATCH($B118,$B$40:$B$78,0),14)),"",INDEX($A$40:$U$78,MATCH($B118,$B$40:$B$78,0),14))</f>
        <v>4</v>
      </c>
      <c r="O118" s="18">
        <f>IF(ISNA(INDEX($A$40:$U$78,MATCH($B118,$B$40:$B$78,0),15)),"",INDEX($A$40:$U$78,MATCH($B118,$B$40:$B$78,0),15))</f>
        <v>4</v>
      </c>
      <c r="P118" s="18">
        <f>IF(ISNA(INDEX($A$40:$U$78,MATCH($B118,$B$40:$B$78,0),16)),"",INDEX($A$40:$U$78,MATCH($B118,$B$40:$B$78,0),16))</f>
        <v>4</v>
      </c>
      <c r="Q118" s="18">
        <f>IF(ISNA(INDEX($A$40:$U$78,MATCH($B118,$B$40:$B$78,0),17)),"",INDEX($A$40:$U$78,MATCH($B118,$B$40:$B$78,0),17))</f>
        <v>8</v>
      </c>
      <c r="R118" s="25">
        <f>IF(ISNA(INDEX($A$40:$U$78,MATCH($B118,$B$40:$B$78,0),18)),"",INDEX($A$40:$U$78,MATCH($B118,$B$40:$B$78,0),18))</f>
        <v>0</v>
      </c>
      <c r="S118" s="25" t="str">
        <f>IF(ISNA(INDEX($A$40:$U$78,MATCH($B118,$B$40:$B$78,0),19)),"",INDEX($A$40:$U$78,MATCH($B118,$B$40:$B$78,0),19))</f>
        <v>C</v>
      </c>
      <c r="T118" s="25">
        <f>IF(ISNA(INDEX($A$40:$U$78,MATCH($B118,$B$40:$B$78,0),20)),"",INDEX($A$40:$U$78,MATCH($B118,$B$40:$B$78,0),20))</f>
        <v>0</v>
      </c>
      <c r="U118" s="17" t="s">
        <v>39</v>
      </c>
    </row>
    <row r="119" spans="1:21" ht="12.75">
      <c r="A119" s="20" t="s">
        <v>25</v>
      </c>
      <c r="B119" s="83"/>
      <c r="C119" s="83"/>
      <c r="D119" s="83"/>
      <c r="E119" s="83"/>
      <c r="F119" s="83"/>
      <c r="G119" s="83"/>
      <c r="H119" s="83"/>
      <c r="I119" s="83"/>
      <c r="J119" s="22">
        <f aca="true" t="shared" si="21" ref="J119:Q119">SUM(J114:J118)</f>
        <v>30</v>
      </c>
      <c r="K119" s="22">
        <f t="shared" si="21"/>
        <v>6</v>
      </c>
      <c r="L119" s="22">
        <f t="shared" si="21"/>
        <v>0</v>
      </c>
      <c r="M119" s="22">
        <f t="shared" si="21"/>
        <v>4</v>
      </c>
      <c r="N119" s="22">
        <f t="shared" si="21"/>
        <v>9</v>
      </c>
      <c r="O119" s="22">
        <f t="shared" si="21"/>
        <v>19</v>
      </c>
      <c r="P119" s="22">
        <f t="shared" si="21"/>
        <v>44</v>
      </c>
      <c r="Q119" s="22">
        <f t="shared" si="21"/>
        <v>63</v>
      </c>
      <c r="R119" s="20">
        <f>COUNTIF(R114:R118,"E")</f>
        <v>3</v>
      </c>
      <c r="S119" s="20">
        <f>COUNTIF(S114:S118,"C")</f>
        <v>2</v>
      </c>
      <c r="T119" s="20">
        <f>COUNTIF(T114:T118,"VP")</f>
        <v>0</v>
      </c>
      <c r="U119" s="21"/>
    </row>
    <row r="120" spans="1:21" ht="25.5" customHeight="1">
      <c r="A120" s="100" t="s">
        <v>48</v>
      </c>
      <c r="B120" s="101"/>
      <c r="C120" s="101"/>
      <c r="D120" s="101"/>
      <c r="E120" s="101"/>
      <c r="F120" s="101"/>
      <c r="G120" s="101"/>
      <c r="H120" s="101"/>
      <c r="I120" s="102"/>
      <c r="J120" s="22">
        <f aca="true" t="shared" si="22" ref="J120:T120">SUM(J112,J119)</f>
        <v>30</v>
      </c>
      <c r="K120" s="22">
        <f t="shared" si="22"/>
        <v>6</v>
      </c>
      <c r="L120" s="22">
        <f t="shared" si="22"/>
        <v>0</v>
      </c>
      <c r="M120" s="22">
        <f t="shared" si="22"/>
        <v>4</v>
      </c>
      <c r="N120" s="22">
        <f t="shared" si="22"/>
        <v>9</v>
      </c>
      <c r="O120" s="22">
        <f t="shared" si="22"/>
        <v>19</v>
      </c>
      <c r="P120" s="22">
        <f t="shared" si="22"/>
        <v>44</v>
      </c>
      <c r="Q120" s="22">
        <f t="shared" si="22"/>
        <v>63</v>
      </c>
      <c r="R120" s="22">
        <f t="shared" si="22"/>
        <v>3</v>
      </c>
      <c r="S120" s="22">
        <f t="shared" si="22"/>
        <v>2</v>
      </c>
      <c r="T120" s="22">
        <f t="shared" si="22"/>
        <v>0</v>
      </c>
      <c r="U120" s="37">
        <f>5/17</f>
        <v>0.29411764705882354</v>
      </c>
    </row>
    <row r="121" spans="1:21" ht="13.5" customHeight="1">
      <c r="A121" s="94" t="s">
        <v>49</v>
      </c>
      <c r="B121" s="95"/>
      <c r="C121" s="95"/>
      <c r="D121" s="95"/>
      <c r="E121" s="95"/>
      <c r="F121" s="95"/>
      <c r="G121" s="95"/>
      <c r="H121" s="95"/>
      <c r="I121" s="95"/>
      <c r="J121" s="96"/>
      <c r="K121" s="22">
        <f aca="true" t="shared" si="23" ref="K121:Q121">K112*14+K119*12</f>
        <v>72</v>
      </c>
      <c r="L121" s="22">
        <f t="shared" si="23"/>
        <v>0</v>
      </c>
      <c r="M121" s="22">
        <f>M112*14+M119*12</f>
        <v>48</v>
      </c>
      <c r="N121" s="22">
        <f t="shared" si="23"/>
        <v>108</v>
      </c>
      <c r="O121" s="22">
        <f t="shared" si="23"/>
        <v>228</v>
      </c>
      <c r="P121" s="22">
        <f t="shared" si="23"/>
        <v>528</v>
      </c>
      <c r="Q121" s="22">
        <f t="shared" si="23"/>
        <v>756</v>
      </c>
      <c r="R121" s="85"/>
      <c r="S121" s="86"/>
      <c r="T121" s="86"/>
      <c r="U121" s="87"/>
    </row>
    <row r="122" spans="1:21" ht="16.5" customHeight="1">
      <c r="A122" s="97"/>
      <c r="B122" s="98"/>
      <c r="C122" s="98"/>
      <c r="D122" s="98"/>
      <c r="E122" s="98"/>
      <c r="F122" s="98"/>
      <c r="G122" s="98"/>
      <c r="H122" s="98"/>
      <c r="I122" s="98"/>
      <c r="J122" s="99"/>
      <c r="K122" s="91">
        <f>SUM(K121:N121)</f>
        <v>228</v>
      </c>
      <c r="L122" s="92"/>
      <c r="M122" s="92"/>
      <c r="N122" s="93"/>
      <c r="O122" s="77">
        <f>Q121</f>
        <v>756</v>
      </c>
      <c r="P122" s="78"/>
      <c r="Q122" s="79"/>
      <c r="R122" s="88"/>
      <c r="S122" s="89"/>
      <c r="T122" s="89"/>
      <c r="U122" s="90"/>
    </row>
    <row r="123" ht="8.25" customHeight="1"/>
    <row r="124" ht="8.25" customHeight="1"/>
    <row r="125" ht="8.25" customHeight="1"/>
    <row r="126" spans="2:20" ht="12.75">
      <c r="B126" s="2"/>
      <c r="C126" s="2"/>
      <c r="D126" s="2"/>
      <c r="E126" s="2"/>
      <c r="F126" s="2"/>
      <c r="G126" s="2"/>
      <c r="N126" s="8"/>
      <c r="O126" s="8"/>
      <c r="P126" s="8"/>
      <c r="Q126" s="8"/>
      <c r="R126" s="8"/>
      <c r="S126" s="8"/>
      <c r="T126" s="8"/>
    </row>
    <row r="127" spans="2:20" ht="116.25" customHeight="1">
      <c r="B127" s="8"/>
      <c r="C127" s="8"/>
      <c r="D127" s="8"/>
      <c r="E127" s="8"/>
      <c r="F127" s="8"/>
      <c r="G127" s="8"/>
      <c r="H127" s="16"/>
      <c r="I127" s="16"/>
      <c r="J127" s="16"/>
      <c r="N127" s="8"/>
      <c r="O127" s="8"/>
      <c r="P127" s="8"/>
      <c r="Q127" s="8"/>
      <c r="R127" s="8"/>
      <c r="S127" s="8"/>
      <c r="T127" s="8"/>
    </row>
    <row r="128" ht="12" customHeight="1"/>
    <row r="129" spans="1:21" ht="22.5" customHeight="1">
      <c r="A129" s="83" t="s">
        <v>77</v>
      </c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</row>
    <row r="130" spans="1:21" ht="25.5" customHeight="1">
      <c r="A130" s="83" t="s">
        <v>27</v>
      </c>
      <c r="B130" s="83" t="s">
        <v>26</v>
      </c>
      <c r="C130" s="83"/>
      <c r="D130" s="83"/>
      <c r="E130" s="83"/>
      <c r="F130" s="83"/>
      <c r="G130" s="83"/>
      <c r="H130" s="83"/>
      <c r="I130" s="83"/>
      <c r="J130" s="49" t="s">
        <v>41</v>
      </c>
      <c r="K130" s="49" t="s">
        <v>24</v>
      </c>
      <c r="L130" s="49"/>
      <c r="M130" s="49"/>
      <c r="N130" s="49"/>
      <c r="O130" s="49" t="s">
        <v>42</v>
      </c>
      <c r="P130" s="49"/>
      <c r="Q130" s="49"/>
      <c r="R130" s="49" t="s">
        <v>23</v>
      </c>
      <c r="S130" s="49"/>
      <c r="T130" s="49"/>
      <c r="U130" s="49" t="s">
        <v>22</v>
      </c>
    </row>
    <row r="131" spans="1:21" ht="18" customHeight="1">
      <c r="A131" s="83"/>
      <c r="B131" s="83"/>
      <c r="C131" s="83"/>
      <c r="D131" s="83"/>
      <c r="E131" s="83"/>
      <c r="F131" s="83"/>
      <c r="G131" s="83"/>
      <c r="H131" s="83"/>
      <c r="I131" s="83"/>
      <c r="J131" s="49"/>
      <c r="K131" s="26" t="s">
        <v>28</v>
      </c>
      <c r="L131" s="26" t="s">
        <v>29</v>
      </c>
      <c r="M131" s="26" t="s">
        <v>30</v>
      </c>
      <c r="N131" s="26" t="s">
        <v>68</v>
      </c>
      <c r="O131" s="26" t="s">
        <v>34</v>
      </c>
      <c r="P131" s="26" t="s">
        <v>7</v>
      </c>
      <c r="Q131" s="26" t="s">
        <v>31</v>
      </c>
      <c r="R131" s="26" t="s">
        <v>32</v>
      </c>
      <c r="S131" s="26" t="s">
        <v>28</v>
      </c>
      <c r="T131" s="26" t="s">
        <v>33</v>
      </c>
      <c r="U131" s="49"/>
    </row>
    <row r="132" spans="1:21" ht="19.5" customHeight="1">
      <c r="A132" s="50" t="s">
        <v>64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2"/>
    </row>
    <row r="133" spans="1:21" ht="12.75">
      <c r="A133" s="28" t="str">
        <f>IF(ISNA(INDEX($A$40:$U$78,MATCH($B133,$B$40:$B$78,0),1)),"",INDEX($A$40:$U$78,MATCH($B133,$B$40:$B$78,0),1))</f>
        <v>MMR3046</v>
      </c>
      <c r="B133" s="74" t="s">
        <v>81</v>
      </c>
      <c r="C133" s="75"/>
      <c r="D133" s="75"/>
      <c r="E133" s="75"/>
      <c r="F133" s="75"/>
      <c r="G133" s="75"/>
      <c r="H133" s="75"/>
      <c r="I133" s="76"/>
      <c r="J133" s="18">
        <f>IF(ISNA(INDEX($A$40:$U$78,MATCH($B133,$B$40:$B$78,0),10)),"",INDEX($A$40:$U$78,MATCH($B133,$B$40:$B$78,0),10))</f>
        <v>8</v>
      </c>
      <c r="K133" s="18">
        <f>IF(ISNA(INDEX($A$40:$U$78,MATCH($B133,$B$40:$B$78,0),11)),"",INDEX($A$40:$U$78,MATCH($B133,$B$40:$B$78,0),11))</f>
        <v>2</v>
      </c>
      <c r="L133" s="18">
        <f>IF(ISNA(INDEX($A$40:$U$78,MATCH($B133,$B$40:$B$78,0),12)),"",INDEX($A$40:$U$78,MATCH($B133,$B$40:$B$78,0),12))</f>
        <v>1</v>
      </c>
      <c r="M133" s="18">
        <f>IF(ISNA(INDEX($A$40:$U$78,MATCH($B133,$B$40:$B$78,0),13)),"",INDEX($A$40:$U$78,MATCH($B133,$B$40:$B$78,0),13))</f>
        <v>0</v>
      </c>
      <c r="N133" s="18">
        <f>IF(ISNA(INDEX($A$40:$U$78,MATCH($B133,$B$40:$B$78,0),14)),"",INDEX($A$40:$U$78,MATCH($B133,$B$40:$B$78,0),14))</f>
        <v>1</v>
      </c>
      <c r="O133" s="18">
        <f>IF(ISNA(INDEX($A$40:$U$78,MATCH($B133,$B$40:$B$78,0),15)),"",INDEX($A$40:$U$78,MATCH($B133,$B$40:$B$78,0),15))</f>
        <v>4</v>
      </c>
      <c r="P133" s="18">
        <f>IF(ISNA(INDEX($A$40:$U$78,MATCH($B133,$B$40:$B$78,0),16)),"",INDEX($A$40:$U$78,MATCH($B133,$B$40:$B$78,0),16))</f>
        <v>10</v>
      </c>
      <c r="Q133" s="18">
        <f>IF(ISNA(INDEX($A$40:$U$78,MATCH($B133,$B$40:$B$78,0),17)),"",INDEX($A$40:$U$78,MATCH($B133,$B$40:$B$78,0),17))</f>
        <v>14</v>
      </c>
      <c r="R133" s="25" t="str">
        <f>IF(ISNA(INDEX($A$40:$U$78,MATCH($B133,$B$40:$B$78,0),18)),"",INDEX($A$40:$U$78,MATCH($B133,$B$40:$B$78,0),18))</f>
        <v>E</v>
      </c>
      <c r="S133" s="25">
        <f>IF(ISNA(INDEX($A$40:$U$78,MATCH($B133,$B$40:$B$78,0),19)),"",INDEX($A$40:$U$78,MATCH($B133,$B$40:$B$78,0),19))</f>
        <v>0</v>
      </c>
      <c r="T133" s="25">
        <f>IF(ISNA(INDEX($A$40:$U$78,MATCH($B133,$B$40:$B$78,0),20)),"",INDEX($A$40:$U$78,MATCH($B133,$B$40:$B$78,0),20))</f>
        <v>0</v>
      </c>
      <c r="U133" s="17" t="s">
        <v>40</v>
      </c>
    </row>
    <row r="134" spans="1:21" ht="12.75">
      <c r="A134" s="28" t="str">
        <f>IF(ISNA(INDEX($A$40:$U$78,MATCH($B134,$B$40:$B$78,0),1)),"",INDEX($A$40:$U$78,MATCH($B134,$B$40:$B$78,0),1))</f>
        <v>MMR3034</v>
      </c>
      <c r="B134" s="74" t="s">
        <v>83</v>
      </c>
      <c r="C134" s="75"/>
      <c r="D134" s="75"/>
      <c r="E134" s="75"/>
      <c r="F134" s="75"/>
      <c r="G134" s="75"/>
      <c r="H134" s="75"/>
      <c r="I134" s="76"/>
      <c r="J134" s="18">
        <f>IF(ISNA(INDEX($A$40:$U$78,MATCH($B134,$B$40:$B$78,0),10)),"",INDEX($A$40:$U$78,MATCH($B134,$B$40:$B$78,0),10))</f>
        <v>7</v>
      </c>
      <c r="K134" s="18">
        <f>IF(ISNA(INDEX($A$40:$U$78,MATCH($B134,$B$40:$B$78,0),11)),"",INDEX($A$40:$U$78,MATCH($B134,$B$40:$B$78,0),11))</f>
        <v>2</v>
      </c>
      <c r="L134" s="18">
        <f>IF(ISNA(INDEX($A$40:$U$78,MATCH($B134,$B$40:$B$78,0),12)),"",INDEX($A$40:$U$78,MATCH($B134,$B$40:$B$78,0),12))</f>
        <v>1</v>
      </c>
      <c r="M134" s="18">
        <f>IF(ISNA(INDEX($A$40:$U$78,MATCH($B134,$B$40:$B$78,0),13)),"",INDEX($A$40:$U$78,MATCH($B134,$B$40:$B$78,0),13))</f>
        <v>0</v>
      </c>
      <c r="N134" s="18">
        <f>IF(ISNA(INDEX($A$40:$U$78,MATCH($B134,$B$40:$B$78,0),14)),"",INDEX($A$40:$U$78,MATCH($B134,$B$40:$B$78,0),14))</f>
        <v>1</v>
      </c>
      <c r="O134" s="18">
        <f>IF(ISNA(INDEX($A$40:$U$78,MATCH($B134,$B$40:$B$78,0),15)),"",INDEX($A$40:$U$78,MATCH($B134,$B$40:$B$78,0),15))</f>
        <v>4</v>
      </c>
      <c r="P134" s="18">
        <f>IF(ISNA(INDEX($A$40:$U$78,MATCH($B134,$B$40:$B$78,0),16)),"",INDEX($A$40:$U$78,MATCH($B134,$B$40:$B$78,0),16))</f>
        <v>9</v>
      </c>
      <c r="Q134" s="18">
        <f>IF(ISNA(INDEX($A$40:$U$78,MATCH($B134,$B$40:$B$78,0),17)),"",INDEX($A$40:$U$78,MATCH($B134,$B$40:$B$78,0),17))</f>
        <v>13</v>
      </c>
      <c r="R134" s="25">
        <f>IF(ISNA(INDEX($A$40:$U$78,MATCH($B134,$B$40:$B$78,0),18)),"",INDEX($A$40:$U$78,MATCH($B134,$B$40:$B$78,0),18))</f>
        <v>0</v>
      </c>
      <c r="S134" s="25" t="str">
        <f>IF(ISNA(INDEX($A$40:$U$78,MATCH($B134,$B$40:$B$78,0),19)),"",INDEX($A$40:$U$78,MATCH($B134,$B$40:$B$78,0),19))</f>
        <v>C</v>
      </c>
      <c r="T134" s="25">
        <f>IF(ISNA(INDEX($A$40:$U$78,MATCH($B134,$B$40:$B$78,0),20)),"",INDEX($A$40:$U$78,MATCH($B134,$B$40:$B$78,0),20))</f>
        <v>0</v>
      </c>
      <c r="U134" s="17" t="s">
        <v>40</v>
      </c>
    </row>
    <row r="135" spans="1:21" ht="12.75">
      <c r="A135" s="28" t="str">
        <f>IF(ISNA(INDEX($A$40:$U$78,MATCH($B135,$B$40:$B$78,0),1)),"",INDEX($A$40:$U$78,MATCH($B135,$B$40:$B$78,0),1))</f>
        <v>MMR3008</v>
      </c>
      <c r="B135" s="74" t="s">
        <v>85</v>
      </c>
      <c r="C135" s="75"/>
      <c r="D135" s="75"/>
      <c r="E135" s="75"/>
      <c r="F135" s="75"/>
      <c r="G135" s="75"/>
      <c r="H135" s="75"/>
      <c r="I135" s="76"/>
      <c r="J135" s="18">
        <f>IF(ISNA(INDEX($A$40:$U$78,MATCH($B135,$B$40:$B$78,0),10)),"",INDEX($A$40:$U$78,MATCH($B135,$B$40:$B$78,0),10))</f>
        <v>8</v>
      </c>
      <c r="K135" s="18">
        <f>IF(ISNA(INDEX($A$40:$U$78,MATCH($B135,$B$40:$B$78,0),11)),"",INDEX($A$40:$U$78,MATCH($B135,$B$40:$B$78,0),11))</f>
        <v>2</v>
      </c>
      <c r="L135" s="18">
        <f>IF(ISNA(INDEX($A$40:$U$78,MATCH($B135,$B$40:$B$78,0),12)),"",INDEX($A$40:$U$78,MATCH($B135,$B$40:$B$78,0),12))</f>
        <v>1</v>
      </c>
      <c r="M135" s="18">
        <f>IF(ISNA(INDEX($A$40:$U$78,MATCH($B135,$B$40:$B$78,0),13)),"",INDEX($A$40:$U$78,MATCH($B135,$B$40:$B$78,0),13))</f>
        <v>0</v>
      </c>
      <c r="N135" s="18">
        <f>IF(ISNA(INDEX($A$40:$U$78,MATCH($B135,$B$40:$B$78,0),14)),"",INDEX($A$40:$U$78,MATCH($B135,$B$40:$B$78,0),14))</f>
        <v>1</v>
      </c>
      <c r="O135" s="18">
        <f>IF(ISNA(INDEX($A$40:$U$78,MATCH($B135,$B$40:$B$78,0),15)),"",INDEX($A$40:$U$78,MATCH($B135,$B$40:$B$78,0),15))</f>
        <v>4</v>
      </c>
      <c r="P135" s="18">
        <f>IF(ISNA(INDEX($A$40:$U$78,MATCH($B135,$B$40:$B$78,0),16)),"",INDEX($A$40:$U$78,MATCH($B135,$B$40:$B$78,0),16))</f>
        <v>10</v>
      </c>
      <c r="Q135" s="18">
        <f>IF(ISNA(INDEX($A$40:$U$78,MATCH($B135,$B$40:$B$78,0),17)),"",INDEX($A$40:$U$78,MATCH($B135,$B$40:$B$78,0),17))</f>
        <v>14</v>
      </c>
      <c r="R135" s="25" t="str">
        <f>IF(ISNA(INDEX($A$40:$U$78,MATCH($B135,$B$40:$B$78,0),18)),"",INDEX($A$40:$U$78,MATCH($B135,$B$40:$B$78,0),18))</f>
        <v>E</v>
      </c>
      <c r="S135" s="25">
        <f>IF(ISNA(INDEX($A$40:$U$78,MATCH($B135,$B$40:$B$78,0),19)),"",INDEX($A$40:$U$78,MATCH($B135,$B$40:$B$78,0),19))</f>
        <v>0</v>
      </c>
      <c r="T135" s="25">
        <f>IF(ISNA(INDEX($A$40:$U$78,MATCH($B135,$B$40:$B$78,0),20)),"",INDEX($A$40:$U$78,MATCH($B135,$B$40:$B$78,0),20))</f>
        <v>0</v>
      </c>
      <c r="U135" s="17" t="s">
        <v>40</v>
      </c>
    </row>
    <row r="136" spans="1:21" ht="12.75">
      <c r="A136" s="20" t="s">
        <v>25</v>
      </c>
      <c r="B136" s="80"/>
      <c r="C136" s="81"/>
      <c r="D136" s="81"/>
      <c r="E136" s="81"/>
      <c r="F136" s="81"/>
      <c r="G136" s="81"/>
      <c r="H136" s="81"/>
      <c r="I136" s="82"/>
      <c r="J136" s="22">
        <f aca="true" t="shared" si="24" ref="J136:Q136">SUM(J133:J135)</f>
        <v>23</v>
      </c>
      <c r="K136" s="22">
        <f t="shared" si="24"/>
        <v>6</v>
      </c>
      <c r="L136" s="22">
        <f t="shared" si="24"/>
        <v>3</v>
      </c>
      <c r="M136" s="22">
        <f t="shared" si="24"/>
        <v>0</v>
      </c>
      <c r="N136" s="22">
        <f t="shared" si="24"/>
        <v>3</v>
      </c>
      <c r="O136" s="22">
        <f t="shared" si="24"/>
        <v>12</v>
      </c>
      <c r="P136" s="22">
        <f t="shared" si="24"/>
        <v>29</v>
      </c>
      <c r="Q136" s="22">
        <f t="shared" si="24"/>
        <v>41</v>
      </c>
      <c r="R136" s="20">
        <f>COUNTIF(R133:R135,"E")</f>
        <v>2</v>
      </c>
      <c r="S136" s="20">
        <f>COUNTIF(S133:S135,"C")</f>
        <v>1</v>
      </c>
      <c r="T136" s="20">
        <f>COUNTIF(T133:T135,"VP")</f>
        <v>0</v>
      </c>
      <c r="U136" s="17"/>
    </row>
    <row r="137" spans="1:21" ht="19.5" customHeight="1">
      <c r="A137" s="50" t="s">
        <v>66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2"/>
    </row>
    <row r="138" spans="1:21" ht="12.75">
      <c r="A138" s="28">
        <f>IF(ISNA(INDEX($A$40:$U$78,MATCH($B138,$B$40:$B$78,0),1)),"",INDEX($A$40:$U$78,MATCH($B138,$B$40:$B$78,0),1))</f>
      </c>
      <c r="B138" s="84"/>
      <c r="C138" s="84"/>
      <c r="D138" s="84"/>
      <c r="E138" s="84"/>
      <c r="F138" s="84"/>
      <c r="G138" s="84"/>
      <c r="H138" s="84"/>
      <c r="I138" s="84"/>
      <c r="J138" s="18">
        <f>IF(ISNA(INDEX($A$40:$U$78,MATCH($B138,$B$40:$B$78,0),10)),"",INDEX($A$40:$U$78,MATCH($B138,$B$40:$B$78,0),10))</f>
      </c>
      <c r="K138" s="18">
        <f>IF(ISNA(INDEX($A$40:$U$78,MATCH($B138,$B$40:$B$78,0),11)),"",INDEX($A$40:$U$78,MATCH($B138,$B$40:$B$78,0),11))</f>
      </c>
      <c r="L138" s="18">
        <f>IF(ISNA(INDEX($A$40:$U$78,MATCH($B138,$B$40:$B$78,0),12)),"",INDEX($A$40:$U$78,MATCH($B138,$B$40:$B$78,0),12))</f>
      </c>
      <c r="M138" s="18">
        <f>IF(ISNA(INDEX($A$40:$U$78,MATCH($B138,$B$40:$B$78,0),13)),"",INDEX($A$40:$U$78,MATCH($B138,$B$40:$B$78,0),13))</f>
      </c>
      <c r="N138" s="18">
        <f>IF(ISNA(INDEX($A$40:$U$78,MATCH($B138,$B$40:$B$78,0),14)),"",INDEX($A$40:$U$78,MATCH($B138,$B$40:$B$78,0),14))</f>
      </c>
      <c r="O138" s="18">
        <f>IF(ISNA(INDEX($A$40:$U$78,MATCH($B138,$B$40:$B$78,0),15)),"",INDEX($A$40:$U$78,MATCH($B138,$B$40:$B$78,0),15))</f>
      </c>
      <c r="P138" s="18">
        <f>IF(ISNA(INDEX($A$40:$U$78,MATCH($B138,$B$40:$B$78,0),16)),"",INDEX($A$40:$U$78,MATCH($B138,$B$40:$B$78,0),16))</f>
      </c>
      <c r="Q138" s="18">
        <f>IF(ISNA(INDEX($A$40:$U$78,MATCH($B138,$B$40:$B$78,0),17)),"",INDEX($A$40:$U$78,MATCH($B138,$B$40:$B$78,0),17))</f>
      </c>
      <c r="R138" s="25">
        <f>IF(ISNA(INDEX($A$40:$U$78,MATCH($B138,$B$40:$B$78,0),18)),"",INDEX($A$40:$U$78,MATCH($B138,$B$40:$B$78,0),18))</f>
      </c>
      <c r="S138" s="25">
        <f>IF(ISNA(INDEX($A$40:$U$78,MATCH($B138,$B$40:$B$78,0),19)),"",INDEX($A$40:$U$78,MATCH($B138,$B$40:$B$78,0),19))</f>
      </c>
      <c r="T138" s="25">
        <f>IF(ISNA(INDEX($A$40:$U$78,MATCH($B138,$B$40:$B$78,0),20)),"",INDEX($A$40:$U$78,MATCH($B138,$B$40:$B$78,0),20))</f>
      </c>
      <c r="U138" s="17" t="s">
        <v>40</v>
      </c>
    </row>
    <row r="139" spans="1:21" ht="12.75">
      <c r="A139" s="20" t="s">
        <v>25</v>
      </c>
      <c r="B139" s="83"/>
      <c r="C139" s="83"/>
      <c r="D139" s="83"/>
      <c r="E139" s="83"/>
      <c r="F139" s="83"/>
      <c r="G139" s="83"/>
      <c r="H139" s="83"/>
      <c r="I139" s="83"/>
      <c r="J139" s="22">
        <f aca="true" t="shared" si="25" ref="J139:Q139">SUM(J138:J138)</f>
        <v>0</v>
      </c>
      <c r="K139" s="22">
        <f t="shared" si="25"/>
        <v>0</v>
      </c>
      <c r="L139" s="22">
        <f t="shared" si="25"/>
        <v>0</v>
      </c>
      <c r="M139" s="22">
        <f t="shared" si="25"/>
        <v>0</v>
      </c>
      <c r="N139" s="22">
        <f t="shared" si="25"/>
        <v>0</v>
      </c>
      <c r="O139" s="22">
        <f t="shared" si="25"/>
        <v>0</v>
      </c>
      <c r="P139" s="22">
        <f t="shared" si="25"/>
        <v>0</v>
      </c>
      <c r="Q139" s="22">
        <f t="shared" si="25"/>
        <v>0</v>
      </c>
      <c r="R139" s="20">
        <f>COUNTIF(R138:R138,"E")</f>
        <v>0</v>
      </c>
      <c r="S139" s="20">
        <f>COUNTIF(S138:S138,"C")</f>
        <v>0</v>
      </c>
      <c r="T139" s="20">
        <f>COUNTIF(T138:T138,"VP")</f>
        <v>0</v>
      </c>
      <c r="U139" s="21"/>
    </row>
    <row r="140" spans="1:21" ht="27.75" customHeight="1">
      <c r="A140" s="100" t="s">
        <v>48</v>
      </c>
      <c r="B140" s="101"/>
      <c r="C140" s="101"/>
      <c r="D140" s="101"/>
      <c r="E140" s="101"/>
      <c r="F140" s="101"/>
      <c r="G140" s="101"/>
      <c r="H140" s="101"/>
      <c r="I140" s="102"/>
      <c r="J140" s="22">
        <f aca="true" t="shared" si="26" ref="J140:T140">SUM(J136,J139)</f>
        <v>23</v>
      </c>
      <c r="K140" s="22">
        <f t="shared" si="26"/>
        <v>6</v>
      </c>
      <c r="L140" s="22">
        <f t="shared" si="26"/>
        <v>3</v>
      </c>
      <c r="M140" s="22">
        <f t="shared" si="26"/>
        <v>0</v>
      </c>
      <c r="N140" s="22">
        <f t="shared" si="26"/>
        <v>3</v>
      </c>
      <c r="O140" s="22">
        <f t="shared" si="26"/>
        <v>12</v>
      </c>
      <c r="P140" s="22">
        <f t="shared" si="26"/>
        <v>29</v>
      </c>
      <c r="Q140" s="22">
        <f t="shared" si="26"/>
        <v>41</v>
      </c>
      <c r="R140" s="22">
        <f t="shared" si="26"/>
        <v>2</v>
      </c>
      <c r="S140" s="22">
        <f t="shared" si="26"/>
        <v>1</v>
      </c>
      <c r="T140" s="22">
        <f t="shared" si="26"/>
        <v>0</v>
      </c>
      <c r="U140" s="37">
        <f>3/17</f>
        <v>0.17647058823529413</v>
      </c>
    </row>
    <row r="141" spans="1:21" ht="17.25" customHeight="1">
      <c r="A141" s="94" t="s">
        <v>49</v>
      </c>
      <c r="B141" s="95"/>
      <c r="C141" s="95"/>
      <c r="D141" s="95"/>
      <c r="E141" s="95"/>
      <c r="F141" s="95"/>
      <c r="G141" s="95"/>
      <c r="H141" s="95"/>
      <c r="I141" s="95"/>
      <c r="J141" s="96"/>
      <c r="K141" s="22">
        <f aca="true" t="shared" si="27" ref="K141:Q141">K136*14+K139*12</f>
        <v>84</v>
      </c>
      <c r="L141" s="22">
        <f t="shared" si="27"/>
        <v>42</v>
      </c>
      <c r="M141" s="22">
        <f t="shared" si="27"/>
        <v>0</v>
      </c>
      <c r="N141" s="22">
        <f t="shared" si="27"/>
        <v>42</v>
      </c>
      <c r="O141" s="22">
        <f t="shared" si="27"/>
        <v>168</v>
      </c>
      <c r="P141" s="22">
        <f t="shared" si="27"/>
        <v>406</v>
      </c>
      <c r="Q141" s="22">
        <f t="shared" si="27"/>
        <v>574</v>
      </c>
      <c r="R141" s="85"/>
      <c r="S141" s="86"/>
      <c r="T141" s="86"/>
      <c r="U141" s="87"/>
    </row>
    <row r="142" spans="1:21" ht="12.75">
      <c r="A142" s="97"/>
      <c r="B142" s="98"/>
      <c r="C142" s="98"/>
      <c r="D142" s="98"/>
      <c r="E142" s="98"/>
      <c r="F142" s="98"/>
      <c r="G142" s="98"/>
      <c r="H142" s="98"/>
      <c r="I142" s="98"/>
      <c r="J142" s="99"/>
      <c r="K142" s="91">
        <f>SUM(K141:N141)</f>
        <v>168</v>
      </c>
      <c r="L142" s="92"/>
      <c r="M142" s="92"/>
      <c r="N142" s="93"/>
      <c r="O142" s="77">
        <f>Q141</f>
        <v>574</v>
      </c>
      <c r="P142" s="78"/>
      <c r="Q142" s="79"/>
      <c r="R142" s="88"/>
      <c r="S142" s="89"/>
      <c r="T142" s="89"/>
      <c r="U142" s="90"/>
    </row>
    <row r="143" ht="8.25" customHeight="1"/>
    <row r="144" spans="2:20" ht="12.75">
      <c r="B144" s="8"/>
      <c r="C144" s="8"/>
      <c r="D144" s="8"/>
      <c r="E144" s="8"/>
      <c r="F144" s="8"/>
      <c r="G144" s="8"/>
      <c r="H144" s="16"/>
      <c r="I144" s="16"/>
      <c r="J144" s="16"/>
      <c r="N144" s="8"/>
      <c r="O144" s="8"/>
      <c r="P144" s="8"/>
      <c r="Q144" s="8"/>
      <c r="R144" s="8"/>
      <c r="S144" s="8"/>
      <c r="T144" s="8"/>
    </row>
    <row r="145" spans="2:20" ht="12.75">
      <c r="B145" s="8"/>
      <c r="C145" s="8"/>
      <c r="D145" s="8"/>
      <c r="E145" s="8"/>
      <c r="F145" s="8"/>
      <c r="G145" s="8"/>
      <c r="H145" s="16"/>
      <c r="I145" s="16"/>
      <c r="J145" s="16"/>
      <c r="N145" s="8"/>
      <c r="O145" s="8"/>
      <c r="P145" s="8"/>
      <c r="Q145" s="8"/>
      <c r="R145" s="8"/>
      <c r="S145" s="8"/>
      <c r="T145" s="8"/>
    </row>
    <row r="146" spans="1:21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3"/>
      <c r="L146" s="13"/>
      <c r="M146" s="13"/>
      <c r="N146" s="13"/>
      <c r="O146" s="14"/>
      <c r="P146" s="14"/>
      <c r="Q146" s="14"/>
      <c r="R146" s="15"/>
      <c r="S146" s="15"/>
      <c r="T146" s="15"/>
      <c r="U146" s="15"/>
    </row>
    <row r="148" spans="1:3" ht="15">
      <c r="A148" s="71" t="s">
        <v>61</v>
      </c>
      <c r="B148" s="71"/>
      <c r="C148" s="72"/>
    </row>
    <row r="149" spans="1:21" ht="12.75">
      <c r="A149" s="67" t="s">
        <v>27</v>
      </c>
      <c r="B149" s="63" t="s">
        <v>53</v>
      </c>
      <c r="C149" s="69"/>
      <c r="D149" s="69"/>
      <c r="E149" s="69"/>
      <c r="F149" s="69"/>
      <c r="G149" s="64"/>
      <c r="H149" s="63" t="s">
        <v>56</v>
      </c>
      <c r="I149" s="64"/>
      <c r="J149" s="46" t="s">
        <v>57</v>
      </c>
      <c r="K149" s="47"/>
      <c r="L149" s="47"/>
      <c r="M149" s="47"/>
      <c r="N149" s="47"/>
      <c r="O149" s="47"/>
      <c r="P149" s="48"/>
      <c r="Q149" s="63" t="s">
        <v>47</v>
      </c>
      <c r="R149" s="64"/>
      <c r="S149" s="46" t="s">
        <v>58</v>
      </c>
      <c r="T149" s="47"/>
      <c r="U149" s="48"/>
    </row>
    <row r="150" spans="1:21" ht="12.75">
      <c r="A150" s="68"/>
      <c r="B150" s="65"/>
      <c r="C150" s="70"/>
      <c r="D150" s="70"/>
      <c r="E150" s="70"/>
      <c r="F150" s="70"/>
      <c r="G150" s="66"/>
      <c r="H150" s="65"/>
      <c r="I150" s="66"/>
      <c r="J150" s="46" t="s">
        <v>34</v>
      </c>
      <c r="K150" s="48"/>
      <c r="L150" s="46" t="s">
        <v>7</v>
      </c>
      <c r="M150" s="47"/>
      <c r="N150" s="48"/>
      <c r="O150" s="46" t="s">
        <v>31</v>
      </c>
      <c r="P150" s="48"/>
      <c r="Q150" s="65"/>
      <c r="R150" s="66"/>
      <c r="S150" s="33" t="s">
        <v>59</v>
      </c>
      <c r="T150" s="46" t="s">
        <v>60</v>
      </c>
      <c r="U150" s="48"/>
    </row>
    <row r="151" spans="1:21" ht="12.75">
      <c r="A151" s="33">
        <v>1</v>
      </c>
      <c r="B151" s="46" t="s">
        <v>54</v>
      </c>
      <c r="C151" s="47"/>
      <c r="D151" s="47"/>
      <c r="E151" s="47"/>
      <c r="F151" s="47"/>
      <c r="G151" s="48"/>
      <c r="H151" s="57">
        <f>J151</f>
        <v>69</v>
      </c>
      <c r="I151" s="57"/>
      <c r="J151" s="58">
        <f>O47+O56+O67+O77-J152</f>
        <v>69</v>
      </c>
      <c r="K151" s="59"/>
      <c r="L151" s="58">
        <f>P47+P56+P67+P77-L152</f>
        <v>156</v>
      </c>
      <c r="M151" s="60"/>
      <c r="N151" s="59"/>
      <c r="O151" s="40">
        <f>SUM(J151:N151)</f>
        <v>225</v>
      </c>
      <c r="P151" s="41"/>
      <c r="Q151" s="42">
        <f>H151/H153</f>
        <v>1</v>
      </c>
      <c r="R151" s="43"/>
      <c r="S151" s="34">
        <f>J47+J56-S152</f>
        <v>60</v>
      </c>
      <c r="T151" s="61">
        <f>J67+J77-T152</f>
        <v>60</v>
      </c>
      <c r="U151" s="62"/>
    </row>
    <row r="152" spans="1:21" ht="12.75">
      <c r="A152" s="33">
        <v>2</v>
      </c>
      <c r="B152" s="46" t="s">
        <v>55</v>
      </c>
      <c r="C152" s="47"/>
      <c r="D152" s="47"/>
      <c r="E152" s="47"/>
      <c r="F152" s="47"/>
      <c r="G152" s="48"/>
      <c r="H152" s="57">
        <f>J152</f>
        <v>0</v>
      </c>
      <c r="I152" s="57"/>
      <c r="J152" s="44">
        <v>0</v>
      </c>
      <c r="K152" s="45"/>
      <c r="L152" s="44">
        <v>0</v>
      </c>
      <c r="M152" s="73"/>
      <c r="N152" s="45"/>
      <c r="O152" s="40">
        <f>SUM(J152:N152)</f>
        <v>0</v>
      </c>
      <c r="P152" s="41"/>
      <c r="Q152" s="42">
        <f>H152/H153</f>
        <v>0</v>
      </c>
      <c r="R152" s="43"/>
      <c r="S152" s="11">
        <v>0</v>
      </c>
      <c r="T152" s="44">
        <v>0</v>
      </c>
      <c r="U152" s="45"/>
    </row>
    <row r="153" spans="1:21" ht="12.75">
      <c r="A153" s="46" t="s">
        <v>25</v>
      </c>
      <c r="B153" s="47"/>
      <c r="C153" s="47"/>
      <c r="D153" s="47"/>
      <c r="E153" s="47"/>
      <c r="F153" s="47"/>
      <c r="G153" s="48"/>
      <c r="H153" s="49">
        <f>SUM(H151:I152)</f>
        <v>69</v>
      </c>
      <c r="I153" s="49"/>
      <c r="J153" s="49">
        <f>SUM(J151:K152)</f>
        <v>69</v>
      </c>
      <c r="K153" s="49"/>
      <c r="L153" s="50">
        <f>SUM(L151:N152)</f>
        <v>156</v>
      </c>
      <c r="M153" s="51"/>
      <c r="N153" s="52"/>
      <c r="O153" s="50">
        <f>SUM(O151:P152)</f>
        <v>225</v>
      </c>
      <c r="P153" s="52"/>
      <c r="Q153" s="53">
        <f>SUM(Q151:R152)</f>
        <v>1</v>
      </c>
      <c r="R153" s="54"/>
      <c r="S153" s="35">
        <f>SUM(S151:S152)</f>
        <v>60</v>
      </c>
      <c r="T153" s="55">
        <f>SUM(T151:U152)</f>
        <v>60</v>
      </c>
      <c r="U153" s="56"/>
    </row>
    <row r="156" spans="2:20" ht="12.75">
      <c r="B156" s="2"/>
      <c r="C156" s="2"/>
      <c r="D156" s="2"/>
      <c r="E156" s="2"/>
      <c r="F156" s="2"/>
      <c r="G156" s="2"/>
      <c r="N156" s="8"/>
      <c r="O156" s="8"/>
      <c r="P156" s="8"/>
      <c r="Q156" s="8"/>
      <c r="R156" s="8"/>
      <c r="S156" s="8"/>
      <c r="T156" s="8"/>
    </row>
    <row r="157" spans="2:20" ht="12.75">
      <c r="B157" s="8"/>
      <c r="C157" s="8"/>
      <c r="D157" s="8"/>
      <c r="E157" s="8"/>
      <c r="F157" s="8"/>
      <c r="G157" s="8"/>
      <c r="H157" s="16"/>
      <c r="I157" s="16"/>
      <c r="J157" s="16"/>
      <c r="N157" s="8"/>
      <c r="O157" s="8"/>
      <c r="P157" s="8"/>
      <c r="Q157" s="8"/>
      <c r="R157" s="8"/>
      <c r="S157" s="8"/>
      <c r="T157" s="8"/>
    </row>
  </sheetData>
  <sheetProtection formatCells="0" formatRows="0" insertRows="0"/>
  <mergeCells count="211">
    <mergeCell ref="A98:J99"/>
    <mergeCell ref="R98:U99"/>
    <mergeCell ref="O99:Q99"/>
    <mergeCell ref="K99:N99"/>
    <mergeCell ref="B95:I95"/>
    <mergeCell ref="B92:I92"/>
    <mergeCell ref="A97:I97"/>
    <mergeCell ref="B96:I96"/>
    <mergeCell ref="R81:T81"/>
    <mergeCell ref="A80:U80"/>
    <mergeCell ref="B85:I85"/>
    <mergeCell ref="B86:I86"/>
    <mergeCell ref="B87:I87"/>
    <mergeCell ref="B84:I84"/>
    <mergeCell ref="B93:I93"/>
    <mergeCell ref="B91:I91"/>
    <mergeCell ref="A18:K18"/>
    <mergeCell ref="U41:U42"/>
    <mergeCell ref="B74:I74"/>
    <mergeCell ref="B75:I75"/>
    <mergeCell ref="B76:I76"/>
    <mergeCell ref="A61:A62"/>
    <mergeCell ref="B61:I62"/>
    <mergeCell ref="U70:U71"/>
    <mergeCell ref="B67:I67"/>
    <mergeCell ref="M16:T16"/>
    <mergeCell ref="H29:H30"/>
    <mergeCell ref="A28:G28"/>
    <mergeCell ref="G29:G30"/>
    <mergeCell ref="M20:T20"/>
    <mergeCell ref="K81:N81"/>
    <mergeCell ref="O81:Q81"/>
    <mergeCell ref="B70:I71"/>
    <mergeCell ref="A69:U69"/>
    <mergeCell ref="B73:I73"/>
    <mergeCell ref="U61:U62"/>
    <mergeCell ref="B53:I53"/>
    <mergeCell ref="B44:I44"/>
    <mergeCell ref="B47:I47"/>
    <mergeCell ref="B54:I54"/>
    <mergeCell ref="B55:I55"/>
    <mergeCell ref="B43:I43"/>
    <mergeCell ref="A40:U40"/>
    <mergeCell ref="M21:T21"/>
    <mergeCell ref="B64:I64"/>
    <mergeCell ref="A60:U60"/>
    <mergeCell ref="J61:J62"/>
    <mergeCell ref="K61:N61"/>
    <mergeCell ref="O61:Q61"/>
    <mergeCell ref="B56:I56"/>
    <mergeCell ref="R61:T61"/>
    <mergeCell ref="A38:U38"/>
    <mergeCell ref="R70:T70"/>
    <mergeCell ref="B46:I46"/>
    <mergeCell ref="B50:I51"/>
    <mergeCell ref="A8:K8"/>
    <mergeCell ref="A9:K9"/>
    <mergeCell ref="M8:T11"/>
    <mergeCell ref="A16:K16"/>
    <mergeCell ref="J41:J42"/>
    <mergeCell ref="B45:I45"/>
    <mergeCell ref="B72:I72"/>
    <mergeCell ref="A22:K22"/>
    <mergeCell ref="A20:K20"/>
    <mergeCell ref="D29:F29"/>
    <mergeCell ref="A21:K21"/>
    <mergeCell ref="O41:Q41"/>
    <mergeCell ref="K41:N41"/>
    <mergeCell ref="M28:T34"/>
    <mergeCell ref="A23:K26"/>
    <mergeCell ref="M24:T26"/>
    <mergeCell ref="B63:I63"/>
    <mergeCell ref="J70:J71"/>
    <mergeCell ref="K70:N70"/>
    <mergeCell ref="O70:Q70"/>
    <mergeCell ref="B52:I52"/>
    <mergeCell ref="B65:I65"/>
    <mergeCell ref="B66:I66"/>
    <mergeCell ref="O3:Q3"/>
    <mergeCell ref="O4:Q4"/>
    <mergeCell ref="M5:N5"/>
    <mergeCell ref="J50:J51"/>
    <mergeCell ref="A50:A51"/>
    <mergeCell ref="A41:A42"/>
    <mergeCell ref="O50:Q50"/>
    <mergeCell ref="I29:K29"/>
    <mergeCell ref="B29:C29"/>
    <mergeCell ref="B41:I42"/>
    <mergeCell ref="M3:N3"/>
    <mergeCell ref="R6:T6"/>
    <mergeCell ref="M13:T13"/>
    <mergeCell ref="A4:K5"/>
    <mergeCell ref="R4:T4"/>
    <mergeCell ref="R5:T5"/>
    <mergeCell ref="A10:K10"/>
    <mergeCell ref="M6:N6"/>
    <mergeCell ref="M4:N4"/>
    <mergeCell ref="O6:Q6"/>
    <mergeCell ref="R41:T41"/>
    <mergeCell ref="A49:U49"/>
    <mergeCell ref="B89:I89"/>
    <mergeCell ref="A81:A82"/>
    <mergeCell ref="B77:I77"/>
    <mergeCell ref="A11:K11"/>
    <mergeCell ref="A12:K12"/>
    <mergeCell ref="A13:K13"/>
    <mergeCell ref="A14:K14"/>
    <mergeCell ref="A70:A71"/>
    <mergeCell ref="A1:K1"/>
    <mergeCell ref="A3:K3"/>
    <mergeCell ref="K50:N50"/>
    <mergeCell ref="M22:T22"/>
    <mergeCell ref="M1:T1"/>
    <mergeCell ref="M14:T14"/>
    <mergeCell ref="R50:T50"/>
    <mergeCell ref="M15:T15"/>
    <mergeCell ref="M17:T17"/>
    <mergeCell ref="M19:T19"/>
    <mergeCell ref="A94:U94"/>
    <mergeCell ref="A2:K2"/>
    <mergeCell ref="A6:K6"/>
    <mergeCell ref="O5:Q5"/>
    <mergeCell ref="A15:K15"/>
    <mergeCell ref="A17:K17"/>
    <mergeCell ref="R3:T3"/>
    <mergeCell ref="A7:K7"/>
    <mergeCell ref="M18:T18"/>
    <mergeCell ref="U50:U51"/>
    <mergeCell ref="B114:I114"/>
    <mergeCell ref="A113:U113"/>
    <mergeCell ref="B112:I112"/>
    <mergeCell ref="A110:U110"/>
    <mergeCell ref="B108:I109"/>
    <mergeCell ref="R108:T108"/>
    <mergeCell ref="U108:U109"/>
    <mergeCell ref="A108:A109"/>
    <mergeCell ref="A107:U107"/>
    <mergeCell ref="J108:J109"/>
    <mergeCell ref="K108:N108"/>
    <mergeCell ref="O108:Q108"/>
    <mergeCell ref="B111:I111"/>
    <mergeCell ref="A83:U83"/>
    <mergeCell ref="U81:U82"/>
    <mergeCell ref="B88:I88"/>
    <mergeCell ref="B81:I82"/>
    <mergeCell ref="J81:J82"/>
    <mergeCell ref="A79:U79"/>
    <mergeCell ref="A120:I120"/>
    <mergeCell ref="K122:N122"/>
    <mergeCell ref="O122:Q122"/>
    <mergeCell ref="B115:I115"/>
    <mergeCell ref="B116:I116"/>
    <mergeCell ref="B118:I118"/>
    <mergeCell ref="B119:I119"/>
    <mergeCell ref="B117:I117"/>
    <mergeCell ref="A121:J122"/>
    <mergeCell ref="R121:U122"/>
    <mergeCell ref="O130:Q130"/>
    <mergeCell ref="R130:T130"/>
    <mergeCell ref="A130:A131"/>
    <mergeCell ref="B130:I131"/>
    <mergeCell ref="J130:J131"/>
    <mergeCell ref="K130:N130"/>
    <mergeCell ref="B133:I133"/>
    <mergeCell ref="B134:I134"/>
    <mergeCell ref="B135:I135"/>
    <mergeCell ref="A140:I140"/>
    <mergeCell ref="U130:U131"/>
    <mergeCell ref="A129:U129"/>
    <mergeCell ref="B90:I90"/>
    <mergeCell ref="O142:Q142"/>
    <mergeCell ref="B136:I136"/>
    <mergeCell ref="A137:U137"/>
    <mergeCell ref="B139:I139"/>
    <mergeCell ref="B138:I138"/>
    <mergeCell ref="R141:U142"/>
    <mergeCell ref="K142:N142"/>
    <mergeCell ref="A141:J142"/>
    <mergeCell ref="A132:U132"/>
    <mergeCell ref="B149:G150"/>
    <mergeCell ref="H149:I150"/>
    <mergeCell ref="A148:C148"/>
    <mergeCell ref="H152:I152"/>
    <mergeCell ref="J152:K152"/>
    <mergeCell ref="L152:N152"/>
    <mergeCell ref="T151:U151"/>
    <mergeCell ref="A153:G153"/>
    <mergeCell ref="J149:P149"/>
    <mergeCell ref="Q149:R150"/>
    <mergeCell ref="S149:U149"/>
    <mergeCell ref="J150:K150"/>
    <mergeCell ref="L150:N150"/>
    <mergeCell ref="O150:P150"/>
    <mergeCell ref="T150:U150"/>
    <mergeCell ref="A149:A150"/>
    <mergeCell ref="B151:G151"/>
    <mergeCell ref="H151:I151"/>
    <mergeCell ref="J151:K151"/>
    <mergeCell ref="L151:N151"/>
    <mergeCell ref="O151:P151"/>
    <mergeCell ref="Q151:R151"/>
    <mergeCell ref="O152:P152"/>
    <mergeCell ref="Q152:R152"/>
    <mergeCell ref="T152:U152"/>
    <mergeCell ref="B152:G152"/>
    <mergeCell ref="H153:I153"/>
    <mergeCell ref="J153:K153"/>
    <mergeCell ref="L153:N153"/>
    <mergeCell ref="O153:P153"/>
    <mergeCell ref="Q153:R153"/>
    <mergeCell ref="T153:U153"/>
  </mergeCells>
  <dataValidations count="6">
    <dataValidation type="list" allowBlank="1" showInputMessage="1" showErrorMessage="1" sqref="U111 U84:U92 U95 U114:U118 U138 U133:U135 U72:U76 U52:U55 U43:U46 U63:U66">
      <formula1>$P$39:$T$39</formula1>
    </dataValidation>
    <dataValidation type="list" allowBlank="1" showInputMessage="1" showErrorMessage="1" sqref="U112 U93 U136">
      <formula1>$Q$39:$T$39</formula1>
    </dataValidation>
    <dataValidation type="list" allowBlank="1" showInputMessage="1" showErrorMessage="1" sqref="B111:I111 B95:I95 B84:I84 B138:I138">
      <formula1>$B$41:$B$78</formula1>
    </dataValidation>
    <dataValidation type="list" allowBlank="1" showInputMessage="1" showErrorMessage="1" sqref="S52:S55 S43:S46 S63:S66 S72:S76">
      <formula1>$S$42</formula1>
    </dataValidation>
    <dataValidation type="list" allowBlank="1" showInputMessage="1" showErrorMessage="1" sqref="R52:R55 R43:R46 R63:R66 R72:R76">
      <formula1>$R$42</formula1>
    </dataValidation>
    <dataValidation type="list" allowBlank="1" showInputMessage="1" showErrorMessage="1" sqref="T63:T66 T52:T55 T43:T46 T72:T76">
      <formula1>$T$42</formula1>
    </dataValidation>
  </dataValidations>
  <printOptions/>
  <pageMargins left="0.25" right="0.25" top="0.75" bottom="0.75" header="0.3" footer="0.3"/>
  <pageSetup blackAndWhite="1" horizontalDpi="600" verticalDpi="600" orientation="landscape" paperSize="9" r:id="rId1"/>
  <headerFooter>
    <oddFooter>&amp;LRECTOR,
Acad.Prof.univ.dr. Ioan Aurel POP&amp;CPag. &amp;P/&amp;N&amp;RDECAN,
Prof.univ.dr. Adrian Olimpiu PETRUȘEL</oddFooter>
  </headerFooter>
  <ignoredErrors>
    <ignoredError sqref="R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</dc:creator>
  <cp:keywords/>
  <dc:description/>
  <cp:lastModifiedBy>APetrusel</cp:lastModifiedBy>
  <cp:lastPrinted>2014-05-06T16:34:27Z</cp:lastPrinted>
  <dcterms:created xsi:type="dcterms:W3CDTF">2013-06-27T08:19:59Z</dcterms:created>
  <dcterms:modified xsi:type="dcterms:W3CDTF">2014-06-27T07:16:59Z</dcterms:modified>
  <cp:category/>
  <cp:version/>
  <cp:contentType/>
  <cp:contentStatus/>
</cp:coreProperties>
</file>