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8955" activeTab="0"/>
  </bookViews>
  <sheets>
    <sheet name="MateComp" sheetId="1" r:id="rId1"/>
  </sheets>
  <definedNames/>
  <calcPr fullCalcOnLoad="1"/>
</workbook>
</file>

<file path=xl/sharedStrings.xml><?xml version="1.0" encoding="utf-8"?>
<sst xmlns="http://schemas.openxmlformats.org/spreadsheetml/2006/main" count="338" uniqueCount="126">
  <si>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</si>
  <si>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</si>
  <si>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</si>
  <si>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</si>
  <si>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</si>
  <si>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</si>
  <si>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</si>
  <si>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</si>
  <si>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</si>
  <si>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</si>
  <si>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</si>
  <si>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</si>
  <si>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</si>
  <si>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</si>
  <si>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</si>
  <si>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</si>
  <si>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</si>
  <si>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</si>
  <si>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</si>
  <si>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</si>
  <si>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</si>
  <si>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</si>
  <si>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</si>
  <si>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</si>
  <si>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</si>
  <si>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</si>
  <si>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</si>
  <si>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</si>
  <si>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</si>
  <si>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</si>
  <si>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</si>
  <si>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</si>
  <si>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</si>
  <si>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</si>
  <si>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</si>
  <si>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</si>
  <si>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</si>
  <si>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</si>
  <si>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</si>
  <si>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</si>
  <si>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</si>
  <si>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</si>
  <si>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</si>
  <si>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</si>
  <si>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</si>
  <si>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</si>
  <si>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</si>
  <si>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</si>
  <si>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</si>
  <si>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</si>
  <si>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</si>
  <si>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</si>
  <si>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</si>
  <si>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</si>
  <si>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</si>
  <si>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</si>
  <si>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</si>
  <si>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</si>
  <si>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</si>
  <si>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</si>
  <si>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</si>
  <si>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</si>
  <si>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</si>
  <si>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</si>
  <si>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</si>
  <si>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</si>
  <si>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 4 (12 săptămâni)</t>
  </si>
  <si>
    <t>PLAN DE ÎNVĂŢĂMÂNT  valabil începând din anul universitar 2014-2015</t>
  </si>
  <si>
    <t>FACULTATEA DE MATEMATICĂ ŞI INFORMATICĂ</t>
  </si>
  <si>
    <t>P</t>
  </si>
  <si>
    <t>MMM3049</t>
  </si>
  <si>
    <t>Criptografie</t>
  </si>
  <si>
    <t>MMM3040</t>
  </si>
  <si>
    <t>Metodologia cercetării ştiinţifice</t>
  </si>
  <si>
    <t>MMM8033</t>
  </si>
  <si>
    <t>Modelarea stocastică a datelor</t>
  </si>
  <si>
    <t>MMM8034</t>
  </si>
  <si>
    <t>MMM3401</t>
  </si>
  <si>
    <t>Tehnici bazate pe componente aplicate în optimizare</t>
  </si>
  <si>
    <t>Finalizarea lucrării de disertaţie</t>
  </si>
  <si>
    <t>MMM3062</t>
  </si>
  <si>
    <t>Teoria jocurilor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</si>
  <si>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</si>
  <si>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  <r>
      <rPr>
        <sz val="10"/>
        <color indexed="8"/>
        <rFont val="Times New Roman"/>
        <family val="1"/>
      </rPr>
      <t xml:space="preserve"> </t>
    </r>
  </si>
  <si>
    <r>
      <t xml:space="preserve">Titlul absolventului:  </t>
    </r>
    <r>
      <rPr>
        <b/>
        <sz val="10"/>
        <color indexed="8"/>
        <rFont val="Times New Roman"/>
        <family val="1"/>
      </rPr>
      <t>Master's Degree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</si>
  <si>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pentru lucrarea de disertaţie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</si>
  <si>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ale Universităţii din Antwerpen şi Universităţii din Copenhaga</t>
    </r>
  </si>
  <si>
    <t>0</t>
  </si>
  <si>
    <t>MMM3085</t>
  </si>
  <si>
    <t>Geometrie algoritmică</t>
  </si>
  <si>
    <t>MMM3086</t>
  </si>
  <si>
    <t>Analiza fenomenelor stocastice</t>
  </si>
  <si>
    <t>MMM3084</t>
  </si>
  <si>
    <t>Grupuri şi simetrii</t>
  </si>
  <si>
    <t>MMM3028</t>
  </si>
  <si>
    <t>Ecuaţii diferenţiale şi aplicaţii</t>
  </si>
  <si>
    <t>MMM3037</t>
  </si>
  <si>
    <t>Teoreme clasice în geometria elementară</t>
  </si>
  <si>
    <t>MMM3093</t>
  </si>
  <si>
    <t>MMM3033</t>
  </si>
  <si>
    <t>Construcţii geometrice</t>
  </si>
  <si>
    <r>
      <t xml:space="preserve">Specializarea/Programul de studiu: </t>
    </r>
    <r>
      <rPr>
        <b/>
        <sz val="10"/>
        <color indexed="8"/>
        <rFont val="Times New Roman"/>
        <family val="1"/>
      </rPr>
      <t>Matematică Computaţională</t>
    </r>
  </si>
  <si>
    <t xml:space="preserve">Sem. 1: Se alege  o disciplină/două discipline din pachetul: </t>
  </si>
  <si>
    <t>MMM3037, MMM3087</t>
  </si>
  <si>
    <t xml:space="preserve">NOTĂ: Pentru încadrarea în învăţământul preuniversitar, este necesară absolvirea masteratului didactic. </t>
  </si>
  <si>
    <r>
      <t xml:space="preserve">Disciplina </t>
    </r>
    <r>
      <rPr>
        <i/>
        <sz val="10"/>
        <color indexed="8"/>
        <rFont val="Times New Roman"/>
        <family val="1"/>
      </rPr>
      <t>Finalizarea lucrării de disertaţie</t>
    </r>
    <r>
      <rPr>
        <sz val="10"/>
        <color indexed="8"/>
        <rFont val="Times New Roman"/>
        <family val="1"/>
      </rPr>
      <t xml:space="preserve"> se desfăşoară pe parcursul semestrului şi 2 săptămâni comasate în finalul semestrului  (6 ore/zi, 5 zile/săptămână);</t>
    </r>
  </si>
  <si>
    <t>MMX4401</t>
  </si>
  <si>
    <t>Curs opţional</t>
  </si>
  <si>
    <t>MMM3082</t>
  </si>
  <si>
    <t>Mecanică computaţională</t>
  </si>
  <si>
    <t>Metode aproximative în matematica aplicata</t>
  </si>
  <si>
    <t>MMM3005</t>
  </si>
  <si>
    <t>Analiză funcţională aplicată</t>
  </si>
  <si>
    <t>MMM3038</t>
  </si>
  <si>
    <t>Teorie Morse şi aplicaţii</t>
  </si>
  <si>
    <t>MMM9008</t>
  </si>
  <si>
    <t>Proiect de cercetare în matematica computaţională</t>
  </si>
  <si>
    <t>CURS OPȚIONAL 1 (An I, Semestrul 1)</t>
  </si>
  <si>
    <t>MMM3087</t>
  </si>
  <si>
    <t>Mecanică cerească</t>
  </si>
  <si>
    <r>
      <rPr>
        <b/>
        <sz val="10"/>
        <rFont val="Times New Roman"/>
        <family val="1"/>
      </rPr>
      <t>IV.EXAMENUL DE DISERTAȚIE</t>
    </r>
    <r>
      <rPr>
        <sz val="10"/>
        <rFont val="Times New Roman"/>
        <family val="1"/>
      </rPr>
      <t xml:space="preserve"> - perioada 25  iunie - 10 iulie 
Proba 1: Prezentarea şi susţinerea lucrării de disertație - 10 credite
</t>
    </r>
  </si>
  <si>
    <t>I. CERINŢE PENTRU OBŢINEREA DIPLOMEI DE MASTER</t>
  </si>
  <si>
    <r>
      <rPr>
        <b/>
        <sz val="10"/>
        <rFont val="Times New Roman"/>
        <family val="1"/>
      </rPr>
      <t xml:space="preserve">   113 </t>
    </r>
    <r>
      <rPr>
        <sz val="10"/>
        <rFont val="Times New Roman"/>
        <family val="1"/>
      </rPr>
      <t>de credite la disciplinele obligatorii;</t>
    </r>
  </si>
  <si>
    <r>
      <rPr>
        <b/>
        <sz val="10"/>
        <rFont val="Times New Roman"/>
        <family val="1"/>
      </rPr>
      <t xml:space="preserve">   7</t>
    </r>
    <r>
      <rPr>
        <sz val="10"/>
        <rFont val="Times New Roman"/>
        <family val="1"/>
      </rPr>
      <t xml:space="preserve">credite la disciplinele opţionale; </t>
    </r>
  </si>
  <si>
    <t>DISCIPLINE COMPLEMENTARE (DC)</t>
  </si>
  <si>
    <t>DISCIPLINE DE SPECIALITATE (DS)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</si>
</sst>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/>
      <protection locked="0"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4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9" xfId="0" applyNumberFormat="1" applyFont="1" applyBorder="1" applyAlignment="1" applyProtection="1">
      <alignment horizontal="center" vertical="center"/>
      <protection/>
    </xf>
    <xf numFmtId="1" fontId="3" fillId="0" borderId="2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9" xfId="0" applyNumberFormat="1" applyFont="1" applyBorder="1" applyAlignment="1" applyProtection="1">
      <alignment horizontal="center"/>
      <protection/>
    </xf>
    <xf numFmtId="1" fontId="3" fillId="0" borderId="20" xfId="0" applyNumberFormat="1" applyFont="1" applyBorder="1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20" xfId="0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2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2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9" xfId="0" applyNumberFormat="1" applyFont="1" applyFill="1" applyBorder="1" applyAlignment="1" applyProtection="1">
      <alignment horizontal="left" vertical="center"/>
      <protection locked="0"/>
    </xf>
    <xf numFmtId="1" fontId="2" fillId="32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9" xfId="0" applyFont="1" applyFill="1" applyBorder="1" applyAlignment="1" applyProtection="1">
      <alignment horizontal="left" vertical="center"/>
      <protection locked="0"/>
    </xf>
    <xf numFmtId="0" fontId="2" fillId="32" borderId="20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9" xfId="0" applyFont="1" applyFill="1" applyBorder="1" applyAlignment="1" applyProtection="1">
      <alignment horizontal="center" vertical="center" wrapText="1"/>
      <protection locked="0"/>
    </xf>
    <xf numFmtId="0" fontId="2" fillId="32" borderId="2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tabSelected="1" view="pageLayout" zoomScaleNormal="110" workbookViewId="0" topLeftCell="A143">
      <selection activeCell="A136" sqref="A136:U137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7.00390625" style="1" customWidth="1"/>
    <col min="8" max="8" width="6.421875" style="1" customWidth="1"/>
    <col min="9" max="9" width="5.28125" style="1" customWidth="1"/>
    <col min="10" max="10" width="7.28125" style="1" customWidth="1"/>
    <col min="11" max="11" width="5.7109375" style="1" customWidth="1"/>
    <col min="12" max="12" width="6.140625" style="1" customWidth="1"/>
    <col min="13" max="14" width="5.57421875" style="1" customWidth="1"/>
    <col min="15" max="19" width="6.00390625" style="1" customWidth="1"/>
    <col min="20" max="20" width="6.140625" style="1" customWidth="1"/>
    <col min="21" max="21" width="9.28125" style="1" customWidth="1"/>
    <col min="22" max="16384" width="9.140625" style="1" customWidth="1"/>
  </cols>
  <sheetData>
    <row r="1" spans="1:20" ht="15.75" customHeight="1">
      <c r="A1" s="152" t="s">
        <v>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M1" s="155" t="s">
        <v>19</v>
      </c>
      <c r="N1" s="155"/>
      <c r="O1" s="155"/>
      <c r="P1" s="155"/>
      <c r="Q1" s="155"/>
      <c r="R1" s="155"/>
      <c r="S1" s="155"/>
      <c r="T1" s="155"/>
    </row>
    <row r="2" spans="1:11" ht="6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20" ht="18" customHeight="1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M3" s="156"/>
      <c r="N3" s="157"/>
      <c r="O3" s="67" t="s">
        <v>35</v>
      </c>
      <c r="P3" s="68"/>
      <c r="Q3" s="69"/>
      <c r="R3" s="67" t="s">
        <v>36</v>
      </c>
      <c r="S3" s="68"/>
      <c r="T3" s="69"/>
    </row>
    <row r="4" spans="1:20" ht="17.25" customHeight="1">
      <c r="A4" s="153" t="s">
        <v>68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45" t="s">
        <v>14</v>
      </c>
      <c r="N4" s="146"/>
      <c r="O4" s="147">
        <v>16</v>
      </c>
      <c r="P4" s="148"/>
      <c r="Q4" s="149"/>
      <c r="R4" s="147">
        <v>16</v>
      </c>
      <c r="S4" s="148"/>
      <c r="T4" s="149"/>
    </row>
    <row r="5" spans="1:20" ht="16.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M5" s="145" t="s">
        <v>15</v>
      </c>
      <c r="N5" s="146"/>
      <c r="O5" s="147">
        <v>16</v>
      </c>
      <c r="P5" s="148"/>
      <c r="Q5" s="149"/>
      <c r="R5" s="147">
        <v>20</v>
      </c>
      <c r="S5" s="148"/>
      <c r="T5" s="149"/>
    </row>
    <row r="6" spans="1:20" ht="15" customHeight="1">
      <c r="A6" s="160" t="s">
        <v>82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M6" s="164"/>
      <c r="N6" s="164"/>
      <c r="O6" s="159"/>
      <c r="P6" s="159"/>
      <c r="Q6" s="159"/>
      <c r="R6" s="159"/>
      <c r="S6" s="159"/>
      <c r="T6" s="159"/>
    </row>
    <row r="7" spans="1:11" ht="12.75">
      <c r="A7" s="46" t="s">
        <v>101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20" ht="18.75" customHeight="1">
      <c r="A8" s="73" t="s">
        <v>83</v>
      </c>
      <c r="B8" s="73"/>
      <c r="C8" s="73"/>
      <c r="D8" s="73"/>
      <c r="E8" s="73"/>
      <c r="F8" s="73"/>
      <c r="G8" s="73"/>
      <c r="H8" s="73"/>
      <c r="I8" s="73"/>
      <c r="J8" s="73"/>
      <c r="K8" s="73"/>
      <c r="M8" s="150" t="s">
        <v>120</v>
      </c>
      <c r="N8" s="150"/>
      <c r="O8" s="150"/>
      <c r="P8" s="150"/>
      <c r="Q8" s="150"/>
      <c r="R8" s="150"/>
      <c r="S8" s="150"/>
      <c r="T8" s="150"/>
    </row>
    <row r="9" spans="1:20" ht="15" customHeight="1">
      <c r="A9" s="73" t="s">
        <v>84</v>
      </c>
      <c r="B9" s="73"/>
      <c r="C9" s="73"/>
      <c r="D9" s="73"/>
      <c r="E9" s="73"/>
      <c r="F9" s="73"/>
      <c r="G9" s="73"/>
      <c r="H9" s="73"/>
      <c r="I9" s="73"/>
      <c r="J9" s="73"/>
      <c r="K9" s="73"/>
      <c r="M9" s="150"/>
      <c r="N9" s="150"/>
      <c r="O9" s="150"/>
      <c r="P9" s="150"/>
      <c r="Q9" s="150"/>
      <c r="R9" s="150"/>
      <c r="S9" s="150"/>
      <c r="T9" s="150"/>
    </row>
    <row r="10" spans="1:20" ht="16.5" customHeight="1">
      <c r="A10" s="73" t="s">
        <v>63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M10" s="150"/>
      <c r="N10" s="150"/>
      <c r="O10" s="150"/>
      <c r="P10" s="150"/>
      <c r="Q10" s="150"/>
      <c r="R10" s="150"/>
      <c r="S10" s="150"/>
      <c r="T10" s="150"/>
    </row>
    <row r="11" spans="1:20" ht="12.75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M11" s="150"/>
      <c r="N11" s="150"/>
      <c r="O11" s="150"/>
      <c r="P11" s="150"/>
      <c r="Q11" s="150"/>
      <c r="R11" s="150"/>
      <c r="S11" s="150"/>
      <c r="T11" s="150"/>
    </row>
    <row r="12" spans="1:18" ht="10.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M12" s="2"/>
      <c r="N12" s="2"/>
      <c r="O12" s="2"/>
      <c r="P12" s="2"/>
      <c r="Q12" s="2"/>
      <c r="R12" s="2"/>
    </row>
    <row r="13" spans="1:20" ht="12.75">
      <c r="A13" s="162" t="s">
        <v>121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M13" s="151" t="s">
        <v>20</v>
      </c>
      <c r="N13" s="151"/>
      <c r="O13" s="151"/>
      <c r="P13" s="151"/>
      <c r="Q13" s="151"/>
      <c r="R13" s="151"/>
      <c r="S13" s="151"/>
      <c r="T13" s="151"/>
    </row>
    <row r="14" spans="1:20" ht="12.75">
      <c r="A14" s="163" t="s">
        <v>64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M14" s="43"/>
      <c r="N14" s="43"/>
      <c r="O14" s="43"/>
      <c r="P14" s="43"/>
      <c r="Q14" s="43"/>
      <c r="R14" s="43"/>
      <c r="S14" s="43"/>
      <c r="T14" s="43"/>
    </row>
    <row r="15" spans="1:20" ht="12.75">
      <c r="A15" s="72" t="s">
        <v>122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M15" s="158" t="s">
        <v>102</v>
      </c>
      <c r="N15" s="158"/>
      <c r="O15" s="158"/>
      <c r="P15" s="158"/>
      <c r="Q15" s="158"/>
      <c r="R15" s="158"/>
      <c r="S15" s="158"/>
      <c r="T15" s="158"/>
    </row>
    <row r="16" spans="1:20" ht="12.75">
      <c r="A16" s="72" t="s">
        <v>123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M16" s="43" t="s">
        <v>103</v>
      </c>
      <c r="N16" s="43"/>
      <c r="O16" s="43"/>
      <c r="P16" s="43"/>
      <c r="Q16" s="43"/>
      <c r="R16" s="43"/>
      <c r="S16" s="43"/>
      <c r="T16" s="43"/>
    </row>
    <row r="17" spans="1:20" ht="12.75">
      <c r="A17" s="73" t="s">
        <v>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M17" s="44"/>
      <c r="N17" s="44"/>
      <c r="O17" s="44"/>
      <c r="P17" s="44"/>
      <c r="Q17" s="44"/>
      <c r="R17" s="44"/>
      <c r="S17" s="44"/>
      <c r="T17" s="44"/>
    </row>
    <row r="18" spans="1:20" ht="14.25" customHeight="1">
      <c r="A18" s="73" t="s">
        <v>85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M18" s="44"/>
      <c r="N18" s="44"/>
      <c r="O18" s="44"/>
      <c r="P18" s="44"/>
      <c r="Q18" s="44"/>
      <c r="R18" s="44"/>
      <c r="S18" s="44"/>
      <c r="T18" s="44"/>
    </row>
    <row r="19" spans="1:18" ht="12.75">
      <c r="A19" s="46" t="s">
        <v>104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M19" s="2"/>
      <c r="N19" s="2"/>
      <c r="O19" s="2"/>
      <c r="P19" s="2"/>
      <c r="Q19" s="2"/>
      <c r="R19" s="2"/>
    </row>
    <row r="20" spans="1:20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M20" s="47"/>
      <c r="N20" s="47"/>
      <c r="O20" s="47"/>
      <c r="P20" s="47"/>
      <c r="Q20" s="47"/>
      <c r="R20" s="47"/>
      <c r="S20" s="47"/>
      <c r="T20" s="47"/>
    </row>
    <row r="21" spans="1:20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M21" s="47"/>
      <c r="N21" s="47"/>
      <c r="O21" s="47"/>
      <c r="P21" s="47"/>
      <c r="Q21" s="47"/>
      <c r="R21" s="47"/>
      <c r="S21" s="47"/>
      <c r="T21" s="47"/>
    </row>
    <row r="22" spans="1:20" ht="15" customHeight="1">
      <c r="A22" s="46" t="s">
        <v>105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M22" s="3"/>
      <c r="N22" s="3"/>
      <c r="O22" s="3"/>
      <c r="P22" s="3"/>
      <c r="Q22" s="3"/>
      <c r="R22" s="3"/>
      <c r="S22" s="3"/>
      <c r="T22" s="3"/>
    </row>
    <row r="23" spans="1:20" ht="1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M23" s="3"/>
      <c r="N23" s="3"/>
      <c r="O23" s="3"/>
      <c r="P23" s="3"/>
      <c r="Q23" s="3"/>
      <c r="R23" s="3"/>
      <c r="S23" s="3"/>
      <c r="T23" s="3"/>
    </row>
    <row r="24" spans="1:18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M24" s="3"/>
      <c r="N24" s="3"/>
      <c r="O24" s="3"/>
      <c r="P24" s="3"/>
      <c r="Q24" s="3"/>
      <c r="R24" s="3"/>
    </row>
    <row r="25" spans="1:19" ht="12.75">
      <c r="A25" s="38" t="s">
        <v>16</v>
      </c>
      <c r="B25" s="38"/>
      <c r="C25" s="38"/>
      <c r="D25" s="38"/>
      <c r="E25" s="38"/>
      <c r="F25" s="38"/>
      <c r="G25" s="38"/>
      <c r="M25" s="3"/>
      <c r="N25" s="3"/>
      <c r="O25" s="3"/>
      <c r="P25" s="3"/>
      <c r="Q25" s="3"/>
      <c r="R25" s="3"/>
      <c r="S25" s="3"/>
    </row>
    <row r="26" spans="1:21" ht="26.25" customHeight="1">
      <c r="A26" s="4"/>
      <c r="B26" s="67" t="s">
        <v>2</v>
      </c>
      <c r="C26" s="69"/>
      <c r="D26" s="67" t="s">
        <v>3</v>
      </c>
      <c r="E26" s="68"/>
      <c r="F26" s="69"/>
      <c r="G26" s="70" t="s">
        <v>18</v>
      </c>
      <c r="H26" s="70" t="s">
        <v>10</v>
      </c>
      <c r="I26" s="67" t="s">
        <v>4</v>
      </c>
      <c r="J26" s="68"/>
      <c r="K26" s="69"/>
      <c r="M26" s="45" t="s">
        <v>86</v>
      </c>
      <c r="N26" s="45"/>
      <c r="O26" s="45"/>
      <c r="P26" s="45"/>
      <c r="Q26" s="45"/>
      <c r="R26" s="45"/>
      <c r="S26" s="45"/>
      <c r="T26" s="45"/>
      <c r="U26" s="45"/>
    </row>
    <row r="27" spans="1:21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71"/>
      <c r="H27" s="71"/>
      <c r="I27" s="5" t="s">
        <v>11</v>
      </c>
      <c r="J27" s="5" t="s">
        <v>12</v>
      </c>
      <c r="K27" s="5" t="s">
        <v>13</v>
      </c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7.25" customHeight="1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39" t="s">
        <v>87</v>
      </c>
      <c r="I28" s="24">
        <v>3</v>
      </c>
      <c r="J28" s="24">
        <v>1</v>
      </c>
      <c r="K28" s="165">
        <v>12</v>
      </c>
      <c r="L28" s="42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5" customHeight="1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>
        <v>0</v>
      </c>
      <c r="I29" s="24">
        <v>3</v>
      </c>
      <c r="J29" s="24">
        <v>1</v>
      </c>
      <c r="K29" s="165">
        <v>12</v>
      </c>
      <c r="L29" s="42"/>
      <c r="M29" s="45"/>
      <c r="N29" s="45"/>
      <c r="O29" s="45"/>
      <c r="P29" s="45"/>
      <c r="Q29" s="45"/>
      <c r="R29" s="45"/>
      <c r="S29" s="45"/>
      <c r="T29" s="45"/>
      <c r="U29" s="45"/>
    </row>
    <row r="30" spans="1:21" ht="15.75" customHeight="1">
      <c r="A30" s="32"/>
      <c r="B30" s="30"/>
      <c r="C30" s="30"/>
      <c r="D30" s="30"/>
      <c r="E30" s="30"/>
      <c r="F30" s="30"/>
      <c r="G30" s="30"/>
      <c r="H30" s="30"/>
      <c r="I30" s="30"/>
      <c r="J30" s="30"/>
      <c r="K30" s="33"/>
      <c r="L30" s="42"/>
      <c r="M30" s="45"/>
      <c r="N30" s="45"/>
      <c r="O30" s="45"/>
      <c r="P30" s="45"/>
      <c r="Q30" s="45"/>
      <c r="R30" s="45"/>
      <c r="S30" s="45"/>
      <c r="T30" s="45"/>
      <c r="U30" s="45"/>
    </row>
    <row r="31" spans="1:21" ht="21" customHeight="1">
      <c r="A31" s="31"/>
      <c r="B31" s="31"/>
      <c r="C31" s="31"/>
      <c r="D31" s="31"/>
      <c r="E31" s="31"/>
      <c r="F31" s="31"/>
      <c r="G31" s="31"/>
      <c r="M31" s="45"/>
      <c r="N31" s="45"/>
      <c r="O31" s="45"/>
      <c r="P31" s="45"/>
      <c r="Q31" s="45"/>
      <c r="R31" s="45"/>
      <c r="S31" s="45"/>
      <c r="T31" s="45"/>
      <c r="U31" s="45"/>
    </row>
    <row r="32" spans="2:20" ht="15" customHeight="1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  <c r="T32" s="8"/>
    </row>
    <row r="33" spans="2:20" ht="12.75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  <c r="T33" s="8"/>
    </row>
    <row r="36" spans="1:21" ht="16.5" customHeight="1">
      <c r="A36" s="154" t="s">
        <v>21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</row>
    <row r="37" spans="15:21" ht="8.25" customHeight="1" hidden="1">
      <c r="O37" s="9"/>
      <c r="P37" s="10" t="s">
        <v>37</v>
      </c>
      <c r="Q37" s="10" t="s">
        <v>38</v>
      </c>
      <c r="R37" s="10" t="s">
        <v>39</v>
      </c>
      <c r="S37" s="10" t="s">
        <v>40</v>
      </c>
      <c r="T37" s="10" t="s">
        <v>52</v>
      </c>
      <c r="U37" s="10"/>
    </row>
    <row r="38" spans="1:21" ht="17.25" customHeight="1">
      <c r="A38" s="144" t="s">
        <v>43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</row>
    <row r="39" spans="1:21" ht="25.5" customHeight="1">
      <c r="A39" s="139" t="s">
        <v>27</v>
      </c>
      <c r="B39" s="120" t="s">
        <v>26</v>
      </c>
      <c r="C39" s="121"/>
      <c r="D39" s="121"/>
      <c r="E39" s="121"/>
      <c r="F39" s="121"/>
      <c r="G39" s="121"/>
      <c r="H39" s="121"/>
      <c r="I39" s="122"/>
      <c r="J39" s="70" t="s">
        <v>41</v>
      </c>
      <c r="K39" s="67" t="s">
        <v>24</v>
      </c>
      <c r="L39" s="68"/>
      <c r="M39" s="68"/>
      <c r="N39" s="69"/>
      <c r="O39" s="126" t="s">
        <v>42</v>
      </c>
      <c r="P39" s="127"/>
      <c r="Q39" s="128"/>
      <c r="R39" s="126" t="s">
        <v>23</v>
      </c>
      <c r="S39" s="129"/>
      <c r="T39" s="130"/>
      <c r="U39" s="131" t="s">
        <v>22</v>
      </c>
    </row>
    <row r="40" spans="1:21" ht="13.5" customHeight="1">
      <c r="A40" s="140"/>
      <c r="B40" s="123"/>
      <c r="C40" s="124"/>
      <c r="D40" s="124"/>
      <c r="E40" s="124"/>
      <c r="F40" s="124"/>
      <c r="G40" s="124"/>
      <c r="H40" s="124"/>
      <c r="I40" s="125"/>
      <c r="J40" s="71"/>
      <c r="K40" s="5" t="s">
        <v>28</v>
      </c>
      <c r="L40" s="5" t="s">
        <v>29</v>
      </c>
      <c r="M40" s="5" t="s">
        <v>30</v>
      </c>
      <c r="N40" s="5" t="s">
        <v>69</v>
      </c>
      <c r="O40" s="5" t="s">
        <v>34</v>
      </c>
      <c r="P40" s="5" t="s">
        <v>7</v>
      </c>
      <c r="Q40" s="5" t="s">
        <v>31</v>
      </c>
      <c r="R40" s="5" t="s">
        <v>32</v>
      </c>
      <c r="S40" s="5" t="s">
        <v>28</v>
      </c>
      <c r="T40" s="5" t="s">
        <v>33</v>
      </c>
      <c r="U40" s="71"/>
    </row>
    <row r="41" spans="1:21" ht="12.75">
      <c r="A41" s="40" t="s">
        <v>88</v>
      </c>
      <c r="B41" s="141" t="s">
        <v>91</v>
      </c>
      <c r="C41" s="142"/>
      <c r="D41" s="142"/>
      <c r="E41" s="142"/>
      <c r="F41" s="142"/>
      <c r="G41" s="142"/>
      <c r="H41" s="142"/>
      <c r="I41" s="143"/>
      <c r="J41" s="11">
        <v>7</v>
      </c>
      <c r="K41" s="11">
        <v>2</v>
      </c>
      <c r="L41" s="11">
        <v>1</v>
      </c>
      <c r="M41" s="11">
        <v>0</v>
      </c>
      <c r="N41" s="11">
        <v>1</v>
      </c>
      <c r="O41" s="17">
        <f>SUM(K41:N41)</f>
        <v>4</v>
      </c>
      <c r="P41" s="18">
        <f>Q41-O41</f>
        <v>9</v>
      </c>
      <c r="Q41" s="18">
        <f>ROUND(PRODUCT(J41,25)/14,0)</f>
        <v>13</v>
      </c>
      <c r="R41" s="23" t="s">
        <v>32</v>
      </c>
      <c r="S41" s="11"/>
      <c r="T41" s="24"/>
      <c r="U41" s="11" t="s">
        <v>40</v>
      </c>
    </row>
    <row r="42" spans="1:21" ht="12.75">
      <c r="A42" s="40" t="s">
        <v>90</v>
      </c>
      <c r="B42" s="141" t="s">
        <v>89</v>
      </c>
      <c r="C42" s="142"/>
      <c r="D42" s="142"/>
      <c r="E42" s="142"/>
      <c r="F42" s="142"/>
      <c r="G42" s="142"/>
      <c r="H42" s="142"/>
      <c r="I42" s="143"/>
      <c r="J42" s="11">
        <v>8</v>
      </c>
      <c r="K42" s="11">
        <v>2</v>
      </c>
      <c r="L42" s="11">
        <v>1</v>
      </c>
      <c r="M42" s="11">
        <v>0</v>
      </c>
      <c r="N42" s="11">
        <v>1</v>
      </c>
      <c r="O42" s="17">
        <f>SUM(K42:N42)</f>
        <v>4</v>
      </c>
      <c r="P42" s="18">
        <f>Q42-O42</f>
        <v>10</v>
      </c>
      <c r="Q42" s="18">
        <f>ROUND(PRODUCT(J42,25)/14,0)</f>
        <v>14</v>
      </c>
      <c r="R42" s="23" t="s">
        <v>32</v>
      </c>
      <c r="S42" s="11"/>
      <c r="T42" s="24"/>
      <c r="U42" s="11" t="s">
        <v>40</v>
      </c>
    </row>
    <row r="43" spans="1:21" ht="12.75">
      <c r="A43" s="40" t="s">
        <v>80</v>
      </c>
      <c r="B43" s="141" t="s">
        <v>81</v>
      </c>
      <c r="C43" s="142"/>
      <c r="D43" s="142"/>
      <c r="E43" s="142"/>
      <c r="F43" s="142"/>
      <c r="G43" s="142"/>
      <c r="H43" s="142"/>
      <c r="I43" s="143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7">
        <f>SUM(K43:N43)</f>
        <v>4</v>
      </c>
      <c r="P43" s="18">
        <f>Q43-O43</f>
        <v>10</v>
      </c>
      <c r="Q43" s="18">
        <f>ROUND(PRODUCT(J43,25)/14,0)</f>
        <v>14</v>
      </c>
      <c r="R43" s="23" t="s">
        <v>32</v>
      </c>
      <c r="S43" s="11"/>
      <c r="T43" s="24"/>
      <c r="U43" s="11" t="s">
        <v>40</v>
      </c>
    </row>
    <row r="44" spans="1:21" ht="12.75">
      <c r="A44" s="40" t="s">
        <v>106</v>
      </c>
      <c r="B44" s="141" t="s">
        <v>107</v>
      </c>
      <c r="C44" s="142"/>
      <c r="D44" s="142"/>
      <c r="E44" s="142"/>
      <c r="F44" s="142"/>
      <c r="G44" s="142"/>
      <c r="H44" s="142"/>
      <c r="I44" s="143"/>
      <c r="J44" s="11">
        <v>7</v>
      </c>
      <c r="K44" s="11">
        <v>2</v>
      </c>
      <c r="L44" s="11">
        <v>1</v>
      </c>
      <c r="M44" s="11">
        <v>0</v>
      </c>
      <c r="N44" s="11">
        <v>1</v>
      </c>
      <c r="O44" s="17">
        <f>SUM(K44:N44)</f>
        <v>4</v>
      </c>
      <c r="P44" s="18">
        <f>Q44-O44</f>
        <v>9</v>
      </c>
      <c r="Q44" s="18">
        <f>ROUND(PRODUCT(J44,25)/14,0)</f>
        <v>13</v>
      </c>
      <c r="R44" s="23" t="s">
        <v>32</v>
      </c>
      <c r="S44" s="11"/>
      <c r="T44" s="24"/>
      <c r="U44" s="11" t="s">
        <v>37</v>
      </c>
    </row>
    <row r="45" spans="1:21" ht="12.75">
      <c r="A45" s="20" t="s">
        <v>25</v>
      </c>
      <c r="B45" s="83"/>
      <c r="C45" s="85"/>
      <c r="D45" s="85"/>
      <c r="E45" s="85"/>
      <c r="F45" s="85"/>
      <c r="G45" s="85"/>
      <c r="H45" s="85"/>
      <c r="I45" s="84"/>
      <c r="J45" s="20">
        <f aca="true" t="shared" si="0" ref="J45:Q45">SUM(J41:J44)</f>
        <v>30</v>
      </c>
      <c r="K45" s="20">
        <f t="shared" si="0"/>
        <v>8</v>
      </c>
      <c r="L45" s="20">
        <f t="shared" si="0"/>
        <v>4</v>
      </c>
      <c r="M45" s="20">
        <f t="shared" si="0"/>
        <v>0</v>
      </c>
      <c r="N45" s="20">
        <f t="shared" si="0"/>
        <v>4</v>
      </c>
      <c r="O45" s="20">
        <f t="shared" si="0"/>
        <v>16</v>
      </c>
      <c r="P45" s="20">
        <f t="shared" si="0"/>
        <v>38</v>
      </c>
      <c r="Q45" s="20">
        <f t="shared" si="0"/>
        <v>54</v>
      </c>
      <c r="R45" s="20">
        <f>COUNTIF(R41:R44,"E")</f>
        <v>4</v>
      </c>
      <c r="S45" s="20">
        <f>COUNTIF(S41:S44,"C")</f>
        <v>0</v>
      </c>
      <c r="T45" s="20">
        <f>COUNTIF(T41:T44,"VP")</f>
        <v>0</v>
      </c>
      <c r="U45" s="21"/>
    </row>
    <row r="47" spans="1:21" ht="12.75">
      <c r="A47" s="144" t="s">
        <v>44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1:21" ht="26.25" customHeight="1">
      <c r="A48" s="139" t="s">
        <v>27</v>
      </c>
      <c r="B48" s="120" t="s">
        <v>26</v>
      </c>
      <c r="C48" s="121"/>
      <c r="D48" s="121"/>
      <c r="E48" s="121"/>
      <c r="F48" s="121"/>
      <c r="G48" s="121"/>
      <c r="H48" s="121"/>
      <c r="I48" s="122"/>
      <c r="J48" s="70" t="s">
        <v>41</v>
      </c>
      <c r="K48" s="67" t="s">
        <v>24</v>
      </c>
      <c r="L48" s="68"/>
      <c r="M48" s="68"/>
      <c r="N48" s="69"/>
      <c r="O48" s="126" t="s">
        <v>42</v>
      </c>
      <c r="P48" s="127"/>
      <c r="Q48" s="128"/>
      <c r="R48" s="126" t="s">
        <v>23</v>
      </c>
      <c r="S48" s="129"/>
      <c r="T48" s="130"/>
      <c r="U48" s="131" t="s">
        <v>22</v>
      </c>
    </row>
    <row r="49" spans="1:21" ht="12.75" customHeight="1">
      <c r="A49" s="140"/>
      <c r="B49" s="123"/>
      <c r="C49" s="124"/>
      <c r="D49" s="124"/>
      <c r="E49" s="124"/>
      <c r="F49" s="124"/>
      <c r="G49" s="124"/>
      <c r="H49" s="124"/>
      <c r="I49" s="125"/>
      <c r="J49" s="71"/>
      <c r="K49" s="5" t="s">
        <v>28</v>
      </c>
      <c r="L49" s="5" t="s">
        <v>29</v>
      </c>
      <c r="M49" s="5" t="s">
        <v>30</v>
      </c>
      <c r="N49" s="5" t="s">
        <v>69</v>
      </c>
      <c r="O49" s="5" t="s">
        <v>34</v>
      </c>
      <c r="P49" s="5" t="s">
        <v>7</v>
      </c>
      <c r="Q49" s="5" t="s">
        <v>31</v>
      </c>
      <c r="R49" s="5" t="s">
        <v>32</v>
      </c>
      <c r="S49" s="5" t="s">
        <v>28</v>
      </c>
      <c r="T49" s="5" t="s">
        <v>33</v>
      </c>
      <c r="U49" s="71"/>
    </row>
    <row r="50" spans="1:21" ht="12.75">
      <c r="A50" s="40" t="s">
        <v>108</v>
      </c>
      <c r="B50" s="141" t="s">
        <v>109</v>
      </c>
      <c r="C50" s="142"/>
      <c r="D50" s="142"/>
      <c r="E50" s="142"/>
      <c r="F50" s="142"/>
      <c r="G50" s="142"/>
      <c r="H50" s="142"/>
      <c r="I50" s="143"/>
      <c r="J50" s="11">
        <v>8</v>
      </c>
      <c r="K50" s="11">
        <v>2</v>
      </c>
      <c r="L50" s="11">
        <v>1</v>
      </c>
      <c r="M50" s="11">
        <v>0</v>
      </c>
      <c r="N50" s="11">
        <v>1</v>
      </c>
      <c r="O50" s="17">
        <f>SUM(K50:N50)</f>
        <v>4</v>
      </c>
      <c r="P50" s="18">
        <f>Q50-O50</f>
        <v>10</v>
      </c>
      <c r="Q50" s="18">
        <f>ROUND(PRODUCT(J50,25)/14,0)</f>
        <v>14</v>
      </c>
      <c r="R50" s="23" t="s">
        <v>32</v>
      </c>
      <c r="S50" s="11"/>
      <c r="T50" s="24"/>
      <c r="U50" s="11" t="s">
        <v>37</v>
      </c>
    </row>
    <row r="51" spans="1:21" ht="12.75">
      <c r="A51" s="40" t="s">
        <v>98</v>
      </c>
      <c r="B51" s="141" t="s">
        <v>110</v>
      </c>
      <c r="C51" s="142"/>
      <c r="D51" s="142"/>
      <c r="E51" s="142"/>
      <c r="F51" s="142"/>
      <c r="G51" s="142"/>
      <c r="H51" s="142"/>
      <c r="I51" s="143"/>
      <c r="J51" s="11">
        <v>8</v>
      </c>
      <c r="K51" s="11">
        <v>2</v>
      </c>
      <c r="L51" s="11">
        <v>1</v>
      </c>
      <c r="M51" s="11">
        <v>0</v>
      </c>
      <c r="N51" s="11">
        <v>1</v>
      </c>
      <c r="O51" s="17">
        <f>SUM(K51:N51)</f>
        <v>4</v>
      </c>
      <c r="P51" s="18">
        <f>Q51-O51</f>
        <v>10</v>
      </c>
      <c r="Q51" s="18">
        <f>ROUND(PRODUCT(J51,25)/14,0)</f>
        <v>14</v>
      </c>
      <c r="R51" s="23" t="s">
        <v>32</v>
      </c>
      <c r="S51" s="11"/>
      <c r="T51" s="24"/>
      <c r="U51" s="11" t="s">
        <v>37</v>
      </c>
    </row>
    <row r="52" spans="1:21" ht="12.75">
      <c r="A52" s="40" t="s">
        <v>92</v>
      </c>
      <c r="B52" s="141" t="s">
        <v>93</v>
      </c>
      <c r="C52" s="142"/>
      <c r="D52" s="142"/>
      <c r="E52" s="142"/>
      <c r="F52" s="142"/>
      <c r="G52" s="142"/>
      <c r="H52" s="142"/>
      <c r="I52" s="143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17">
        <f>SUM(K52:N52)</f>
        <v>4</v>
      </c>
      <c r="P52" s="18">
        <f>Q52-O52</f>
        <v>10</v>
      </c>
      <c r="Q52" s="18">
        <f>ROUND(PRODUCT(J52,25)/14,0)</f>
        <v>14</v>
      </c>
      <c r="R52" s="23" t="s">
        <v>32</v>
      </c>
      <c r="S52" s="11"/>
      <c r="T52" s="24"/>
      <c r="U52" s="11" t="s">
        <v>37</v>
      </c>
    </row>
    <row r="53" spans="1:21" ht="12.75">
      <c r="A53" s="40" t="s">
        <v>72</v>
      </c>
      <c r="B53" s="141" t="s">
        <v>73</v>
      </c>
      <c r="C53" s="142"/>
      <c r="D53" s="142"/>
      <c r="E53" s="142"/>
      <c r="F53" s="142"/>
      <c r="G53" s="142"/>
      <c r="H53" s="142"/>
      <c r="I53" s="143"/>
      <c r="J53" s="11">
        <v>6</v>
      </c>
      <c r="K53" s="11">
        <v>2</v>
      </c>
      <c r="L53" s="11">
        <v>1</v>
      </c>
      <c r="M53" s="11">
        <v>0</v>
      </c>
      <c r="N53" s="11">
        <v>1</v>
      </c>
      <c r="O53" s="17">
        <f>SUM(K53:N53)</f>
        <v>4</v>
      </c>
      <c r="P53" s="18">
        <f>Q53-O53</f>
        <v>7</v>
      </c>
      <c r="Q53" s="18">
        <f>ROUND(PRODUCT(J53,25)/14,0)</f>
        <v>11</v>
      </c>
      <c r="R53" s="23"/>
      <c r="S53" s="11" t="s">
        <v>28</v>
      </c>
      <c r="T53" s="24"/>
      <c r="U53" s="11" t="s">
        <v>37</v>
      </c>
    </row>
    <row r="54" spans="1:21" ht="12.75">
      <c r="A54" s="20" t="s">
        <v>25</v>
      </c>
      <c r="B54" s="83"/>
      <c r="C54" s="85"/>
      <c r="D54" s="85"/>
      <c r="E54" s="85"/>
      <c r="F54" s="85"/>
      <c r="G54" s="85"/>
      <c r="H54" s="85"/>
      <c r="I54" s="84"/>
      <c r="J54" s="20">
        <f aca="true" t="shared" si="1" ref="J54:Q54">SUM(J50:J53)</f>
        <v>30</v>
      </c>
      <c r="K54" s="20">
        <f t="shared" si="1"/>
        <v>8</v>
      </c>
      <c r="L54" s="20">
        <f t="shared" si="1"/>
        <v>4</v>
      </c>
      <c r="M54" s="20">
        <f t="shared" si="1"/>
        <v>0</v>
      </c>
      <c r="N54" s="20">
        <f t="shared" si="1"/>
        <v>4</v>
      </c>
      <c r="O54" s="20">
        <f t="shared" si="1"/>
        <v>16</v>
      </c>
      <c r="P54" s="20">
        <f t="shared" si="1"/>
        <v>37</v>
      </c>
      <c r="Q54" s="20">
        <f t="shared" si="1"/>
        <v>53</v>
      </c>
      <c r="R54" s="20">
        <f>COUNTIF(R50:R53,"E")</f>
        <v>3</v>
      </c>
      <c r="S54" s="20">
        <f>COUNTIF(S50:S53,"C")</f>
        <v>1</v>
      </c>
      <c r="T54" s="20">
        <f>COUNTIF(T50:T53,"VP")</f>
        <v>0</v>
      </c>
      <c r="U54" s="21"/>
    </row>
    <row r="56" spans="1:21" ht="12.75">
      <c r="A56" s="144" t="s">
        <v>45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</row>
    <row r="57" spans="1:21" ht="25.5" customHeight="1">
      <c r="A57" s="139" t="s">
        <v>27</v>
      </c>
      <c r="B57" s="120" t="s">
        <v>26</v>
      </c>
      <c r="C57" s="121"/>
      <c r="D57" s="121"/>
      <c r="E57" s="121"/>
      <c r="F57" s="121"/>
      <c r="G57" s="121"/>
      <c r="H57" s="121"/>
      <c r="I57" s="122"/>
      <c r="J57" s="70" t="s">
        <v>41</v>
      </c>
      <c r="K57" s="67" t="s">
        <v>24</v>
      </c>
      <c r="L57" s="68"/>
      <c r="M57" s="68"/>
      <c r="N57" s="69"/>
      <c r="O57" s="126" t="s">
        <v>42</v>
      </c>
      <c r="P57" s="127"/>
      <c r="Q57" s="128"/>
      <c r="R57" s="126" t="s">
        <v>23</v>
      </c>
      <c r="S57" s="129"/>
      <c r="T57" s="130"/>
      <c r="U57" s="131" t="s">
        <v>22</v>
      </c>
    </row>
    <row r="58" spans="1:21" ht="16.5" customHeight="1">
      <c r="A58" s="140"/>
      <c r="B58" s="123"/>
      <c r="C58" s="124"/>
      <c r="D58" s="124"/>
      <c r="E58" s="124"/>
      <c r="F58" s="124"/>
      <c r="G58" s="124"/>
      <c r="H58" s="124"/>
      <c r="I58" s="125"/>
      <c r="J58" s="71"/>
      <c r="K58" s="5" t="s">
        <v>28</v>
      </c>
      <c r="L58" s="5" t="s">
        <v>29</v>
      </c>
      <c r="M58" s="5" t="s">
        <v>30</v>
      </c>
      <c r="N58" s="5" t="s">
        <v>69</v>
      </c>
      <c r="O58" s="5" t="s">
        <v>34</v>
      </c>
      <c r="P58" s="5" t="s">
        <v>7</v>
      </c>
      <c r="Q58" s="5" t="s">
        <v>31</v>
      </c>
      <c r="R58" s="5" t="s">
        <v>32</v>
      </c>
      <c r="S58" s="5" t="s">
        <v>28</v>
      </c>
      <c r="T58" s="5" t="s">
        <v>33</v>
      </c>
      <c r="U58" s="71"/>
    </row>
    <row r="59" spans="1:21" ht="12.75">
      <c r="A59" s="40" t="s">
        <v>74</v>
      </c>
      <c r="B59" s="141" t="s">
        <v>75</v>
      </c>
      <c r="C59" s="142"/>
      <c r="D59" s="142"/>
      <c r="E59" s="142"/>
      <c r="F59" s="142"/>
      <c r="G59" s="142"/>
      <c r="H59" s="142"/>
      <c r="I59" s="143"/>
      <c r="J59" s="11">
        <v>7</v>
      </c>
      <c r="K59" s="11">
        <v>2</v>
      </c>
      <c r="L59" s="11">
        <v>1</v>
      </c>
      <c r="M59" s="11">
        <v>0</v>
      </c>
      <c r="N59" s="11">
        <v>1</v>
      </c>
      <c r="O59" s="17">
        <f>SUM(K59:N59)</f>
        <v>4</v>
      </c>
      <c r="P59" s="18">
        <f>Q59-O59</f>
        <v>9</v>
      </c>
      <c r="Q59" s="18">
        <f>ROUND(PRODUCT(J59,25)/14,0)</f>
        <v>13</v>
      </c>
      <c r="R59" s="23" t="s">
        <v>32</v>
      </c>
      <c r="S59" s="11"/>
      <c r="T59" s="24"/>
      <c r="U59" s="11" t="s">
        <v>37</v>
      </c>
    </row>
    <row r="60" spans="1:21" ht="12.75">
      <c r="A60" s="40" t="s">
        <v>70</v>
      </c>
      <c r="B60" s="141" t="s">
        <v>71</v>
      </c>
      <c r="C60" s="142"/>
      <c r="D60" s="142"/>
      <c r="E60" s="142"/>
      <c r="F60" s="142"/>
      <c r="G60" s="142"/>
      <c r="H60" s="142"/>
      <c r="I60" s="143"/>
      <c r="J60" s="11">
        <v>8</v>
      </c>
      <c r="K60" s="11">
        <v>2</v>
      </c>
      <c r="L60" s="11">
        <v>1</v>
      </c>
      <c r="M60" s="11">
        <v>0</v>
      </c>
      <c r="N60" s="11">
        <v>1</v>
      </c>
      <c r="O60" s="17">
        <f>SUM(K60:N60)</f>
        <v>4</v>
      </c>
      <c r="P60" s="18">
        <f>Q60-O60</f>
        <v>10</v>
      </c>
      <c r="Q60" s="18">
        <f>ROUND(PRODUCT(J60,25)/14,0)</f>
        <v>14</v>
      </c>
      <c r="R60" s="23" t="s">
        <v>32</v>
      </c>
      <c r="S60" s="11"/>
      <c r="T60" s="24"/>
      <c r="U60" s="11" t="s">
        <v>37</v>
      </c>
    </row>
    <row r="61" spans="1:21" ht="12.75">
      <c r="A61" s="40" t="s">
        <v>111</v>
      </c>
      <c r="B61" s="141" t="s">
        <v>112</v>
      </c>
      <c r="C61" s="142"/>
      <c r="D61" s="142"/>
      <c r="E61" s="142"/>
      <c r="F61" s="142"/>
      <c r="G61" s="142"/>
      <c r="H61" s="142"/>
      <c r="I61" s="143"/>
      <c r="J61" s="11">
        <v>8</v>
      </c>
      <c r="K61" s="11">
        <v>2</v>
      </c>
      <c r="L61" s="11">
        <v>1</v>
      </c>
      <c r="M61" s="11">
        <v>0</v>
      </c>
      <c r="N61" s="11">
        <v>1</v>
      </c>
      <c r="O61" s="17">
        <f>SUM(K61:N61)</f>
        <v>4</v>
      </c>
      <c r="P61" s="18">
        <f>Q61-O61</f>
        <v>10</v>
      </c>
      <c r="Q61" s="18">
        <f>ROUND(PRODUCT(J61,25)/14,0)</f>
        <v>14</v>
      </c>
      <c r="R61" s="23" t="s">
        <v>32</v>
      </c>
      <c r="S61" s="11"/>
      <c r="T61" s="24"/>
      <c r="U61" s="11" t="s">
        <v>37</v>
      </c>
    </row>
    <row r="62" spans="1:21" ht="12.75">
      <c r="A62" s="40" t="s">
        <v>94</v>
      </c>
      <c r="B62" s="141" t="s">
        <v>95</v>
      </c>
      <c r="C62" s="142"/>
      <c r="D62" s="142"/>
      <c r="E62" s="142"/>
      <c r="F62" s="142"/>
      <c r="G62" s="142"/>
      <c r="H62" s="142"/>
      <c r="I62" s="143"/>
      <c r="J62" s="11">
        <v>7</v>
      </c>
      <c r="K62" s="11">
        <v>2</v>
      </c>
      <c r="L62" s="11">
        <v>1</v>
      </c>
      <c r="M62" s="11">
        <v>0</v>
      </c>
      <c r="N62" s="11">
        <v>1</v>
      </c>
      <c r="O62" s="17">
        <f>SUM(K62:N62)</f>
        <v>4</v>
      </c>
      <c r="P62" s="18">
        <f>Q62-O62</f>
        <v>9</v>
      </c>
      <c r="Q62" s="18">
        <f>ROUND(PRODUCT(J62,25)/14,0)</f>
        <v>13</v>
      </c>
      <c r="R62" s="23" t="s">
        <v>32</v>
      </c>
      <c r="S62" s="11"/>
      <c r="T62" s="24"/>
      <c r="U62" s="11" t="s">
        <v>37</v>
      </c>
    </row>
    <row r="63" spans="1:21" ht="12.75">
      <c r="A63" s="20" t="s">
        <v>25</v>
      </c>
      <c r="B63" s="83"/>
      <c r="C63" s="85"/>
      <c r="D63" s="85"/>
      <c r="E63" s="85"/>
      <c r="F63" s="85"/>
      <c r="G63" s="85"/>
      <c r="H63" s="85"/>
      <c r="I63" s="84"/>
      <c r="J63" s="20">
        <f aca="true" t="shared" si="2" ref="J63:Q63">SUM(J59:J62)</f>
        <v>30</v>
      </c>
      <c r="K63" s="20">
        <f t="shared" si="2"/>
        <v>8</v>
      </c>
      <c r="L63" s="20">
        <f t="shared" si="2"/>
        <v>4</v>
      </c>
      <c r="M63" s="20">
        <f t="shared" si="2"/>
        <v>0</v>
      </c>
      <c r="N63" s="20">
        <f t="shared" si="2"/>
        <v>4</v>
      </c>
      <c r="O63" s="20">
        <f t="shared" si="2"/>
        <v>16</v>
      </c>
      <c r="P63" s="20">
        <f t="shared" si="2"/>
        <v>38</v>
      </c>
      <c r="Q63" s="20">
        <f t="shared" si="2"/>
        <v>54</v>
      </c>
      <c r="R63" s="20">
        <f>COUNTIF(R59:R62,"E")</f>
        <v>4</v>
      </c>
      <c r="S63" s="20">
        <f>COUNTIF(S59:S62,"C")</f>
        <v>0</v>
      </c>
      <c r="T63" s="20">
        <f>COUNTIF(T59:T62,"VP")</f>
        <v>0</v>
      </c>
      <c r="U63" s="21"/>
    </row>
    <row r="64" spans="1:21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7"/>
    </row>
    <row r="65" spans="1:21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7"/>
    </row>
    <row r="66" spans="1:21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7"/>
    </row>
    <row r="67" spans="1:21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7"/>
    </row>
    <row r="68" spans="1:21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7"/>
    </row>
    <row r="69" spans="1:21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7"/>
    </row>
    <row r="71" spans="1:21" ht="12.75">
      <c r="A71" s="144" t="s">
        <v>46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</row>
    <row r="72" spans="1:21" ht="24.75" customHeight="1">
      <c r="A72" s="139" t="s">
        <v>27</v>
      </c>
      <c r="B72" s="120" t="s">
        <v>26</v>
      </c>
      <c r="C72" s="121"/>
      <c r="D72" s="121"/>
      <c r="E72" s="121"/>
      <c r="F72" s="121"/>
      <c r="G72" s="121"/>
      <c r="H72" s="121"/>
      <c r="I72" s="122"/>
      <c r="J72" s="70" t="s">
        <v>41</v>
      </c>
      <c r="K72" s="67" t="s">
        <v>24</v>
      </c>
      <c r="L72" s="68"/>
      <c r="M72" s="68"/>
      <c r="N72" s="69"/>
      <c r="O72" s="126" t="s">
        <v>42</v>
      </c>
      <c r="P72" s="127"/>
      <c r="Q72" s="128"/>
      <c r="R72" s="126" t="s">
        <v>23</v>
      </c>
      <c r="S72" s="129"/>
      <c r="T72" s="130"/>
      <c r="U72" s="131" t="s">
        <v>22</v>
      </c>
    </row>
    <row r="73" spans="1:21" ht="12.75">
      <c r="A73" s="140"/>
      <c r="B73" s="123"/>
      <c r="C73" s="124"/>
      <c r="D73" s="124"/>
      <c r="E73" s="124"/>
      <c r="F73" s="124"/>
      <c r="G73" s="124"/>
      <c r="H73" s="124"/>
      <c r="I73" s="125"/>
      <c r="J73" s="71"/>
      <c r="K73" s="5" t="s">
        <v>28</v>
      </c>
      <c r="L73" s="5" t="s">
        <v>29</v>
      </c>
      <c r="M73" s="5" t="s">
        <v>30</v>
      </c>
      <c r="N73" s="5" t="s">
        <v>69</v>
      </c>
      <c r="O73" s="5" t="s">
        <v>34</v>
      </c>
      <c r="P73" s="5" t="s">
        <v>7</v>
      </c>
      <c r="Q73" s="5" t="s">
        <v>31</v>
      </c>
      <c r="R73" s="5" t="s">
        <v>32</v>
      </c>
      <c r="S73" s="5" t="s">
        <v>28</v>
      </c>
      <c r="T73" s="5" t="s">
        <v>33</v>
      </c>
      <c r="U73" s="71"/>
    </row>
    <row r="74" spans="1:21" ht="12.75">
      <c r="A74" s="40" t="s">
        <v>99</v>
      </c>
      <c r="B74" s="141" t="s">
        <v>100</v>
      </c>
      <c r="C74" s="142"/>
      <c r="D74" s="142"/>
      <c r="E74" s="142"/>
      <c r="F74" s="142"/>
      <c r="G74" s="142"/>
      <c r="H74" s="142"/>
      <c r="I74" s="143"/>
      <c r="J74" s="11">
        <v>8</v>
      </c>
      <c r="K74" s="11">
        <v>2</v>
      </c>
      <c r="L74" s="11">
        <v>1</v>
      </c>
      <c r="M74" s="11">
        <v>0</v>
      </c>
      <c r="N74" s="11">
        <v>1</v>
      </c>
      <c r="O74" s="17">
        <f>SUM(K74:N74)</f>
        <v>4</v>
      </c>
      <c r="P74" s="18">
        <f>Q74-O74</f>
        <v>13</v>
      </c>
      <c r="Q74" s="18">
        <f>ROUND(PRODUCT(J74,25)/12,0)</f>
        <v>17</v>
      </c>
      <c r="R74" s="23" t="s">
        <v>32</v>
      </c>
      <c r="S74" s="11"/>
      <c r="T74" s="24"/>
      <c r="U74" s="11" t="s">
        <v>39</v>
      </c>
    </row>
    <row r="75" spans="1:21" ht="12.75">
      <c r="A75" s="40" t="s">
        <v>113</v>
      </c>
      <c r="B75" s="141" t="s">
        <v>114</v>
      </c>
      <c r="C75" s="142"/>
      <c r="D75" s="142"/>
      <c r="E75" s="142"/>
      <c r="F75" s="142"/>
      <c r="G75" s="142"/>
      <c r="H75" s="142"/>
      <c r="I75" s="143"/>
      <c r="J75" s="11">
        <v>7</v>
      </c>
      <c r="K75" s="11">
        <v>2</v>
      </c>
      <c r="L75" s="11">
        <v>1</v>
      </c>
      <c r="M75" s="11">
        <v>0</v>
      </c>
      <c r="N75" s="11">
        <v>1</v>
      </c>
      <c r="O75" s="17">
        <f>SUM(K75:N75)</f>
        <v>4</v>
      </c>
      <c r="P75" s="18">
        <f>Q75-O75</f>
        <v>11</v>
      </c>
      <c r="Q75" s="18">
        <f>ROUND(PRODUCT(J75,25)/12,0)</f>
        <v>15</v>
      </c>
      <c r="R75" s="23" t="s">
        <v>32</v>
      </c>
      <c r="S75" s="11"/>
      <c r="T75" s="24"/>
      <c r="U75" s="11" t="s">
        <v>39</v>
      </c>
    </row>
    <row r="76" spans="1:21" ht="12.75">
      <c r="A76" s="40" t="s">
        <v>76</v>
      </c>
      <c r="B76" s="141" t="s">
        <v>78</v>
      </c>
      <c r="C76" s="142"/>
      <c r="D76" s="142"/>
      <c r="E76" s="142"/>
      <c r="F76" s="142"/>
      <c r="G76" s="142"/>
      <c r="H76" s="142"/>
      <c r="I76" s="143"/>
      <c r="J76" s="11">
        <v>7</v>
      </c>
      <c r="K76" s="11">
        <v>2</v>
      </c>
      <c r="L76" s="11">
        <v>1</v>
      </c>
      <c r="M76" s="11">
        <v>0</v>
      </c>
      <c r="N76" s="11">
        <v>1</v>
      </c>
      <c r="O76" s="17">
        <f>SUM(K76:N76)</f>
        <v>4</v>
      </c>
      <c r="P76" s="18">
        <f>Q76-O76</f>
        <v>11</v>
      </c>
      <c r="Q76" s="18">
        <f>ROUND(PRODUCT(J76,25)/12,0)</f>
        <v>15</v>
      </c>
      <c r="R76" s="23" t="s">
        <v>32</v>
      </c>
      <c r="S76" s="11"/>
      <c r="T76" s="24"/>
      <c r="U76" s="11" t="s">
        <v>39</v>
      </c>
    </row>
    <row r="77" spans="1:21" ht="12.75">
      <c r="A77" s="40" t="s">
        <v>77</v>
      </c>
      <c r="B77" s="141" t="s">
        <v>79</v>
      </c>
      <c r="C77" s="142"/>
      <c r="D77" s="142"/>
      <c r="E77" s="142"/>
      <c r="F77" s="142"/>
      <c r="G77" s="142"/>
      <c r="H77" s="142"/>
      <c r="I77" s="143"/>
      <c r="J77" s="11">
        <v>4</v>
      </c>
      <c r="K77" s="11">
        <v>0</v>
      </c>
      <c r="L77" s="11">
        <v>0</v>
      </c>
      <c r="M77" s="11">
        <v>0</v>
      </c>
      <c r="N77" s="11">
        <v>4</v>
      </c>
      <c r="O77" s="17">
        <f>SUM(K77:N77)</f>
        <v>4</v>
      </c>
      <c r="P77" s="18">
        <f>Q77-O77</f>
        <v>4</v>
      </c>
      <c r="Q77" s="18">
        <f>ROUND(PRODUCT(J77,25)/12,0)</f>
        <v>8</v>
      </c>
      <c r="R77" s="23"/>
      <c r="S77" s="11" t="s">
        <v>28</v>
      </c>
      <c r="T77" s="24"/>
      <c r="U77" s="11" t="s">
        <v>39</v>
      </c>
    </row>
    <row r="78" spans="1:21" ht="12.75">
      <c r="A78" s="40" t="s">
        <v>115</v>
      </c>
      <c r="B78" s="141" t="s">
        <v>116</v>
      </c>
      <c r="C78" s="142"/>
      <c r="D78" s="142"/>
      <c r="E78" s="142"/>
      <c r="F78" s="142"/>
      <c r="G78" s="142"/>
      <c r="H78" s="142"/>
      <c r="I78" s="143"/>
      <c r="J78" s="11">
        <v>4</v>
      </c>
      <c r="K78" s="11">
        <v>0</v>
      </c>
      <c r="L78" s="11">
        <v>0</v>
      </c>
      <c r="M78" s="11">
        <v>3</v>
      </c>
      <c r="N78" s="11">
        <v>1</v>
      </c>
      <c r="O78" s="17">
        <f>SUM(K78:N78)</f>
        <v>4</v>
      </c>
      <c r="P78" s="18">
        <f>Q78-O78</f>
        <v>4</v>
      </c>
      <c r="Q78" s="18">
        <f>ROUND(PRODUCT(J78,25)/12,0)</f>
        <v>8</v>
      </c>
      <c r="R78" s="23"/>
      <c r="S78" s="11" t="s">
        <v>28</v>
      </c>
      <c r="T78" s="24"/>
      <c r="U78" s="11" t="s">
        <v>39</v>
      </c>
    </row>
    <row r="79" spans="1:21" ht="12.75">
      <c r="A79" s="20" t="s">
        <v>25</v>
      </c>
      <c r="B79" s="83"/>
      <c r="C79" s="85"/>
      <c r="D79" s="85"/>
      <c r="E79" s="85"/>
      <c r="F79" s="85"/>
      <c r="G79" s="85"/>
      <c r="H79" s="85"/>
      <c r="I79" s="84"/>
      <c r="J79" s="20">
        <f aca="true" t="shared" si="3" ref="J79:Q79">SUM(J74:J78)</f>
        <v>30</v>
      </c>
      <c r="K79" s="20">
        <f t="shared" si="3"/>
        <v>6</v>
      </c>
      <c r="L79" s="20">
        <f t="shared" si="3"/>
        <v>3</v>
      </c>
      <c r="M79" s="20">
        <f t="shared" si="3"/>
        <v>3</v>
      </c>
      <c r="N79" s="20">
        <f t="shared" si="3"/>
        <v>8</v>
      </c>
      <c r="O79" s="20">
        <f t="shared" si="3"/>
        <v>20</v>
      </c>
      <c r="P79" s="20">
        <f t="shared" si="3"/>
        <v>43</v>
      </c>
      <c r="Q79" s="20">
        <f t="shared" si="3"/>
        <v>63</v>
      </c>
      <c r="R79" s="20">
        <f>COUNTIF(R74:R78,"E")</f>
        <v>3</v>
      </c>
      <c r="S79" s="20">
        <f>COUNTIF(S74:S78,"C")</f>
        <v>2</v>
      </c>
      <c r="T79" s="20">
        <f>COUNTIF(T74:T78,"VP")</f>
        <v>0</v>
      </c>
      <c r="U79" s="21"/>
    </row>
    <row r="81" spans="1:21" ht="12.75">
      <c r="A81" s="138" t="s">
        <v>47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</row>
    <row r="82" spans="1:21" ht="27.75" customHeight="1">
      <c r="A82" s="139" t="s">
        <v>27</v>
      </c>
      <c r="B82" s="120" t="s">
        <v>26</v>
      </c>
      <c r="C82" s="121"/>
      <c r="D82" s="121"/>
      <c r="E82" s="121"/>
      <c r="F82" s="121"/>
      <c r="G82" s="121"/>
      <c r="H82" s="121"/>
      <c r="I82" s="122"/>
      <c r="J82" s="70" t="s">
        <v>41</v>
      </c>
      <c r="K82" s="67" t="s">
        <v>24</v>
      </c>
      <c r="L82" s="68"/>
      <c r="M82" s="68"/>
      <c r="N82" s="69"/>
      <c r="O82" s="117" t="s">
        <v>42</v>
      </c>
      <c r="P82" s="118"/>
      <c r="Q82" s="118"/>
      <c r="R82" s="117" t="s">
        <v>23</v>
      </c>
      <c r="S82" s="117"/>
      <c r="T82" s="117"/>
      <c r="U82" s="117" t="s">
        <v>22</v>
      </c>
    </row>
    <row r="83" spans="1:21" ht="12.75" customHeight="1">
      <c r="A83" s="140"/>
      <c r="B83" s="123"/>
      <c r="C83" s="124"/>
      <c r="D83" s="124"/>
      <c r="E83" s="124"/>
      <c r="F83" s="124"/>
      <c r="G83" s="124"/>
      <c r="H83" s="124"/>
      <c r="I83" s="125"/>
      <c r="J83" s="71"/>
      <c r="K83" s="5" t="s">
        <v>28</v>
      </c>
      <c r="L83" s="5" t="s">
        <v>29</v>
      </c>
      <c r="M83" s="5" t="s">
        <v>30</v>
      </c>
      <c r="N83" s="5" t="s">
        <v>69</v>
      </c>
      <c r="O83" s="5" t="s">
        <v>34</v>
      </c>
      <c r="P83" s="5" t="s">
        <v>7</v>
      </c>
      <c r="Q83" s="5" t="s">
        <v>31</v>
      </c>
      <c r="R83" s="5" t="s">
        <v>32</v>
      </c>
      <c r="S83" s="5" t="s">
        <v>28</v>
      </c>
      <c r="T83" s="5" t="s">
        <v>33</v>
      </c>
      <c r="U83" s="117"/>
    </row>
    <row r="84" spans="1:21" ht="12.75">
      <c r="A84" s="132" t="s">
        <v>117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4"/>
    </row>
    <row r="85" spans="1:21" ht="12.75">
      <c r="A85" s="41" t="s">
        <v>96</v>
      </c>
      <c r="B85" s="135" t="s">
        <v>97</v>
      </c>
      <c r="C85" s="136"/>
      <c r="D85" s="136"/>
      <c r="E85" s="136"/>
      <c r="F85" s="136"/>
      <c r="G85" s="136"/>
      <c r="H85" s="136"/>
      <c r="I85" s="137"/>
      <c r="J85" s="25">
        <v>7</v>
      </c>
      <c r="K85" s="25">
        <v>2</v>
      </c>
      <c r="L85" s="25">
        <v>1</v>
      </c>
      <c r="M85" s="25">
        <v>0</v>
      </c>
      <c r="N85" s="25">
        <v>1</v>
      </c>
      <c r="O85" s="17">
        <f>SUM(K85:N85)</f>
        <v>4</v>
      </c>
      <c r="P85" s="18">
        <f>Q85-O85</f>
        <v>9</v>
      </c>
      <c r="Q85" s="18">
        <f>ROUND(PRODUCT(J85,25)/14,0)</f>
        <v>13</v>
      </c>
      <c r="R85" s="25" t="s">
        <v>32</v>
      </c>
      <c r="S85" s="25"/>
      <c r="T85" s="26"/>
      <c r="U85" s="11" t="s">
        <v>37</v>
      </c>
    </row>
    <row r="86" spans="1:21" ht="12.75">
      <c r="A86" s="41" t="s">
        <v>118</v>
      </c>
      <c r="B86" s="135" t="s">
        <v>119</v>
      </c>
      <c r="C86" s="136"/>
      <c r="D86" s="136"/>
      <c r="E86" s="136"/>
      <c r="F86" s="136"/>
      <c r="G86" s="136"/>
      <c r="H86" s="136"/>
      <c r="I86" s="137"/>
      <c r="J86" s="25">
        <v>7</v>
      </c>
      <c r="K86" s="25">
        <v>2</v>
      </c>
      <c r="L86" s="25">
        <v>1</v>
      </c>
      <c r="M86" s="25">
        <v>0</v>
      </c>
      <c r="N86" s="25">
        <v>1</v>
      </c>
      <c r="O86" s="17">
        <f>SUM(K86:N86)</f>
        <v>4</v>
      </c>
      <c r="P86" s="18">
        <f>Q86-O86</f>
        <v>9</v>
      </c>
      <c r="Q86" s="18">
        <f>ROUND(PRODUCT(J86,25)/14,0)</f>
        <v>13</v>
      </c>
      <c r="R86" s="25" t="s">
        <v>32</v>
      </c>
      <c r="S86" s="25"/>
      <c r="T86" s="26"/>
      <c r="U86" s="11" t="s">
        <v>37</v>
      </c>
    </row>
    <row r="87" spans="1:21" ht="24.75" customHeight="1">
      <c r="A87" s="74" t="s">
        <v>49</v>
      </c>
      <c r="B87" s="75"/>
      <c r="C87" s="75"/>
      <c r="D87" s="75"/>
      <c r="E87" s="75"/>
      <c r="F87" s="75"/>
      <c r="G87" s="75"/>
      <c r="H87" s="75"/>
      <c r="I87" s="76"/>
      <c r="J87" s="22">
        <f aca="true" t="shared" si="4" ref="J87:Q87">SUM(J85)</f>
        <v>7</v>
      </c>
      <c r="K87" s="22">
        <f t="shared" si="4"/>
        <v>2</v>
      </c>
      <c r="L87" s="22">
        <f t="shared" si="4"/>
        <v>1</v>
      </c>
      <c r="M87" s="22">
        <f t="shared" si="4"/>
        <v>0</v>
      </c>
      <c r="N87" s="22">
        <f t="shared" si="4"/>
        <v>1</v>
      </c>
      <c r="O87" s="22">
        <f t="shared" si="4"/>
        <v>4</v>
      </c>
      <c r="P87" s="22">
        <f t="shared" si="4"/>
        <v>9</v>
      </c>
      <c r="Q87" s="22">
        <f t="shared" si="4"/>
        <v>13</v>
      </c>
      <c r="R87" s="22">
        <f>COUNTIF(R85,"E")</f>
        <v>1</v>
      </c>
      <c r="S87" s="22">
        <f>COUNTIF(S85,"C")</f>
        <v>0</v>
      </c>
      <c r="T87" s="22">
        <f>COUNTIF(T85,"VP")</f>
        <v>0</v>
      </c>
      <c r="U87" s="37">
        <f>1/(9+5+3)</f>
        <v>0.058823529411764705</v>
      </c>
    </row>
    <row r="88" spans="1:21" ht="13.5" customHeight="1">
      <c r="A88" s="48" t="s">
        <v>50</v>
      </c>
      <c r="B88" s="49"/>
      <c r="C88" s="49"/>
      <c r="D88" s="49"/>
      <c r="E88" s="49"/>
      <c r="F88" s="49"/>
      <c r="G88" s="49"/>
      <c r="H88" s="49"/>
      <c r="I88" s="49"/>
      <c r="J88" s="50"/>
      <c r="K88" s="22">
        <f>K85*14</f>
        <v>28</v>
      </c>
      <c r="L88" s="22">
        <f aca="true" t="shared" si="5" ref="L88:Q88">L85*14</f>
        <v>14</v>
      </c>
      <c r="M88" s="22">
        <f t="shared" si="5"/>
        <v>0</v>
      </c>
      <c r="N88" s="22">
        <f t="shared" si="5"/>
        <v>14</v>
      </c>
      <c r="O88" s="22">
        <f t="shared" si="5"/>
        <v>56</v>
      </c>
      <c r="P88" s="22">
        <f t="shared" si="5"/>
        <v>126</v>
      </c>
      <c r="Q88" s="22">
        <f t="shared" si="5"/>
        <v>182</v>
      </c>
      <c r="R88" s="54"/>
      <c r="S88" s="55"/>
      <c r="T88" s="55"/>
      <c r="U88" s="56"/>
    </row>
    <row r="89" spans="1:21" ht="12.75">
      <c r="A89" s="51"/>
      <c r="B89" s="52"/>
      <c r="C89" s="52"/>
      <c r="D89" s="52"/>
      <c r="E89" s="52"/>
      <c r="F89" s="52"/>
      <c r="G89" s="52"/>
      <c r="H89" s="52"/>
      <c r="I89" s="52"/>
      <c r="J89" s="53"/>
      <c r="K89" s="60">
        <f>SUM(K88:N88)</f>
        <v>56</v>
      </c>
      <c r="L89" s="61"/>
      <c r="M89" s="61"/>
      <c r="N89" s="62"/>
      <c r="O89" s="63">
        <f>SUM(O88:P88)</f>
        <v>182</v>
      </c>
      <c r="P89" s="64"/>
      <c r="Q89" s="65"/>
      <c r="R89" s="57"/>
      <c r="S89" s="58"/>
      <c r="T89" s="58"/>
      <c r="U89" s="59"/>
    </row>
    <row r="90" spans="1:21" ht="12.7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9"/>
      <c r="L90" s="169"/>
      <c r="M90" s="169"/>
      <c r="N90" s="169"/>
      <c r="O90" s="170"/>
      <c r="P90" s="170"/>
      <c r="Q90" s="170"/>
      <c r="R90" s="171"/>
      <c r="S90" s="171"/>
      <c r="T90" s="171"/>
      <c r="U90" s="171"/>
    </row>
    <row r="91" spans="1:21" ht="12.7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9"/>
      <c r="L91" s="169"/>
      <c r="M91" s="169"/>
      <c r="N91" s="169"/>
      <c r="O91" s="170"/>
      <c r="P91" s="170"/>
      <c r="Q91" s="170"/>
      <c r="R91" s="171"/>
      <c r="S91" s="171"/>
      <c r="T91" s="171"/>
      <c r="U91" s="171"/>
    </row>
    <row r="92" spans="1:21" ht="12.7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9"/>
      <c r="L92" s="169"/>
      <c r="M92" s="169"/>
      <c r="N92" s="169"/>
      <c r="O92" s="170"/>
      <c r="P92" s="170"/>
      <c r="Q92" s="170"/>
      <c r="R92" s="171"/>
      <c r="S92" s="171"/>
      <c r="T92" s="171"/>
      <c r="U92" s="171"/>
    </row>
    <row r="93" spans="1:21" ht="12.7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9"/>
      <c r="L93" s="169"/>
      <c r="M93" s="169"/>
      <c r="N93" s="169"/>
      <c r="O93" s="170"/>
      <c r="P93" s="170"/>
      <c r="Q93" s="170"/>
      <c r="R93" s="171"/>
      <c r="S93" s="171"/>
      <c r="T93" s="171"/>
      <c r="U93" s="171"/>
    </row>
    <row r="94" spans="1:21" ht="12.7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9"/>
      <c r="L94" s="169"/>
      <c r="M94" s="169"/>
      <c r="N94" s="169"/>
      <c r="O94" s="170"/>
      <c r="P94" s="170"/>
      <c r="Q94" s="170"/>
      <c r="R94" s="171"/>
      <c r="S94" s="171"/>
      <c r="T94" s="171"/>
      <c r="U94" s="171"/>
    </row>
    <row r="95" spans="1:21" ht="12.7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9"/>
      <c r="L95" s="169"/>
      <c r="M95" s="169"/>
      <c r="N95" s="169"/>
      <c r="O95" s="170"/>
      <c r="P95" s="170"/>
      <c r="Q95" s="170"/>
      <c r="R95" s="171"/>
      <c r="S95" s="171"/>
      <c r="T95" s="171"/>
      <c r="U95" s="171"/>
    </row>
    <row r="96" spans="1:21" ht="12.7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9"/>
      <c r="L96" s="169"/>
      <c r="M96" s="169"/>
      <c r="N96" s="169"/>
      <c r="O96" s="170"/>
      <c r="P96" s="170"/>
      <c r="Q96" s="170"/>
      <c r="R96" s="171"/>
      <c r="S96" s="171"/>
      <c r="T96" s="171"/>
      <c r="U96" s="171"/>
    </row>
    <row r="97" spans="1:21" ht="12.7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9"/>
      <c r="L97" s="169"/>
      <c r="M97" s="169"/>
      <c r="N97" s="169"/>
      <c r="O97" s="170"/>
      <c r="P97" s="170"/>
      <c r="Q97" s="170"/>
      <c r="R97" s="171"/>
      <c r="S97" s="171"/>
      <c r="T97" s="171"/>
      <c r="U97" s="171"/>
    </row>
    <row r="98" spans="1:21" ht="12.7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9"/>
      <c r="L98" s="169"/>
      <c r="M98" s="169"/>
      <c r="N98" s="169"/>
      <c r="O98" s="170"/>
      <c r="P98" s="170"/>
      <c r="Q98" s="170"/>
      <c r="R98" s="171"/>
      <c r="S98" s="171"/>
      <c r="T98" s="171"/>
      <c r="U98" s="171"/>
    </row>
    <row r="99" spans="1:21" ht="12.7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9"/>
      <c r="L99" s="169"/>
      <c r="M99" s="169"/>
      <c r="N99" s="169"/>
      <c r="O99" s="170"/>
      <c r="P99" s="170"/>
      <c r="Q99" s="170"/>
      <c r="R99" s="171"/>
      <c r="S99" s="171"/>
      <c r="T99" s="171"/>
      <c r="U99" s="171"/>
    </row>
    <row r="100" spans="1:21" ht="12.7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9"/>
      <c r="L100" s="169"/>
      <c r="M100" s="169"/>
      <c r="N100" s="169"/>
      <c r="O100" s="170"/>
      <c r="P100" s="170"/>
      <c r="Q100" s="170"/>
      <c r="R100" s="171"/>
      <c r="S100" s="171"/>
      <c r="T100" s="171"/>
      <c r="U100" s="171"/>
    </row>
    <row r="101" spans="1:21" ht="12.7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9"/>
      <c r="L101" s="169"/>
      <c r="M101" s="169"/>
      <c r="N101" s="169"/>
      <c r="O101" s="170"/>
      <c r="P101" s="170"/>
      <c r="Q101" s="170"/>
      <c r="R101" s="171"/>
      <c r="S101" s="171"/>
      <c r="T101" s="171"/>
      <c r="U101" s="171"/>
    </row>
    <row r="102" spans="1:21" ht="12.7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9"/>
      <c r="L102" s="169"/>
      <c r="M102" s="169"/>
      <c r="N102" s="169"/>
      <c r="O102" s="170"/>
      <c r="P102" s="170"/>
      <c r="Q102" s="170"/>
      <c r="R102" s="171"/>
      <c r="S102" s="171"/>
      <c r="T102" s="171"/>
      <c r="U102" s="171"/>
    </row>
    <row r="103" spans="1:21" ht="12.7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9"/>
      <c r="L103" s="169"/>
      <c r="M103" s="169"/>
      <c r="N103" s="169"/>
      <c r="O103" s="170"/>
      <c r="P103" s="170"/>
      <c r="Q103" s="170"/>
      <c r="R103" s="171"/>
      <c r="S103" s="171"/>
      <c r="T103" s="171"/>
      <c r="U103" s="171"/>
    </row>
    <row r="104" spans="1:2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4"/>
      <c r="P104" s="14"/>
      <c r="Q104" s="14"/>
      <c r="R104" s="15"/>
      <c r="S104" s="15"/>
      <c r="T104" s="15"/>
      <c r="U104" s="15"/>
    </row>
    <row r="105" spans="2:20" ht="12.75">
      <c r="B105" s="2"/>
      <c r="C105" s="2"/>
      <c r="D105" s="2"/>
      <c r="E105" s="2"/>
      <c r="F105" s="2"/>
      <c r="G105" s="2"/>
      <c r="M105" s="8"/>
      <c r="N105" s="8"/>
      <c r="O105" s="8"/>
      <c r="P105" s="8"/>
      <c r="Q105" s="8"/>
      <c r="R105" s="8"/>
      <c r="S105" s="8"/>
      <c r="T105" s="8"/>
    </row>
    <row r="106" spans="1:21" ht="24" customHeight="1">
      <c r="A106" s="119" t="s">
        <v>51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</row>
    <row r="107" spans="1:21" ht="16.5" customHeight="1">
      <c r="A107" s="83" t="s">
        <v>53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4"/>
    </row>
    <row r="108" spans="1:21" ht="34.5" customHeight="1">
      <c r="A108" s="77" t="s">
        <v>27</v>
      </c>
      <c r="B108" s="77" t="s">
        <v>26</v>
      </c>
      <c r="C108" s="77"/>
      <c r="D108" s="77"/>
      <c r="E108" s="77"/>
      <c r="F108" s="77"/>
      <c r="G108" s="77"/>
      <c r="H108" s="77"/>
      <c r="I108" s="77"/>
      <c r="J108" s="79" t="s">
        <v>41</v>
      </c>
      <c r="K108" s="80" t="s">
        <v>24</v>
      </c>
      <c r="L108" s="81"/>
      <c r="M108" s="81"/>
      <c r="N108" s="82"/>
      <c r="O108" s="79" t="s">
        <v>42</v>
      </c>
      <c r="P108" s="79"/>
      <c r="Q108" s="79"/>
      <c r="R108" s="79" t="s">
        <v>23</v>
      </c>
      <c r="S108" s="79"/>
      <c r="T108" s="79"/>
      <c r="U108" s="79" t="s">
        <v>22</v>
      </c>
    </row>
    <row r="109" spans="1:21" ht="12.75">
      <c r="A109" s="77"/>
      <c r="B109" s="77"/>
      <c r="C109" s="77"/>
      <c r="D109" s="77"/>
      <c r="E109" s="77"/>
      <c r="F109" s="77"/>
      <c r="G109" s="77"/>
      <c r="H109" s="77"/>
      <c r="I109" s="77"/>
      <c r="J109" s="79"/>
      <c r="K109" s="28" t="s">
        <v>28</v>
      </c>
      <c r="L109" s="28" t="s">
        <v>29</v>
      </c>
      <c r="M109" s="28" t="s">
        <v>30</v>
      </c>
      <c r="N109" s="28" t="s">
        <v>69</v>
      </c>
      <c r="O109" s="28" t="s">
        <v>34</v>
      </c>
      <c r="P109" s="28" t="s">
        <v>7</v>
      </c>
      <c r="Q109" s="28" t="s">
        <v>31</v>
      </c>
      <c r="R109" s="28" t="s">
        <v>32</v>
      </c>
      <c r="S109" s="28" t="s">
        <v>28</v>
      </c>
      <c r="T109" s="28" t="s">
        <v>33</v>
      </c>
      <c r="U109" s="79"/>
    </row>
    <row r="110" spans="1:21" ht="17.25" customHeight="1">
      <c r="A110" s="83" t="s">
        <v>65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4"/>
    </row>
    <row r="111" spans="1:21" ht="12.75">
      <c r="A111" s="29" t="str">
        <f aca="true" t="shared" si="6" ref="A111:A119">IF(ISNA(INDEX($A$38:$T$105,MATCH($B111,$B$38:$B$105,0),1)),"",INDEX($A$38:$T$105,MATCH($B111,$B$38:$B$105,0),1))</f>
        <v>MMX4401</v>
      </c>
      <c r="B111" s="66" t="s">
        <v>107</v>
      </c>
      <c r="C111" s="66"/>
      <c r="D111" s="66"/>
      <c r="E111" s="66"/>
      <c r="F111" s="66"/>
      <c r="G111" s="66"/>
      <c r="H111" s="66"/>
      <c r="I111" s="66"/>
      <c r="J111" s="18">
        <f aca="true" t="shared" si="7" ref="J111:J119">IF(ISNA(INDEX($A$38:$T$105,MATCH($B111,$B$38:$B$105,0),10)),"",INDEX($A$38:$T$105,MATCH($B111,$B$38:$B$105,0),10))</f>
        <v>7</v>
      </c>
      <c r="K111" s="18">
        <f aca="true" t="shared" si="8" ref="K111:K119">IF(ISNA(INDEX($A$38:$T$105,MATCH($B111,$B$38:$B$105,0),11)),"",INDEX($A$38:$T$105,MATCH($B111,$B$38:$B$105,0),11))</f>
        <v>2</v>
      </c>
      <c r="L111" s="18">
        <f aca="true" t="shared" si="9" ref="L111:L119">IF(ISNA(INDEX($A$38:$T$105,MATCH($B111,$B$38:$B$105,0),12)),"",INDEX($A$38:$T$105,MATCH($B111,$B$38:$B$105,0),12))</f>
        <v>1</v>
      </c>
      <c r="M111" s="18">
        <f aca="true" t="shared" si="10" ref="M111:M119">IF(ISNA(INDEX($A$38:$T$105,MATCH($B111,$B$38:$B$105,0),13)),"",INDEX($A$38:$T$105,MATCH($B111,$B$38:$B$105,0),13))</f>
        <v>0</v>
      </c>
      <c r="N111" s="18">
        <v>1</v>
      </c>
      <c r="O111" s="18">
        <f>IF(ISNA(INDEX($A$38:$U$105,MATCH($B111,$B$38:$B$105,0),15)),"",INDEX($A$38:$U$105,MATCH($B111,$B$38:$B$105,0),15))</f>
        <v>4</v>
      </c>
      <c r="P111" s="18">
        <f>IF(ISNA(INDEX($A$38:$U$105,MATCH($B111,$B$38:$B$105,0),16)),"",INDEX($A$38:$U$105,MATCH($B111,$B$38:$B$105,0),16))</f>
        <v>9</v>
      </c>
      <c r="Q111" s="18">
        <f>IF(ISNA(INDEX($A$38:$U$105,MATCH($B111,$B$38:$B$105,0),17)),"",INDEX($A$38:$U$105,MATCH($B111,$B$38:$B$105,0),17))</f>
        <v>13</v>
      </c>
      <c r="R111" s="27" t="str">
        <f>IF(ISNA(INDEX($A$38:$U$105,MATCH($B111,$B$38:$B$105,0),18)),"",INDEX($A$38:$U$105,MATCH($B111,$B$38:$B$105,0),18))</f>
        <v>E</v>
      </c>
      <c r="S111" s="27">
        <f>IF(ISNA(INDEX($A$38:$U$105,MATCH($B111,$B$38:$B$105,0),19)),"",INDEX($A$38:$U$105,MATCH($B111,$B$38:$B$105,0),19))</f>
        <v>0</v>
      </c>
      <c r="T111" s="27">
        <f>IF(ISNA(INDEX($A$38:$U$105,MATCH($B111,$B$38:$B$105,0),20)),"",INDEX($A$38:$U$105,MATCH($B111,$B$38:$B$105,0),20))</f>
        <v>0</v>
      </c>
      <c r="U111" s="19" t="s">
        <v>37</v>
      </c>
    </row>
    <row r="112" spans="1:21" ht="12.75">
      <c r="A112" s="29" t="str">
        <f t="shared" si="6"/>
        <v>MMM3082</v>
      </c>
      <c r="B112" s="66" t="s">
        <v>109</v>
      </c>
      <c r="C112" s="66"/>
      <c r="D112" s="66"/>
      <c r="E112" s="66"/>
      <c r="F112" s="66"/>
      <c r="G112" s="66"/>
      <c r="H112" s="66"/>
      <c r="I112" s="66"/>
      <c r="J112" s="18">
        <f t="shared" si="7"/>
        <v>8</v>
      </c>
      <c r="K112" s="18">
        <f t="shared" si="8"/>
        <v>2</v>
      </c>
      <c r="L112" s="18">
        <f t="shared" si="9"/>
        <v>1</v>
      </c>
      <c r="M112" s="18">
        <f t="shared" si="10"/>
        <v>0</v>
      </c>
      <c r="N112" s="18">
        <v>1</v>
      </c>
      <c r="O112" s="18">
        <f>IF(ISNA(INDEX($A$38:$U$105,MATCH($B112,$B$38:$B$105,0),15)),"",INDEX($A$38:$U$105,MATCH($B112,$B$38:$B$105,0),15))</f>
        <v>4</v>
      </c>
      <c r="P112" s="18">
        <f>IF(ISNA(INDEX($A$38:$U$105,MATCH($B112,$B$38:$B$105,0),16)),"",INDEX($A$38:$U$105,MATCH($B112,$B$38:$B$105,0),16))</f>
        <v>10</v>
      </c>
      <c r="Q112" s="18">
        <f>IF(ISNA(INDEX($A$38:$U$105,MATCH($B112,$B$38:$B$105,0),17)),"",INDEX($A$38:$U$105,MATCH($B112,$B$38:$B$105,0),17))</f>
        <v>14</v>
      </c>
      <c r="R112" s="27" t="s">
        <v>32</v>
      </c>
      <c r="S112" s="27"/>
      <c r="T112" s="27"/>
      <c r="U112" s="19" t="s">
        <v>37</v>
      </c>
    </row>
    <row r="113" spans="1:21" ht="12.75">
      <c r="A113" s="29" t="str">
        <f t="shared" si="6"/>
        <v>MMM3093</v>
      </c>
      <c r="B113" s="66" t="s">
        <v>110</v>
      </c>
      <c r="C113" s="66"/>
      <c r="D113" s="66"/>
      <c r="E113" s="66"/>
      <c r="F113" s="66"/>
      <c r="G113" s="66"/>
      <c r="H113" s="66"/>
      <c r="I113" s="66"/>
      <c r="J113" s="18">
        <f t="shared" si="7"/>
        <v>8</v>
      </c>
      <c r="K113" s="18">
        <f t="shared" si="8"/>
        <v>2</v>
      </c>
      <c r="L113" s="18">
        <f t="shared" si="9"/>
        <v>1</v>
      </c>
      <c r="M113" s="18">
        <f t="shared" si="10"/>
        <v>0</v>
      </c>
      <c r="N113" s="18">
        <v>1</v>
      </c>
      <c r="O113" s="18">
        <f>IF(ISNA(INDEX($A$38:$U$105,MATCH($B113,$B$38:$B$105,0),15)),"",INDEX($A$38:$U$105,MATCH($B113,$B$38:$B$105,0),15))</f>
        <v>4</v>
      </c>
      <c r="P113" s="18">
        <f>IF(ISNA(INDEX($A$38:$U$105,MATCH($B113,$B$38:$B$105,0),16)),"",INDEX($A$38:$U$105,MATCH($B113,$B$38:$B$105,0),16))</f>
        <v>10</v>
      </c>
      <c r="Q113" s="18">
        <f>IF(ISNA(INDEX($A$38:$U$105,MATCH($B113,$B$38:$B$105,0),17)),"",INDEX($A$38:$U$105,MATCH($B113,$B$38:$B$105,0),17))</f>
        <v>14</v>
      </c>
      <c r="R113" s="27" t="s">
        <v>32</v>
      </c>
      <c r="S113" s="27"/>
      <c r="T113" s="27"/>
      <c r="U113" s="19" t="s">
        <v>37</v>
      </c>
    </row>
    <row r="114" spans="1:21" ht="12.75">
      <c r="A114" s="29" t="str">
        <f t="shared" si="6"/>
        <v>MMM3084</v>
      </c>
      <c r="B114" s="66" t="s">
        <v>93</v>
      </c>
      <c r="C114" s="66"/>
      <c r="D114" s="66"/>
      <c r="E114" s="66"/>
      <c r="F114" s="66"/>
      <c r="G114" s="66"/>
      <c r="H114" s="66"/>
      <c r="I114" s="66"/>
      <c r="J114" s="18">
        <f t="shared" si="7"/>
        <v>8</v>
      </c>
      <c r="K114" s="18">
        <f t="shared" si="8"/>
        <v>2</v>
      </c>
      <c r="L114" s="18">
        <f t="shared" si="9"/>
        <v>1</v>
      </c>
      <c r="M114" s="18">
        <f t="shared" si="10"/>
        <v>0</v>
      </c>
      <c r="N114" s="18">
        <v>1</v>
      </c>
      <c r="O114" s="18">
        <f aca="true" t="shared" si="11" ref="O114:O119">IF(ISNA(INDEX($A$38:$U$105,MATCH($B114,$B$38:$B$105,0),15)),"",INDEX($A$38:$U$105,MATCH($B114,$B$38:$B$105,0),15))</f>
        <v>4</v>
      </c>
      <c r="P114" s="18">
        <f aca="true" t="shared" si="12" ref="P114:P119">IF(ISNA(INDEX($A$38:$U$105,MATCH($B114,$B$38:$B$105,0),16)),"",INDEX($A$38:$U$105,MATCH($B114,$B$38:$B$105,0),16))</f>
        <v>10</v>
      </c>
      <c r="Q114" s="18">
        <f aca="true" t="shared" si="13" ref="Q114:Q119">IF(ISNA(INDEX($A$38:$U$105,MATCH($B114,$B$38:$B$105,0),17)),"",INDEX($A$38:$U$105,MATCH($B114,$B$38:$B$105,0),17))</f>
        <v>14</v>
      </c>
      <c r="R114" s="27" t="str">
        <f aca="true" t="shared" si="14" ref="R114:R119">IF(ISNA(INDEX($A$38:$U$105,MATCH($B114,$B$38:$B$105,0),18)),"",INDEX($A$38:$U$105,MATCH($B114,$B$38:$B$105,0),18))</f>
        <v>E</v>
      </c>
      <c r="S114" s="27">
        <f aca="true" t="shared" si="15" ref="S114:S119">IF(ISNA(INDEX($A$38:$U$105,MATCH($B114,$B$38:$B$105,0),19)),"",INDEX($A$38:$U$105,MATCH($B114,$B$38:$B$105,0),19))</f>
        <v>0</v>
      </c>
      <c r="T114" s="27">
        <f aca="true" t="shared" si="16" ref="T114:T119">IF(ISNA(INDEX($A$38:$U$105,MATCH($B114,$B$38:$B$105,0),20)),"",INDEX($A$38:$U$105,MATCH($B114,$B$38:$B$105,0),20))</f>
        <v>0</v>
      </c>
      <c r="U114" s="19" t="s">
        <v>37</v>
      </c>
    </row>
    <row r="115" spans="1:21" ht="12.75">
      <c r="A115" s="29" t="str">
        <f t="shared" si="6"/>
        <v>MMM3040</v>
      </c>
      <c r="B115" s="66" t="s">
        <v>73</v>
      </c>
      <c r="C115" s="66"/>
      <c r="D115" s="66"/>
      <c r="E115" s="66"/>
      <c r="F115" s="66"/>
      <c r="G115" s="66"/>
      <c r="H115" s="66"/>
      <c r="I115" s="66"/>
      <c r="J115" s="18">
        <f t="shared" si="7"/>
        <v>6</v>
      </c>
      <c r="K115" s="18">
        <f t="shared" si="8"/>
        <v>2</v>
      </c>
      <c r="L115" s="18">
        <f t="shared" si="9"/>
        <v>1</v>
      </c>
      <c r="M115" s="18">
        <f t="shared" si="10"/>
        <v>0</v>
      </c>
      <c r="N115" s="18">
        <v>1</v>
      </c>
      <c r="O115" s="18">
        <f t="shared" si="11"/>
        <v>4</v>
      </c>
      <c r="P115" s="18">
        <f t="shared" si="12"/>
        <v>7</v>
      </c>
      <c r="Q115" s="18">
        <f t="shared" si="13"/>
        <v>11</v>
      </c>
      <c r="R115" s="27">
        <f t="shared" si="14"/>
        <v>0</v>
      </c>
      <c r="S115" s="27" t="str">
        <f t="shared" si="15"/>
        <v>C</v>
      </c>
      <c r="T115" s="27">
        <f t="shared" si="16"/>
        <v>0</v>
      </c>
      <c r="U115" s="19" t="s">
        <v>37</v>
      </c>
    </row>
    <row r="116" spans="1:21" ht="12.75">
      <c r="A116" s="29" t="str">
        <f t="shared" si="6"/>
        <v>MMM8033</v>
      </c>
      <c r="B116" s="66" t="s">
        <v>75</v>
      </c>
      <c r="C116" s="66"/>
      <c r="D116" s="66"/>
      <c r="E116" s="66"/>
      <c r="F116" s="66"/>
      <c r="G116" s="66"/>
      <c r="H116" s="66"/>
      <c r="I116" s="66"/>
      <c r="J116" s="18">
        <f t="shared" si="7"/>
        <v>7</v>
      </c>
      <c r="K116" s="18">
        <f t="shared" si="8"/>
        <v>2</v>
      </c>
      <c r="L116" s="18">
        <f t="shared" si="9"/>
        <v>1</v>
      </c>
      <c r="M116" s="18">
        <f t="shared" si="10"/>
        <v>0</v>
      </c>
      <c r="N116" s="18">
        <v>1</v>
      </c>
      <c r="O116" s="18">
        <f t="shared" si="11"/>
        <v>4</v>
      </c>
      <c r="P116" s="18">
        <f t="shared" si="12"/>
        <v>9</v>
      </c>
      <c r="Q116" s="18">
        <f t="shared" si="13"/>
        <v>13</v>
      </c>
      <c r="R116" s="27" t="str">
        <f t="shared" si="14"/>
        <v>E</v>
      </c>
      <c r="S116" s="27">
        <f t="shared" si="15"/>
        <v>0</v>
      </c>
      <c r="T116" s="27">
        <f t="shared" si="16"/>
        <v>0</v>
      </c>
      <c r="U116" s="19" t="s">
        <v>37</v>
      </c>
    </row>
    <row r="117" spans="1:21" ht="12.75">
      <c r="A117" s="29" t="str">
        <f t="shared" si="6"/>
        <v>MMM3049</v>
      </c>
      <c r="B117" s="66" t="s">
        <v>71</v>
      </c>
      <c r="C117" s="66"/>
      <c r="D117" s="66"/>
      <c r="E117" s="66"/>
      <c r="F117" s="66"/>
      <c r="G117" s="66"/>
      <c r="H117" s="66"/>
      <c r="I117" s="66"/>
      <c r="J117" s="18">
        <f t="shared" si="7"/>
        <v>8</v>
      </c>
      <c r="K117" s="18">
        <f t="shared" si="8"/>
        <v>2</v>
      </c>
      <c r="L117" s="18">
        <f t="shared" si="9"/>
        <v>1</v>
      </c>
      <c r="M117" s="18">
        <f t="shared" si="10"/>
        <v>0</v>
      </c>
      <c r="N117" s="18">
        <v>1</v>
      </c>
      <c r="O117" s="18">
        <f t="shared" si="11"/>
        <v>4</v>
      </c>
      <c r="P117" s="18">
        <f t="shared" si="12"/>
        <v>10</v>
      </c>
      <c r="Q117" s="18">
        <f t="shared" si="13"/>
        <v>14</v>
      </c>
      <c r="R117" s="27" t="str">
        <f t="shared" si="14"/>
        <v>E</v>
      </c>
      <c r="S117" s="27">
        <f t="shared" si="15"/>
        <v>0</v>
      </c>
      <c r="T117" s="27">
        <f t="shared" si="16"/>
        <v>0</v>
      </c>
      <c r="U117" s="19" t="s">
        <v>37</v>
      </c>
    </row>
    <row r="118" spans="1:21" ht="12.75">
      <c r="A118" s="29" t="str">
        <f t="shared" si="6"/>
        <v>MMM3005</v>
      </c>
      <c r="B118" s="66" t="s">
        <v>112</v>
      </c>
      <c r="C118" s="66"/>
      <c r="D118" s="66"/>
      <c r="E118" s="66"/>
      <c r="F118" s="66"/>
      <c r="G118" s="66"/>
      <c r="H118" s="66"/>
      <c r="I118" s="66"/>
      <c r="J118" s="18">
        <f t="shared" si="7"/>
        <v>8</v>
      </c>
      <c r="K118" s="18">
        <f t="shared" si="8"/>
        <v>2</v>
      </c>
      <c r="L118" s="18">
        <f t="shared" si="9"/>
        <v>1</v>
      </c>
      <c r="M118" s="18">
        <f t="shared" si="10"/>
        <v>0</v>
      </c>
      <c r="N118" s="18">
        <v>1</v>
      </c>
      <c r="O118" s="18">
        <f t="shared" si="11"/>
        <v>4</v>
      </c>
      <c r="P118" s="18">
        <f t="shared" si="12"/>
        <v>10</v>
      </c>
      <c r="Q118" s="18">
        <f t="shared" si="13"/>
        <v>14</v>
      </c>
      <c r="R118" s="27" t="str">
        <f t="shared" si="14"/>
        <v>E</v>
      </c>
      <c r="S118" s="27">
        <f t="shared" si="15"/>
        <v>0</v>
      </c>
      <c r="T118" s="27">
        <f t="shared" si="16"/>
        <v>0</v>
      </c>
      <c r="U118" s="19" t="s">
        <v>37</v>
      </c>
    </row>
    <row r="119" spans="1:21" ht="12.75">
      <c r="A119" s="29" t="str">
        <f t="shared" si="6"/>
        <v>MMM3028</v>
      </c>
      <c r="B119" s="66" t="s">
        <v>95</v>
      </c>
      <c r="C119" s="66"/>
      <c r="D119" s="66"/>
      <c r="E119" s="66"/>
      <c r="F119" s="66"/>
      <c r="G119" s="66"/>
      <c r="H119" s="66"/>
      <c r="I119" s="66"/>
      <c r="J119" s="18">
        <f t="shared" si="7"/>
        <v>7</v>
      </c>
      <c r="K119" s="18">
        <f t="shared" si="8"/>
        <v>2</v>
      </c>
      <c r="L119" s="18">
        <f t="shared" si="9"/>
        <v>1</v>
      </c>
      <c r="M119" s="18">
        <f t="shared" si="10"/>
        <v>0</v>
      </c>
      <c r="N119" s="18">
        <v>1</v>
      </c>
      <c r="O119" s="18">
        <f t="shared" si="11"/>
        <v>4</v>
      </c>
      <c r="P119" s="18">
        <f t="shared" si="12"/>
        <v>9</v>
      </c>
      <c r="Q119" s="18">
        <f t="shared" si="13"/>
        <v>13</v>
      </c>
      <c r="R119" s="27" t="str">
        <f t="shared" si="14"/>
        <v>E</v>
      </c>
      <c r="S119" s="27">
        <f t="shared" si="15"/>
        <v>0</v>
      </c>
      <c r="T119" s="27">
        <f t="shared" si="16"/>
        <v>0</v>
      </c>
      <c r="U119" s="19" t="s">
        <v>37</v>
      </c>
    </row>
    <row r="120" spans="1:21" ht="12.75">
      <c r="A120" s="20" t="s">
        <v>25</v>
      </c>
      <c r="B120" s="114"/>
      <c r="C120" s="115"/>
      <c r="D120" s="115"/>
      <c r="E120" s="115"/>
      <c r="F120" s="115"/>
      <c r="G120" s="115"/>
      <c r="H120" s="115"/>
      <c r="I120" s="116"/>
      <c r="J120" s="22">
        <f>IF(ISNA(SUM(J111:J119)),"",SUM(J111:J119))</f>
        <v>67</v>
      </c>
      <c r="K120" s="22">
        <f aca="true" t="shared" si="17" ref="K120:Q120">SUM(K111:K119)</f>
        <v>18</v>
      </c>
      <c r="L120" s="22">
        <f t="shared" si="17"/>
        <v>9</v>
      </c>
      <c r="M120" s="22">
        <f t="shared" si="17"/>
        <v>0</v>
      </c>
      <c r="N120" s="22">
        <f t="shared" si="17"/>
        <v>9</v>
      </c>
      <c r="O120" s="22">
        <f t="shared" si="17"/>
        <v>36</v>
      </c>
      <c r="P120" s="22">
        <f t="shared" si="17"/>
        <v>84</v>
      </c>
      <c r="Q120" s="22">
        <f t="shared" si="17"/>
        <v>120</v>
      </c>
      <c r="R120" s="20">
        <f>COUNTIF(R111:R119,"E")</f>
        <v>8</v>
      </c>
      <c r="S120" s="20">
        <f>COUNTIF(S111:S119,"C")</f>
        <v>1</v>
      </c>
      <c r="T120" s="20">
        <f>COUNTIF(T111:T119,"VP")</f>
        <v>0</v>
      </c>
      <c r="U120" s="37">
        <f>COUNTIF($A$111:$U$120,"DF")/(COUNTIF($A$111:$U$120,"DF")+COUNTIF($A$127:$U$132,"DS")+COUNTIF($U$143:$U$145,"DC"))</f>
        <v>0.4666666666666667</v>
      </c>
    </row>
    <row r="121" spans="1:21" ht="12.75">
      <c r="A121" s="48" t="s">
        <v>50</v>
      </c>
      <c r="B121" s="49"/>
      <c r="C121" s="49"/>
      <c r="D121" s="49"/>
      <c r="E121" s="49"/>
      <c r="F121" s="49"/>
      <c r="G121" s="49"/>
      <c r="H121" s="49"/>
      <c r="I121" s="49"/>
      <c r="J121" s="50"/>
      <c r="K121" s="22">
        <f>K120*14</f>
        <v>252</v>
      </c>
      <c r="L121" s="22">
        <f aca="true" t="shared" si="18" ref="L121:Q121">L120*14</f>
        <v>126</v>
      </c>
      <c r="M121" s="22">
        <f t="shared" si="18"/>
        <v>0</v>
      </c>
      <c r="N121" s="22">
        <f t="shared" si="18"/>
        <v>126</v>
      </c>
      <c r="O121" s="22">
        <f t="shared" si="18"/>
        <v>504</v>
      </c>
      <c r="P121" s="22">
        <f t="shared" si="18"/>
        <v>1176</v>
      </c>
      <c r="Q121" s="22">
        <f t="shared" si="18"/>
        <v>1680</v>
      </c>
      <c r="R121" s="54"/>
      <c r="S121" s="55"/>
      <c r="T121" s="55"/>
      <c r="U121" s="56"/>
    </row>
    <row r="122" spans="1:21" ht="12.75">
      <c r="A122" s="51"/>
      <c r="B122" s="52"/>
      <c r="C122" s="52"/>
      <c r="D122" s="52"/>
      <c r="E122" s="52"/>
      <c r="F122" s="52"/>
      <c r="G122" s="52"/>
      <c r="H122" s="52"/>
      <c r="I122" s="52"/>
      <c r="J122" s="53"/>
      <c r="K122" s="60">
        <f>K121:N121</f>
        <v>252</v>
      </c>
      <c r="L122" s="61"/>
      <c r="M122" s="61"/>
      <c r="N122" s="62"/>
      <c r="O122" s="63">
        <v>1680</v>
      </c>
      <c r="P122" s="64"/>
      <c r="Q122" s="65"/>
      <c r="R122" s="57"/>
      <c r="S122" s="58"/>
      <c r="T122" s="58"/>
      <c r="U122" s="59"/>
    </row>
    <row r="124" spans="1:21" ht="23.25" customHeight="1">
      <c r="A124" s="77" t="s">
        <v>125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ht="26.25" customHeight="1">
      <c r="A125" s="77" t="s">
        <v>27</v>
      </c>
      <c r="B125" s="77" t="s">
        <v>26</v>
      </c>
      <c r="C125" s="77"/>
      <c r="D125" s="77"/>
      <c r="E125" s="77"/>
      <c r="F125" s="77"/>
      <c r="G125" s="77"/>
      <c r="H125" s="77"/>
      <c r="I125" s="77"/>
      <c r="J125" s="79" t="s">
        <v>41</v>
      </c>
      <c r="K125" s="80" t="s">
        <v>24</v>
      </c>
      <c r="L125" s="81"/>
      <c r="M125" s="81"/>
      <c r="N125" s="82"/>
      <c r="O125" s="79" t="s">
        <v>42</v>
      </c>
      <c r="P125" s="79"/>
      <c r="Q125" s="79"/>
      <c r="R125" s="79" t="s">
        <v>23</v>
      </c>
      <c r="S125" s="79"/>
      <c r="T125" s="79"/>
      <c r="U125" s="79" t="s">
        <v>22</v>
      </c>
    </row>
    <row r="126" spans="1:21" ht="12.75">
      <c r="A126" s="77"/>
      <c r="B126" s="77"/>
      <c r="C126" s="77"/>
      <c r="D126" s="77"/>
      <c r="E126" s="77"/>
      <c r="F126" s="77"/>
      <c r="G126" s="77"/>
      <c r="H126" s="77"/>
      <c r="I126" s="77"/>
      <c r="J126" s="79"/>
      <c r="K126" s="28" t="s">
        <v>28</v>
      </c>
      <c r="L126" s="28" t="s">
        <v>29</v>
      </c>
      <c r="M126" s="28" t="s">
        <v>30</v>
      </c>
      <c r="N126" s="28" t="s">
        <v>69</v>
      </c>
      <c r="O126" s="28" t="s">
        <v>34</v>
      </c>
      <c r="P126" s="28" t="s">
        <v>7</v>
      </c>
      <c r="Q126" s="28" t="s">
        <v>31</v>
      </c>
      <c r="R126" s="28" t="s">
        <v>32</v>
      </c>
      <c r="S126" s="28" t="s">
        <v>28</v>
      </c>
      <c r="T126" s="28" t="s">
        <v>33</v>
      </c>
      <c r="U126" s="79"/>
    </row>
    <row r="127" spans="1:21" ht="18" customHeight="1">
      <c r="A127" s="83" t="s">
        <v>66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4"/>
    </row>
    <row r="128" spans="1:21" ht="12.75">
      <c r="A128" s="29" t="str">
        <f>IF(ISNA(INDEX($A$38:$T$105,MATCH($B128,$B$38:$B$105,0),1)),"",INDEX($A$38:$T$105,MATCH($B128,$B$38:$B$105,0),1))</f>
        <v>MMM3033</v>
      </c>
      <c r="B128" s="66" t="s">
        <v>100</v>
      </c>
      <c r="C128" s="66"/>
      <c r="D128" s="66"/>
      <c r="E128" s="66"/>
      <c r="F128" s="66"/>
      <c r="G128" s="66"/>
      <c r="H128" s="66"/>
      <c r="I128" s="66"/>
      <c r="J128" s="18">
        <f>IF(ISNA(INDEX($A$38:$T$105,MATCH($B128,$B$38:$B$105,0),10)),"",INDEX($A$38:$T$105,MATCH($B128,$B$38:$B$105,0),10))</f>
        <v>8</v>
      </c>
      <c r="K128" s="18">
        <f>IF(ISNA(INDEX($A$38:$T$105,MATCH($B128,$B$38:$B$105,0),11)),"",INDEX($A$38:$T$105,MATCH($B128,$B$38:$B$105,0),11))</f>
        <v>2</v>
      </c>
      <c r="L128" s="18">
        <f>IF(ISNA(INDEX($A$38:$T$105,MATCH($B128,$B$38:$B$105,0),12)),"",INDEX($A$38:$T$105,MATCH($B128,$B$38:$B$105,0),12))</f>
        <v>1</v>
      </c>
      <c r="M128" s="18">
        <f>IF(ISNA(INDEX($A$38:$T$105,MATCH($B128,$B$38:$B$105,0),13)),"",INDEX($A$38:$T$105,MATCH($B128,$B$38:$B$105,0),13))</f>
        <v>0</v>
      </c>
      <c r="N128" s="18">
        <f>IF(ISNA(INDEX($A$38:$U$105,MATCH($B128,$B$38:$B$105,0),14)),"",INDEX($A$38:$U$105,MATCH($B128,$B$38:$B$105,0),14))</f>
        <v>1</v>
      </c>
      <c r="O128" s="18">
        <f>IF(ISNA(INDEX($A$38:$U$105,MATCH($B128,$B$38:$B$105,0),15)),"",INDEX($A$38:$U$105,MATCH($B128,$B$38:$B$105,0),15))</f>
        <v>4</v>
      </c>
      <c r="P128" s="18">
        <f>IF(ISNA(INDEX($A$38:$U$105,MATCH($B128,$B$38:$B$105,0),16)),"",INDEX($A$38:$U$105,MATCH($B128,$B$38:$B$105,0),16))</f>
        <v>13</v>
      </c>
      <c r="Q128" s="18">
        <f>IF(ISNA(INDEX($A$38:$U$105,MATCH($B128,$B$38:$B$105,0),17)),"",INDEX($A$38:$U$105,MATCH($B128,$B$38:$B$105,0),17))</f>
        <v>17</v>
      </c>
      <c r="R128" s="27" t="str">
        <f>IF(ISNA(INDEX($A$38:$U$105,MATCH($B128,$B$38:$B$105,0),18)),"",INDEX($A$38:$U$105,MATCH($B128,$B$38:$B$105,0),18))</f>
        <v>E</v>
      </c>
      <c r="S128" s="27">
        <f>IF(ISNA(INDEX($A$38:$U$105,MATCH($B128,$B$38:$B$105,0),19)),"",INDEX($A$38:$U$105,MATCH($B128,$B$38:$B$105,0),19))</f>
        <v>0</v>
      </c>
      <c r="T128" s="27">
        <f>IF(ISNA(INDEX($A$38:$U$105,MATCH($B128,$B$38:$B$105,0),20)),"",INDEX($A$38:$U$105,MATCH($B128,$B$38:$B$105,0),20))</f>
        <v>0</v>
      </c>
      <c r="U128" s="17" t="s">
        <v>39</v>
      </c>
    </row>
    <row r="129" spans="1:21" ht="12.75">
      <c r="A129" s="29" t="str">
        <f>IF(ISNA(INDEX($A$38:$T$105,MATCH($B129,$B$38:$B$105,0),1)),"",INDEX($A$38:$T$105,MATCH($B129,$B$38:$B$105,0),1))</f>
        <v>MMM3038</v>
      </c>
      <c r="B129" s="66" t="s">
        <v>114</v>
      </c>
      <c r="C129" s="66"/>
      <c r="D129" s="66"/>
      <c r="E129" s="66"/>
      <c r="F129" s="66"/>
      <c r="G129" s="66"/>
      <c r="H129" s="66"/>
      <c r="I129" s="66"/>
      <c r="J129" s="18">
        <f>IF(ISNA(INDEX($A$38:$T$105,MATCH($B129,$B$38:$B$105,0),10)),"",INDEX($A$38:$T$105,MATCH($B129,$B$38:$B$105,0),10))</f>
        <v>7</v>
      </c>
      <c r="K129" s="18">
        <f>IF(ISNA(INDEX($A$38:$T$105,MATCH($B129,$B$38:$B$105,0),11)),"",INDEX($A$38:$T$105,MATCH($B129,$B$38:$B$105,0),11))</f>
        <v>2</v>
      </c>
      <c r="L129" s="18">
        <f>IF(ISNA(INDEX($A$38:$T$105,MATCH($B129,$B$38:$B$105,0),12)),"",INDEX($A$38:$T$105,MATCH($B129,$B$38:$B$105,0),12))</f>
        <v>1</v>
      </c>
      <c r="M129" s="18">
        <f>IF(ISNA(INDEX($A$38:$T$105,MATCH($B129,$B$38:$B$105,0),13)),"",INDEX($A$38:$T$105,MATCH($B129,$B$38:$B$105,0),13))</f>
        <v>0</v>
      </c>
      <c r="N129" s="18">
        <f>IF(ISNA(INDEX($A$38:$U$105,MATCH($B129,$B$38:$B$105,0),14)),"",INDEX($A$38:$U$105,MATCH($B129,$B$38:$B$105,0),14))</f>
        <v>1</v>
      </c>
      <c r="O129" s="18">
        <f>IF(ISNA(INDEX($A$38:$U$105,MATCH($B129,$B$38:$B$105,0),15)),"",INDEX($A$38:$U$105,MATCH($B129,$B$38:$B$105,0),15))</f>
        <v>4</v>
      </c>
      <c r="P129" s="18">
        <f>IF(ISNA(INDEX($A$38:$U$105,MATCH($B129,$B$38:$B$105,0),16)),"",INDEX($A$38:$U$105,MATCH($B129,$B$38:$B$105,0),16))</f>
        <v>11</v>
      </c>
      <c r="Q129" s="18">
        <f>IF(ISNA(INDEX($A$38:$U$105,MATCH($B129,$B$38:$B$105,0),17)),"",INDEX($A$38:$U$105,MATCH($B129,$B$38:$B$105,0),17))</f>
        <v>15</v>
      </c>
      <c r="R129" s="27" t="str">
        <f>IF(ISNA(INDEX($A$38:$U$105,MATCH($B129,$B$38:$B$105,0),18)),"",INDEX($A$38:$U$105,MATCH($B129,$B$38:$B$105,0),18))</f>
        <v>E</v>
      </c>
      <c r="S129" s="27">
        <f>IF(ISNA(INDEX($A$38:$U$105,MATCH($B129,$B$38:$B$105,0),19)),"",INDEX($A$38:$U$105,MATCH($B129,$B$38:$B$105,0),19))</f>
        <v>0</v>
      </c>
      <c r="T129" s="27">
        <f>IF(ISNA(INDEX($A$38:$U$105,MATCH($B129,$B$38:$B$105,0),20)),"",INDEX($A$38:$U$105,MATCH($B129,$B$38:$B$105,0),20))</f>
        <v>0</v>
      </c>
      <c r="U129" s="17" t="s">
        <v>39</v>
      </c>
    </row>
    <row r="130" spans="1:21" ht="12.75">
      <c r="A130" s="29" t="str">
        <f>IF(ISNA(INDEX($A$38:$T$105,MATCH($B130,$B$38:$B$105,0),1)),"",INDEX($A$38:$T$105,MATCH($B130,$B$38:$B$105,0),1))</f>
        <v>MMM8034</v>
      </c>
      <c r="B130" s="66" t="s">
        <v>78</v>
      </c>
      <c r="C130" s="66"/>
      <c r="D130" s="66"/>
      <c r="E130" s="66"/>
      <c r="F130" s="66"/>
      <c r="G130" s="66"/>
      <c r="H130" s="66"/>
      <c r="I130" s="66"/>
      <c r="J130" s="18">
        <f>IF(ISNA(INDEX($A$38:$T$105,MATCH($B130,$B$38:$B$105,0),10)),"",INDEX($A$38:$T$105,MATCH($B130,$B$38:$B$105,0),10))</f>
        <v>7</v>
      </c>
      <c r="K130" s="18">
        <f>IF(ISNA(INDEX($A$38:$T$105,MATCH($B130,$B$38:$B$105,0),11)),"",INDEX($A$38:$T$105,MATCH($B130,$B$38:$B$105,0),11))</f>
        <v>2</v>
      </c>
      <c r="L130" s="18">
        <f>IF(ISNA(INDEX($A$38:$T$105,MATCH($B130,$B$38:$B$105,0),12)),"",INDEX($A$38:$T$105,MATCH($B130,$B$38:$B$105,0),12))</f>
        <v>1</v>
      </c>
      <c r="M130" s="18">
        <f>IF(ISNA(INDEX($A$38:$T$105,MATCH($B130,$B$38:$B$105,0),13)),"",INDEX($A$38:$T$105,MATCH($B130,$B$38:$B$105,0),13))</f>
        <v>0</v>
      </c>
      <c r="N130" s="18">
        <f>IF(ISNA(INDEX($A$38:$U$105,MATCH($B130,$B$38:$B$105,0),14)),"",INDEX($A$38:$U$105,MATCH($B130,$B$38:$B$105,0),14))</f>
        <v>1</v>
      </c>
      <c r="O130" s="18">
        <f>IF(ISNA(INDEX($A$38:$U$105,MATCH($B130,$B$38:$B$105,0),15)),"",INDEX($A$38:$U$105,MATCH($B130,$B$38:$B$105,0),15))</f>
        <v>4</v>
      </c>
      <c r="P130" s="18">
        <f>IF(ISNA(INDEX($A$38:$U$105,MATCH($B130,$B$38:$B$105,0),16)),"",INDEX($A$38:$U$105,MATCH($B130,$B$38:$B$105,0),16))</f>
        <v>11</v>
      </c>
      <c r="Q130" s="18">
        <f>IF(ISNA(INDEX($A$38:$U$105,MATCH($B130,$B$38:$B$105,0),17)),"",INDEX($A$38:$U$105,MATCH($B130,$B$38:$B$105,0),17))</f>
        <v>15</v>
      </c>
      <c r="R130" s="27" t="str">
        <f>IF(ISNA(INDEX($A$38:$U$105,MATCH($B130,$B$38:$B$105,0),18)),"",INDEX($A$38:$U$105,MATCH($B130,$B$38:$B$105,0),18))</f>
        <v>E</v>
      </c>
      <c r="S130" s="27">
        <f>IF(ISNA(INDEX($A$38:$U$105,MATCH($B130,$B$38:$B$105,0),19)),"",INDEX($A$38:$U$105,MATCH($B130,$B$38:$B$105,0),19))</f>
        <v>0</v>
      </c>
      <c r="T130" s="27">
        <f>IF(ISNA(INDEX($A$38:$U$105,MATCH($B130,$B$38:$B$105,0),20)),"",INDEX($A$38:$U$105,MATCH($B130,$B$38:$B$105,0),20))</f>
        <v>0</v>
      </c>
      <c r="U130" s="17" t="s">
        <v>39</v>
      </c>
    </row>
    <row r="131" spans="1:21" ht="12.75">
      <c r="A131" s="29" t="str">
        <f>IF(ISNA(INDEX($A$38:$T$105,MATCH($B131,$B$38:$B$105,0),1)),"",INDEX($A$38:$T$105,MATCH($B131,$B$38:$B$105,0),1))</f>
        <v>MMM3401</v>
      </c>
      <c r="B131" s="66" t="s">
        <v>79</v>
      </c>
      <c r="C131" s="66"/>
      <c r="D131" s="66"/>
      <c r="E131" s="66"/>
      <c r="F131" s="66"/>
      <c r="G131" s="66"/>
      <c r="H131" s="66"/>
      <c r="I131" s="66"/>
      <c r="J131" s="18">
        <f>IF(ISNA(INDEX($A$38:$T$105,MATCH($B131,$B$38:$B$105,0),10)),"",INDEX($A$38:$T$105,MATCH($B131,$B$38:$B$105,0),10))</f>
        <v>4</v>
      </c>
      <c r="K131" s="18">
        <f>IF(ISNA(INDEX($A$38:$T$105,MATCH($B131,$B$38:$B$105,0),11)),"",INDEX($A$38:$T$105,MATCH($B131,$B$38:$B$105,0),11))</f>
        <v>0</v>
      </c>
      <c r="L131" s="18">
        <f>IF(ISNA(INDEX($A$38:$T$105,MATCH($B131,$B$38:$B$105,0),12)),"",INDEX($A$38:$T$105,MATCH($B131,$B$38:$B$105,0),12))</f>
        <v>0</v>
      </c>
      <c r="M131" s="18">
        <f>IF(ISNA(INDEX($A$38:$T$105,MATCH($B131,$B$38:$B$105,0),13)),"",INDEX($A$38:$T$105,MATCH($B131,$B$38:$B$105,0),13))</f>
        <v>0</v>
      </c>
      <c r="N131" s="18">
        <f>IF(ISNA(INDEX($A$38:$U$105,MATCH($B131,$B$38:$B$105,0),14)),"",INDEX($A$38:$U$105,MATCH($B131,$B$38:$B$105,0),14))</f>
        <v>4</v>
      </c>
      <c r="O131" s="18">
        <f>IF(ISNA(INDEX($A$38:$U$105,MATCH($B131,$B$38:$B$105,0),15)),"",INDEX($A$38:$U$105,MATCH($B131,$B$38:$B$105,0),15))</f>
        <v>4</v>
      </c>
      <c r="P131" s="18">
        <f>IF(ISNA(INDEX($A$38:$U$105,MATCH($B131,$B$38:$B$105,0),16)),"",INDEX($A$38:$U$105,MATCH($B131,$B$38:$B$105,0),16))</f>
        <v>4</v>
      </c>
      <c r="Q131" s="18">
        <f>IF(ISNA(INDEX($A$38:$U$105,MATCH($B131,$B$38:$B$105,0),17)),"",INDEX($A$38:$U$105,MATCH($B131,$B$38:$B$105,0),17))</f>
        <v>8</v>
      </c>
      <c r="R131" s="27">
        <f>IF(ISNA(INDEX($A$38:$U$105,MATCH($B131,$B$38:$B$105,0),18)),"",INDEX($A$38:$U$105,MATCH($B131,$B$38:$B$105,0),18))</f>
        <v>0</v>
      </c>
      <c r="S131" s="27" t="str">
        <f>IF(ISNA(INDEX($A$38:$U$105,MATCH($B131,$B$38:$B$105,0),19)),"",INDEX($A$38:$U$105,MATCH($B131,$B$38:$B$105,0),19))</f>
        <v>C</v>
      </c>
      <c r="T131" s="27">
        <f>IF(ISNA(INDEX($A$38:$U$105,MATCH($B131,$B$38:$B$105,0),20)),"",INDEX($A$38:$U$105,MATCH($B131,$B$38:$B$105,0),20))</f>
        <v>0</v>
      </c>
      <c r="U131" s="17" t="s">
        <v>39</v>
      </c>
    </row>
    <row r="132" spans="1:21" ht="12.75">
      <c r="A132" s="29" t="str">
        <f>IF(ISNA(INDEX($A$38:$T$105,MATCH($B132,$B$38:$B$105,0),1)),"",INDEX($A$38:$T$105,MATCH($B132,$B$38:$B$105,0),1))</f>
        <v>MMM9008</v>
      </c>
      <c r="B132" s="66" t="s">
        <v>116</v>
      </c>
      <c r="C132" s="66"/>
      <c r="D132" s="66"/>
      <c r="E132" s="66"/>
      <c r="F132" s="66"/>
      <c r="G132" s="66"/>
      <c r="H132" s="66"/>
      <c r="I132" s="66"/>
      <c r="J132" s="18">
        <f>IF(ISNA(INDEX($A$38:$T$105,MATCH($B132,$B$38:$B$105,0),10)),"",INDEX($A$38:$T$105,MATCH($B132,$B$38:$B$105,0),10))</f>
        <v>4</v>
      </c>
      <c r="K132" s="18">
        <f>IF(ISNA(INDEX($A$38:$T$105,MATCH($B132,$B$38:$B$105,0),11)),"",INDEX($A$38:$T$105,MATCH($B132,$B$38:$B$105,0),11))</f>
        <v>0</v>
      </c>
      <c r="L132" s="18">
        <f>IF(ISNA(INDEX($A$38:$T$105,MATCH($B132,$B$38:$B$105,0),12)),"",INDEX($A$38:$T$105,MATCH($B132,$B$38:$B$105,0),12))</f>
        <v>0</v>
      </c>
      <c r="M132" s="18">
        <f>IF(ISNA(INDEX($A$38:$T$105,MATCH($B132,$B$38:$B$105,0),13)),"",INDEX($A$38:$T$105,MATCH($B132,$B$38:$B$105,0),13))</f>
        <v>3</v>
      </c>
      <c r="N132" s="18">
        <f>IF(ISNA(INDEX($A$38:$U$105,MATCH($B132,$B$38:$B$105,0),14)),"",INDEX($A$38:$U$105,MATCH($B132,$B$38:$B$105,0),14))</f>
        <v>1</v>
      </c>
      <c r="O132" s="18">
        <f>IF(ISNA(INDEX($A$38:$U$105,MATCH($B132,$B$38:$B$105,0),15)),"",INDEX($A$38:$U$105,MATCH($B132,$B$38:$B$105,0),15))</f>
        <v>4</v>
      </c>
      <c r="P132" s="18">
        <f>IF(ISNA(INDEX($A$38:$U$105,MATCH($B132,$B$38:$B$105,0),16)),"",INDEX($A$38:$U$105,MATCH($B132,$B$38:$B$105,0),16))</f>
        <v>4</v>
      </c>
      <c r="Q132" s="18">
        <f>IF(ISNA(INDEX($A$38:$U$105,MATCH($B132,$B$38:$B$105,0),17)),"",INDEX($A$38:$U$105,MATCH($B132,$B$38:$B$105,0),17))</f>
        <v>8</v>
      </c>
      <c r="R132" s="27">
        <f>IF(ISNA(INDEX($A$38:$U$105,MATCH($B132,$B$38:$B$105,0),18)),"",INDEX($A$38:$U$105,MATCH($B132,$B$38:$B$105,0),18))</f>
        <v>0</v>
      </c>
      <c r="S132" s="27" t="str">
        <f>IF(ISNA(INDEX($A$38:$U$105,MATCH($B132,$B$38:$B$105,0),19)),"",INDEX($A$38:$U$105,MATCH($B132,$B$38:$B$105,0),19))</f>
        <v>C</v>
      </c>
      <c r="T132" s="27">
        <f>IF(ISNA(INDEX($A$38:$U$105,MATCH($B132,$B$38:$B$105,0),20)),"",INDEX($A$38:$U$105,MATCH($B132,$B$38:$B$105,0),20))</f>
        <v>0</v>
      </c>
      <c r="U132" s="17" t="s">
        <v>39</v>
      </c>
    </row>
    <row r="133" spans="1:21" ht="12.75">
      <c r="A133" s="74" t="s">
        <v>49</v>
      </c>
      <c r="B133" s="75"/>
      <c r="C133" s="75"/>
      <c r="D133" s="75"/>
      <c r="E133" s="75"/>
      <c r="F133" s="75"/>
      <c r="G133" s="75"/>
      <c r="H133" s="75"/>
      <c r="I133" s="76"/>
      <c r="J133" s="22">
        <f>SUM(J132)</f>
        <v>4</v>
      </c>
      <c r="K133" s="22">
        <f aca="true" t="shared" si="19" ref="K133:Q133">SUM(K132)</f>
        <v>0</v>
      </c>
      <c r="L133" s="22">
        <f t="shared" si="19"/>
        <v>0</v>
      </c>
      <c r="M133" s="22">
        <f t="shared" si="19"/>
        <v>3</v>
      </c>
      <c r="N133" s="22">
        <f t="shared" si="19"/>
        <v>1</v>
      </c>
      <c r="O133" s="22">
        <f t="shared" si="19"/>
        <v>4</v>
      </c>
      <c r="P133" s="22">
        <f t="shared" si="19"/>
        <v>4</v>
      </c>
      <c r="Q133" s="22">
        <f t="shared" si="19"/>
        <v>8</v>
      </c>
      <c r="R133" s="22">
        <f>SUM(R132)</f>
        <v>0</v>
      </c>
      <c r="S133" s="22">
        <f>SUM(S132)</f>
        <v>0</v>
      </c>
      <c r="T133" s="22">
        <f>SUM(T132)</f>
        <v>0</v>
      </c>
      <c r="U133" s="37">
        <f>COUNTIF($A$127:$U$132,"DS")/(COUNTIF($A$111:$U$120,"DF")+COUNTIF($A$127:$U$132,"DS")+COUNTIF($U$143:$U$145,"DC"))</f>
        <v>0.3333333333333333</v>
      </c>
    </row>
    <row r="134" spans="1:21" ht="13.5" customHeight="1">
      <c r="A134" s="48" t="s">
        <v>50</v>
      </c>
      <c r="B134" s="49"/>
      <c r="C134" s="49"/>
      <c r="D134" s="49"/>
      <c r="E134" s="49"/>
      <c r="F134" s="49"/>
      <c r="G134" s="49"/>
      <c r="H134" s="49"/>
      <c r="I134" s="49"/>
      <c r="J134" s="50"/>
      <c r="K134" s="22">
        <f>K132*12</f>
        <v>0</v>
      </c>
      <c r="L134" s="22">
        <f aca="true" t="shared" si="20" ref="L134:Q134">L132*12</f>
        <v>0</v>
      </c>
      <c r="M134" s="22">
        <f t="shared" si="20"/>
        <v>36</v>
      </c>
      <c r="N134" s="22">
        <f t="shared" si="20"/>
        <v>12</v>
      </c>
      <c r="O134" s="22">
        <f t="shared" si="20"/>
        <v>48</v>
      </c>
      <c r="P134" s="22">
        <f t="shared" si="20"/>
        <v>48</v>
      </c>
      <c r="Q134" s="22">
        <f t="shared" si="20"/>
        <v>96</v>
      </c>
      <c r="R134" s="54"/>
      <c r="S134" s="55"/>
      <c r="T134" s="55"/>
      <c r="U134" s="56"/>
    </row>
    <row r="135" spans="1:21" ht="16.5" customHeight="1">
      <c r="A135" s="51"/>
      <c r="B135" s="52"/>
      <c r="C135" s="52"/>
      <c r="D135" s="52"/>
      <c r="E135" s="52"/>
      <c r="F135" s="52"/>
      <c r="G135" s="52"/>
      <c r="H135" s="52"/>
      <c r="I135" s="52"/>
      <c r="J135" s="53"/>
      <c r="K135" s="60">
        <f>SUM(K134:N134)</f>
        <v>48</v>
      </c>
      <c r="L135" s="61"/>
      <c r="M135" s="61"/>
      <c r="N135" s="62"/>
      <c r="O135" s="63">
        <f>SUM(O134:P134)</f>
        <v>96</v>
      </c>
      <c r="P135" s="64"/>
      <c r="Q135" s="65"/>
      <c r="R135" s="57"/>
      <c r="S135" s="58"/>
      <c r="T135" s="58"/>
      <c r="U135" s="59"/>
    </row>
    <row r="136" spans="1:21" ht="16.5" customHeight="1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9"/>
      <c r="L136" s="169"/>
      <c r="M136" s="169"/>
      <c r="N136" s="169"/>
      <c r="O136" s="170"/>
      <c r="P136" s="170"/>
      <c r="Q136" s="170"/>
      <c r="R136" s="171"/>
      <c r="S136" s="171"/>
      <c r="T136" s="171"/>
      <c r="U136" s="171"/>
    </row>
    <row r="137" spans="1:21" ht="16.5" customHeight="1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9"/>
      <c r="L137" s="169"/>
      <c r="M137" s="169"/>
      <c r="N137" s="169"/>
      <c r="O137" s="170"/>
      <c r="P137" s="170"/>
      <c r="Q137" s="170"/>
      <c r="R137" s="171"/>
      <c r="S137" s="171"/>
      <c r="T137" s="171"/>
      <c r="U137" s="171"/>
    </row>
    <row r="139" spans="1:21" ht="22.5" customHeight="1">
      <c r="A139" s="77" t="s">
        <v>124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25.5" customHeight="1">
      <c r="A140" s="77" t="s">
        <v>27</v>
      </c>
      <c r="B140" s="77" t="s">
        <v>26</v>
      </c>
      <c r="C140" s="77"/>
      <c r="D140" s="77"/>
      <c r="E140" s="77"/>
      <c r="F140" s="77"/>
      <c r="G140" s="77"/>
      <c r="H140" s="77"/>
      <c r="I140" s="77"/>
      <c r="J140" s="79" t="s">
        <v>41</v>
      </c>
      <c r="K140" s="80" t="s">
        <v>24</v>
      </c>
      <c r="L140" s="81"/>
      <c r="M140" s="81"/>
      <c r="N140" s="82"/>
      <c r="O140" s="79" t="s">
        <v>42</v>
      </c>
      <c r="P140" s="79"/>
      <c r="Q140" s="79"/>
      <c r="R140" s="79" t="s">
        <v>23</v>
      </c>
      <c r="S140" s="79"/>
      <c r="T140" s="79"/>
      <c r="U140" s="79" t="s">
        <v>22</v>
      </c>
    </row>
    <row r="141" spans="1:21" ht="18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9"/>
      <c r="K141" s="28" t="s">
        <v>28</v>
      </c>
      <c r="L141" s="28" t="s">
        <v>29</v>
      </c>
      <c r="M141" s="28" t="s">
        <v>30</v>
      </c>
      <c r="N141" s="28" t="s">
        <v>69</v>
      </c>
      <c r="O141" s="28" t="s">
        <v>34</v>
      </c>
      <c r="P141" s="28" t="s">
        <v>7</v>
      </c>
      <c r="Q141" s="28" t="s">
        <v>31</v>
      </c>
      <c r="R141" s="28" t="s">
        <v>32</v>
      </c>
      <c r="S141" s="28" t="s">
        <v>28</v>
      </c>
      <c r="T141" s="28" t="s">
        <v>33</v>
      </c>
      <c r="U141" s="79"/>
    </row>
    <row r="142" spans="1:21" ht="19.5" customHeight="1">
      <c r="A142" s="83" t="s">
        <v>65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4"/>
    </row>
    <row r="143" spans="1:21" ht="12.75">
      <c r="A143" s="29" t="str">
        <f>IF(ISNA(INDEX($A$38:$T$105,MATCH($B143,$B$38:$B$105,0),1)),"",INDEX($A$38:$T$105,MATCH($B143,$B$38:$B$105,0),1))</f>
        <v>MMM3085</v>
      </c>
      <c r="B143" s="66" t="s">
        <v>91</v>
      </c>
      <c r="C143" s="66"/>
      <c r="D143" s="66"/>
      <c r="E143" s="66"/>
      <c r="F143" s="66"/>
      <c r="G143" s="66"/>
      <c r="H143" s="66"/>
      <c r="I143" s="66"/>
      <c r="J143" s="18">
        <f>IF(ISNA(INDEX($A$38:$T$105,MATCH($B143,$B$38:$B$105,0),10)),"",INDEX($A$38:$T$105,MATCH($B143,$B$38:$B$105,0),10))</f>
        <v>7</v>
      </c>
      <c r="K143" s="18">
        <f>IF(ISNA(INDEX($A$38:$T$105,MATCH($B143,$B$38:$B$105,0),11)),"",INDEX($A$38:$T$105,MATCH($B143,$B$38:$B$105,0),11))</f>
        <v>2</v>
      </c>
      <c r="L143" s="18">
        <f>IF(ISNA(INDEX($A$38:$T$105,MATCH($B143,$B$38:$B$105,0),12)),"",INDEX($A$38:$T$105,MATCH($B143,$B$38:$B$105,0),12))</f>
        <v>1</v>
      </c>
      <c r="M143" s="18">
        <f>IF(ISNA(INDEX($A$38:$T$105,MATCH($B143,$B$38:$B$105,0),13)),"",INDEX($A$38:$T$105,MATCH($B143,$B$38:$B$105,0),13))</f>
        <v>0</v>
      </c>
      <c r="N143" s="18">
        <f>IF(ISNA(INDEX($A$38:$U$105,MATCH($B143,$B$38:$B$105,0),14)),"",INDEX($A$38:$U$105,MATCH($B143,$B$38:$B$105,0),14))</f>
        <v>1</v>
      </c>
      <c r="O143" s="18">
        <f>IF(ISNA(INDEX($A$38:$U$105,MATCH($B143,$B$38:$B$105,0),15)),"",INDEX($A$38:$U$105,MATCH($B143,$B$38:$B$105,0),15))</f>
        <v>4</v>
      </c>
      <c r="P143" s="18">
        <f>IF(ISNA(INDEX($A$38:$U$105,MATCH($B143,$B$38:$B$105,0),16)),"",INDEX($A$38:$U$105,MATCH($B143,$B$38:$B$105,0),16))</f>
        <v>9</v>
      </c>
      <c r="Q143" s="18">
        <f>IF(ISNA(INDEX($A$38:$U$105,MATCH($B143,$B$38:$B$105,0),17)),"",INDEX($A$38:$U$105,MATCH($B143,$B$38:$B$105,0),17))</f>
        <v>13</v>
      </c>
      <c r="R143" s="27" t="str">
        <f>IF(ISNA(INDEX($A$38:$U$105,MATCH($B143,$B$38:$B$105,0),18)),"",INDEX($A$38:$U$105,MATCH($B143,$B$38:$B$105,0),18))</f>
        <v>E</v>
      </c>
      <c r="S143" s="27">
        <f>IF(ISNA(INDEX($A$38:$U$105,MATCH($B143,$B$38:$B$105,0),19)),"",INDEX($A$38:$U$105,MATCH($B143,$B$38:$B$105,0),19))</f>
        <v>0</v>
      </c>
      <c r="T143" s="27">
        <f>IF(ISNA(INDEX($A$38:$U$105,MATCH($B143,$B$38:$B$105,0),20)),"",INDEX($A$38:$U$105,MATCH($B143,$B$38:$B$105,0),20))</f>
        <v>0</v>
      </c>
      <c r="U143" s="17" t="s">
        <v>40</v>
      </c>
    </row>
    <row r="144" spans="1:21" ht="12.75">
      <c r="A144" s="29" t="str">
        <f>IF(ISNA(INDEX($A$38:$T$105,MATCH($B144,$B$38:$B$105,0),1)),"",INDEX($A$38:$T$105,MATCH($B144,$B$38:$B$105,0),1))</f>
        <v>MMM3086</v>
      </c>
      <c r="B144" s="66" t="s">
        <v>89</v>
      </c>
      <c r="C144" s="66"/>
      <c r="D144" s="66"/>
      <c r="E144" s="66"/>
      <c r="F144" s="66"/>
      <c r="G144" s="66"/>
      <c r="H144" s="66"/>
      <c r="I144" s="66"/>
      <c r="J144" s="18">
        <f>IF(ISNA(INDEX($A$38:$T$105,MATCH($B144,$B$38:$B$105,0),10)),"",INDEX($A$38:$T$105,MATCH($B144,$B$38:$B$105,0),10))</f>
        <v>8</v>
      </c>
      <c r="K144" s="18">
        <f>IF(ISNA(INDEX($A$38:$T$105,MATCH($B144,$B$38:$B$105,0),11)),"",INDEX($A$38:$T$105,MATCH($B144,$B$38:$B$105,0),11))</f>
        <v>2</v>
      </c>
      <c r="L144" s="18">
        <f>IF(ISNA(INDEX($A$38:$T$105,MATCH($B144,$B$38:$B$105,0),12)),"",INDEX($A$38:$T$105,MATCH($B144,$B$38:$B$105,0),12))</f>
        <v>1</v>
      </c>
      <c r="M144" s="18">
        <f>IF(ISNA(INDEX($A$38:$T$105,MATCH($B144,$B$38:$B$105,0),13)),"",INDEX($A$38:$T$105,MATCH($B144,$B$38:$B$105,0),13))</f>
        <v>0</v>
      </c>
      <c r="N144" s="18">
        <f>IF(ISNA(INDEX($A$38:$U$105,MATCH($B144,$B$38:$B$105,0),14)),"",INDEX($A$38:$U$105,MATCH($B144,$B$38:$B$105,0),14))</f>
        <v>1</v>
      </c>
      <c r="O144" s="18">
        <f>IF(ISNA(INDEX($A$38:$U$105,MATCH($B144,$B$38:$B$105,0),15)),"",INDEX($A$38:$U$105,MATCH($B144,$B$38:$B$105,0),15))</f>
        <v>4</v>
      </c>
      <c r="P144" s="18">
        <f>IF(ISNA(INDEX($A$38:$U$105,MATCH($B144,$B$38:$B$105,0),16)),"",INDEX($A$38:$U$105,MATCH($B144,$B$38:$B$105,0),16))</f>
        <v>10</v>
      </c>
      <c r="Q144" s="18">
        <f>IF(ISNA(INDEX($A$38:$U$105,MATCH($B144,$B$38:$B$105,0),17)),"",INDEX($A$38:$U$105,MATCH($B144,$B$38:$B$105,0),17))</f>
        <v>14</v>
      </c>
      <c r="R144" s="27" t="str">
        <f>IF(ISNA(INDEX($A$38:$U$105,MATCH($B144,$B$38:$B$105,0),18)),"",INDEX($A$38:$U$105,MATCH($B144,$B$38:$B$105,0),18))</f>
        <v>E</v>
      </c>
      <c r="S144" s="27">
        <f>IF(ISNA(INDEX($A$38:$U$105,MATCH($B144,$B$38:$B$105,0),19)),"",INDEX($A$38:$U$105,MATCH($B144,$B$38:$B$105,0),19))</f>
        <v>0</v>
      </c>
      <c r="T144" s="27">
        <f>IF(ISNA(INDEX($A$38:$U$105,MATCH($B144,$B$38:$B$105,0),20)),"",INDEX($A$38:$U$105,MATCH($B144,$B$38:$B$105,0),20))</f>
        <v>0</v>
      </c>
      <c r="U144" s="17" t="s">
        <v>40</v>
      </c>
    </row>
    <row r="145" spans="1:21" ht="12.75">
      <c r="A145" s="29" t="str">
        <f>IF(ISNA(INDEX($A$38:$T$105,MATCH($B145,$B$38:$B$105,0),1)),"",INDEX($A$38:$T$105,MATCH($B145,$B$38:$B$105,0),1))</f>
        <v>MMM3062</v>
      </c>
      <c r="B145" s="66" t="s">
        <v>81</v>
      </c>
      <c r="C145" s="66"/>
      <c r="D145" s="66"/>
      <c r="E145" s="66"/>
      <c r="F145" s="66"/>
      <c r="G145" s="66"/>
      <c r="H145" s="66"/>
      <c r="I145" s="66"/>
      <c r="J145" s="18">
        <f>IF(ISNA(INDEX($A$38:$T$105,MATCH($B145,$B$38:$B$105,0),10)),"",INDEX($A$38:$T$105,MATCH($B145,$B$38:$B$105,0),10))</f>
        <v>8</v>
      </c>
      <c r="K145" s="18">
        <f>IF(ISNA(INDEX($A$38:$T$105,MATCH($B145,$B$38:$B$105,0),11)),"",INDEX($A$38:$T$105,MATCH($B145,$B$38:$B$105,0),11))</f>
        <v>2</v>
      </c>
      <c r="L145" s="18">
        <f>IF(ISNA(INDEX($A$38:$T$105,MATCH($B145,$B$38:$B$105,0),12)),"",INDEX($A$38:$T$105,MATCH($B145,$B$38:$B$105,0),12))</f>
        <v>1</v>
      </c>
      <c r="M145" s="18">
        <f>IF(ISNA(INDEX($A$38:$T$105,MATCH($B145,$B$38:$B$105,0),13)),"",INDEX($A$38:$T$105,MATCH($B145,$B$38:$B$105,0),13))</f>
        <v>0</v>
      </c>
      <c r="N145" s="18">
        <f>IF(ISNA(INDEX($A$38:$U$105,MATCH($B145,$B$38:$B$105,0),14)),"",INDEX($A$38:$U$105,MATCH($B145,$B$38:$B$105,0),14))</f>
        <v>1</v>
      </c>
      <c r="O145" s="18">
        <f>IF(ISNA(INDEX($A$38:$U$105,MATCH($B145,$B$38:$B$105,0),15)),"",INDEX($A$38:$U$105,MATCH($B145,$B$38:$B$105,0),15))</f>
        <v>4</v>
      </c>
      <c r="P145" s="18">
        <f>IF(ISNA(INDEX($A$38:$U$105,MATCH($B145,$B$38:$B$105,0),16)),"",INDEX($A$38:$U$105,MATCH($B145,$B$38:$B$105,0),16))</f>
        <v>10</v>
      </c>
      <c r="Q145" s="18">
        <f>IF(ISNA(INDEX($A$38:$U$105,MATCH($B145,$B$38:$B$105,0),17)),"",INDEX($A$38:$U$105,MATCH($B145,$B$38:$B$105,0),17))</f>
        <v>14</v>
      </c>
      <c r="R145" s="27" t="str">
        <f>IF(ISNA(INDEX($A$38:$U$105,MATCH($B145,$B$38:$B$105,0),18)),"",INDEX($A$38:$U$105,MATCH($B145,$B$38:$B$105,0),18))</f>
        <v>E</v>
      </c>
      <c r="S145" s="27">
        <f>IF(ISNA(INDEX($A$38:$U$105,MATCH($B145,$B$38:$B$105,0),19)),"",INDEX($A$38:$U$105,MATCH($B145,$B$38:$B$105,0),19))</f>
        <v>0</v>
      </c>
      <c r="T145" s="27">
        <f>IF(ISNA(INDEX($A$38:$U$105,MATCH($B145,$B$38:$B$105,0),20)),"",INDEX($A$38:$U$105,MATCH($B145,$B$38:$B$105,0),20))</f>
        <v>0</v>
      </c>
      <c r="U145" s="17" t="s">
        <v>40</v>
      </c>
    </row>
    <row r="146" spans="1:21" ht="27.75" customHeight="1">
      <c r="A146" s="74" t="s">
        <v>49</v>
      </c>
      <c r="B146" s="75"/>
      <c r="C146" s="75"/>
      <c r="D146" s="75"/>
      <c r="E146" s="75"/>
      <c r="F146" s="75"/>
      <c r="G146" s="75"/>
      <c r="H146" s="75"/>
      <c r="I146" s="76"/>
      <c r="J146" s="22">
        <f aca="true" t="shared" si="21" ref="J146:Q146">SUM(J143:J145)</f>
        <v>23</v>
      </c>
      <c r="K146" s="22">
        <f t="shared" si="21"/>
        <v>6</v>
      </c>
      <c r="L146" s="22">
        <f t="shared" si="21"/>
        <v>3</v>
      </c>
      <c r="M146" s="22">
        <f t="shared" si="21"/>
        <v>0</v>
      </c>
      <c r="N146" s="22">
        <f t="shared" si="21"/>
        <v>3</v>
      </c>
      <c r="O146" s="22">
        <f t="shared" si="21"/>
        <v>12</v>
      </c>
      <c r="P146" s="22">
        <f t="shared" si="21"/>
        <v>29</v>
      </c>
      <c r="Q146" s="22">
        <f t="shared" si="21"/>
        <v>41</v>
      </c>
      <c r="R146" s="20">
        <f>COUNTIF(R143:R145,"E")</f>
        <v>3</v>
      </c>
      <c r="S146" s="20">
        <f>COUNTIF(S143:S145,"C")</f>
        <v>0</v>
      </c>
      <c r="T146" s="20">
        <f>COUNTIF(T143:T145,"VP")</f>
        <v>0</v>
      </c>
      <c r="U146" s="37">
        <f>COUNTIF($U$143:$U$145,"DC")/(COUNTIF($A$111:$U$120,"DF")+COUNTIF($A$127:$U$132,"DS")+COUNTIF($U$143:$U$145,"DC"))</f>
        <v>0.2</v>
      </c>
    </row>
    <row r="147" spans="1:21" ht="17.25" customHeight="1">
      <c r="A147" s="48" t="s">
        <v>50</v>
      </c>
      <c r="B147" s="49"/>
      <c r="C147" s="49"/>
      <c r="D147" s="49"/>
      <c r="E147" s="49"/>
      <c r="F147" s="49"/>
      <c r="G147" s="49"/>
      <c r="H147" s="49"/>
      <c r="I147" s="49"/>
      <c r="J147" s="50"/>
      <c r="K147" s="22">
        <f aca="true" t="shared" si="22" ref="K147:Q147">K146*14</f>
        <v>84</v>
      </c>
      <c r="L147" s="22">
        <f t="shared" si="22"/>
        <v>42</v>
      </c>
      <c r="M147" s="22">
        <f t="shared" si="22"/>
        <v>0</v>
      </c>
      <c r="N147" s="22">
        <f t="shared" si="22"/>
        <v>42</v>
      </c>
      <c r="O147" s="22">
        <f t="shared" si="22"/>
        <v>168</v>
      </c>
      <c r="P147" s="22">
        <f t="shared" si="22"/>
        <v>406</v>
      </c>
      <c r="Q147" s="22">
        <f t="shared" si="22"/>
        <v>574</v>
      </c>
      <c r="R147" s="54"/>
      <c r="S147" s="55"/>
      <c r="T147" s="55"/>
      <c r="U147" s="56"/>
    </row>
    <row r="148" spans="1:21" ht="12.75">
      <c r="A148" s="51"/>
      <c r="B148" s="52"/>
      <c r="C148" s="52"/>
      <c r="D148" s="52"/>
      <c r="E148" s="52"/>
      <c r="F148" s="52"/>
      <c r="G148" s="52"/>
      <c r="H148" s="52"/>
      <c r="I148" s="52"/>
      <c r="J148" s="53"/>
      <c r="K148" s="60">
        <f>SUM(K147:N147)</f>
        <v>168</v>
      </c>
      <c r="L148" s="61"/>
      <c r="M148" s="61"/>
      <c r="N148" s="62"/>
      <c r="O148" s="63">
        <f>SUM(O147:P147)</f>
        <v>574</v>
      </c>
      <c r="P148" s="64"/>
      <c r="Q148" s="65"/>
      <c r="R148" s="57"/>
      <c r="S148" s="58"/>
      <c r="T148" s="58"/>
      <c r="U148" s="59"/>
    </row>
    <row r="149" ht="8.25" customHeight="1"/>
    <row r="150" spans="2:20" ht="12.75">
      <c r="B150" s="8"/>
      <c r="C150" s="8"/>
      <c r="D150" s="8"/>
      <c r="E150" s="8"/>
      <c r="F150" s="8"/>
      <c r="G150" s="8"/>
      <c r="H150" s="16"/>
      <c r="I150" s="16"/>
      <c r="J150" s="16"/>
      <c r="M150" s="8"/>
      <c r="N150" s="8"/>
      <c r="O150" s="8"/>
      <c r="P150" s="8"/>
      <c r="Q150" s="8"/>
      <c r="R150" s="8"/>
      <c r="S150" s="8"/>
      <c r="T150" s="8"/>
    </row>
    <row r="151" spans="1:2" ht="12.75">
      <c r="A151" s="105" t="s">
        <v>62</v>
      </c>
      <c r="B151" s="105"/>
    </row>
    <row r="152" spans="1:21" ht="12.75">
      <c r="A152" s="106" t="s">
        <v>27</v>
      </c>
      <c r="B152" s="108" t="s">
        <v>54</v>
      </c>
      <c r="C152" s="109"/>
      <c r="D152" s="109"/>
      <c r="E152" s="109"/>
      <c r="F152" s="109"/>
      <c r="G152" s="110"/>
      <c r="H152" s="108" t="s">
        <v>57</v>
      </c>
      <c r="I152" s="110"/>
      <c r="J152" s="86" t="s">
        <v>58</v>
      </c>
      <c r="K152" s="87"/>
      <c r="L152" s="87"/>
      <c r="M152" s="87"/>
      <c r="N152" s="87"/>
      <c r="O152" s="87"/>
      <c r="P152" s="88"/>
      <c r="Q152" s="108" t="s">
        <v>48</v>
      </c>
      <c r="R152" s="110"/>
      <c r="S152" s="86" t="s">
        <v>59</v>
      </c>
      <c r="T152" s="87"/>
      <c r="U152" s="88"/>
    </row>
    <row r="153" spans="1:21" ht="15" customHeight="1">
      <c r="A153" s="107"/>
      <c r="B153" s="111"/>
      <c r="C153" s="112"/>
      <c r="D153" s="112"/>
      <c r="E153" s="112"/>
      <c r="F153" s="112"/>
      <c r="G153" s="113"/>
      <c r="H153" s="111"/>
      <c r="I153" s="113"/>
      <c r="J153" s="86" t="s">
        <v>34</v>
      </c>
      <c r="K153" s="88"/>
      <c r="L153" s="86" t="s">
        <v>7</v>
      </c>
      <c r="M153" s="88"/>
      <c r="N153" s="86" t="s">
        <v>31</v>
      </c>
      <c r="O153" s="87"/>
      <c r="P153" s="88"/>
      <c r="Q153" s="111"/>
      <c r="R153" s="113"/>
      <c r="S153" s="34" t="s">
        <v>60</v>
      </c>
      <c r="T153" s="86" t="s">
        <v>61</v>
      </c>
      <c r="U153" s="88"/>
    </row>
    <row r="154" spans="1:21" ht="15" customHeight="1">
      <c r="A154" s="34">
        <v>1</v>
      </c>
      <c r="B154" s="86" t="s">
        <v>55</v>
      </c>
      <c r="C154" s="87"/>
      <c r="D154" s="87"/>
      <c r="E154" s="87"/>
      <c r="F154" s="87"/>
      <c r="G154" s="88"/>
      <c r="H154" s="89">
        <f>J154</f>
        <v>64</v>
      </c>
      <c r="I154" s="89"/>
      <c r="J154" s="90">
        <f>O45+O54+O63+O79-J155</f>
        <v>64</v>
      </c>
      <c r="K154" s="91"/>
      <c r="L154" s="90">
        <f>P45+P54+P63+P79-L155</f>
        <v>147</v>
      </c>
      <c r="M154" s="91"/>
      <c r="N154" s="98">
        <f>SUM(J154:M154)</f>
        <v>211</v>
      </c>
      <c r="O154" s="99"/>
      <c r="P154" s="100"/>
      <c r="Q154" s="101">
        <f>H154/H156</f>
        <v>0.9411764705882353</v>
      </c>
      <c r="R154" s="102"/>
      <c r="S154" s="35">
        <f>J45+J54-S155</f>
        <v>53</v>
      </c>
      <c r="T154" s="103">
        <f>J63+J79-T155</f>
        <v>60</v>
      </c>
      <c r="U154" s="104"/>
    </row>
    <row r="155" spans="1:21" ht="15" customHeight="1">
      <c r="A155" s="34">
        <v>2</v>
      </c>
      <c r="B155" s="86" t="s">
        <v>56</v>
      </c>
      <c r="C155" s="87"/>
      <c r="D155" s="87"/>
      <c r="E155" s="87"/>
      <c r="F155" s="87"/>
      <c r="G155" s="88"/>
      <c r="H155" s="89">
        <f>J155</f>
        <v>4</v>
      </c>
      <c r="I155" s="89"/>
      <c r="J155" s="94">
        <f>O87</f>
        <v>4</v>
      </c>
      <c r="K155" s="95"/>
      <c r="L155" s="94">
        <v>9</v>
      </c>
      <c r="M155" s="95"/>
      <c r="N155" s="98">
        <f>SUM(J155:M155)</f>
        <v>13</v>
      </c>
      <c r="O155" s="99"/>
      <c r="P155" s="100"/>
      <c r="Q155" s="101">
        <f>H155/H156</f>
        <v>0.058823529411764705</v>
      </c>
      <c r="R155" s="102"/>
      <c r="S155" s="11">
        <v>7</v>
      </c>
      <c r="T155" s="94">
        <v>0</v>
      </c>
      <c r="U155" s="95"/>
    </row>
    <row r="156" spans="1:21" ht="15" customHeight="1">
      <c r="A156" s="86" t="s">
        <v>25</v>
      </c>
      <c r="B156" s="87"/>
      <c r="C156" s="87"/>
      <c r="D156" s="87"/>
      <c r="E156" s="87"/>
      <c r="F156" s="87"/>
      <c r="G156" s="88"/>
      <c r="H156" s="79">
        <f>SUM(H154:I155)</f>
        <v>68</v>
      </c>
      <c r="I156" s="79"/>
      <c r="J156" s="79">
        <f>SUM(J154:K155)</f>
        <v>68</v>
      </c>
      <c r="K156" s="79"/>
      <c r="L156" s="83">
        <f>SUM(L154:M155)</f>
        <v>156</v>
      </c>
      <c r="M156" s="84"/>
      <c r="N156" s="83">
        <f>SUM(N153:P155)</f>
        <v>224</v>
      </c>
      <c r="O156" s="85"/>
      <c r="P156" s="84"/>
      <c r="Q156" s="96">
        <f>SUM(Q154:R155)</f>
        <v>1</v>
      </c>
      <c r="R156" s="97"/>
      <c r="S156" s="36">
        <f>SUM(S154:S155)</f>
        <v>60</v>
      </c>
      <c r="T156" s="92">
        <f>SUM(T154:U155)</f>
        <v>60</v>
      </c>
      <c r="U156" s="93"/>
    </row>
    <row r="159" spans="2:20" ht="12.75">
      <c r="B159" s="2"/>
      <c r="C159" s="2"/>
      <c r="D159" s="2"/>
      <c r="E159" s="2"/>
      <c r="F159" s="2"/>
      <c r="G159" s="2"/>
      <c r="M159" s="8"/>
      <c r="N159" s="8"/>
      <c r="O159" s="8"/>
      <c r="P159" s="8"/>
      <c r="Q159" s="8"/>
      <c r="R159" s="8"/>
      <c r="S159" s="8"/>
      <c r="T159" s="8"/>
    </row>
    <row r="160" spans="2:20" ht="12.75">
      <c r="B160" s="8"/>
      <c r="C160" s="8"/>
      <c r="D160" s="8"/>
      <c r="E160" s="8"/>
      <c r="F160" s="8"/>
      <c r="G160" s="8"/>
      <c r="H160" s="16"/>
      <c r="I160" s="16"/>
      <c r="J160" s="16"/>
      <c r="M160" s="8"/>
      <c r="N160" s="8"/>
      <c r="O160" s="8"/>
      <c r="P160" s="8"/>
      <c r="Q160" s="8"/>
      <c r="R160" s="8"/>
      <c r="S160" s="8"/>
      <c r="T160" s="8"/>
    </row>
  </sheetData>
  <sheetProtection/>
  <mergeCells count="208">
    <mergeCell ref="A4:K5"/>
    <mergeCell ref="A12:K12"/>
    <mergeCell ref="A13:K13"/>
    <mergeCell ref="A14:K14"/>
    <mergeCell ref="R4:T4"/>
    <mergeCell ref="M6:N6"/>
    <mergeCell ref="M15:T15"/>
    <mergeCell ref="A7:K7"/>
    <mergeCell ref="A8:K8"/>
    <mergeCell ref="A9:K9"/>
    <mergeCell ref="O6:Q6"/>
    <mergeCell ref="R6:T6"/>
    <mergeCell ref="A10:K10"/>
    <mergeCell ref="A11:K11"/>
    <mergeCell ref="A6:K6"/>
    <mergeCell ref="M1:T1"/>
    <mergeCell ref="M3:N3"/>
    <mergeCell ref="O3:Q3"/>
    <mergeCell ref="R3:T3"/>
    <mergeCell ref="M4:N4"/>
    <mergeCell ref="O4:Q4"/>
    <mergeCell ref="A1:K1"/>
    <mergeCell ref="A2:K2"/>
    <mergeCell ref="A3:K3"/>
    <mergeCell ref="B43:I43"/>
    <mergeCell ref="R5:T5"/>
    <mergeCell ref="A38:U38"/>
    <mergeCell ref="A39:A40"/>
    <mergeCell ref="B39:I40"/>
    <mergeCell ref="J39:J40"/>
    <mergeCell ref="A36:U36"/>
    <mergeCell ref="H26:H27"/>
    <mergeCell ref="M5:N5"/>
    <mergeCell ref="O5:Q5"/>
    <mergeCell ref="M8:T11"/>
    <mergeCell ref="M13:T13"/>
    <mergeCell ref="K39:N39"/>
    <mergeCell ref="O39:Q39"/>
    <mergeCell ref="R39:T39"/>
    <mergeCell ref="M14:T14"/>
    <mergeCell ref="A15:K15"/>
    <mergeCell ref="B44:I44"/>
    <mergeCell ref="B45:I45"/>
    <mergeCell ref="U39:U40"/>
    <mergeCell ref="B50:I50"/>
    <mergeCell ref="K48:N48"/>
    <mergeCell ref="O48:Q48"/>
    <mergeCell ref="R48:T48"/>
    <mergeCell ref="U48:U49"/>
    <mergeCell ref="B41:I41"/>
    <mergeCell ref="B42:I42"/>
    <mergeCell ref="B54:I54"/>
    <mergeCell ref="A56:U56"/>
    <mergeCell ref="A47:U47"/>
    <mergeCell ref="A48:A49"/>
    <mergeCell ref="B48:I49"/>
    <mergeCell ref="J48:J49"/>
    <mergeCell ref="B52:I52"/>
    <mergeCell ref="B53:I53"/>
    <mergeCell ref="B51:I51"/>
    <mergeCell ref="A57:A58"/>
    <mergeCell ref="B57:I58"/>
    <mergeCell ref="U57:U58"/>
    <mergeCell ref="B59:I59"/>
    <mergeCell ref="O57:Q57"/>
    <mergeCell ref="R57:T57"/>
    <mergeCell ref="B60:I60"/>
    <mergeCell ref="B61:I61"/>
    <mergeCell ref="J57:J58"/>
    <mergeCell ref="K57:N57"/>
    <mergeCell ref="B74:I74"/>
    <mergeCell ref="B75:I75"/>
    <mergeCell ref="K72:N72"/>
    <mergeCell ref="B76:I76"/>
    <mergeCell ref="B77:I77"/>
    <mergeCell ref="B62:I62"/>
    <mergeCell ref="B63:I63"/>
    <mergeCell ref="B78:I78"/>
    <mergeCell ref="B79:I79"/>
    <mergeCell ref="A71:U71"/>
    <mergeCell ref="A72:A73"/>
    <mergeCell ref="B72:I73"/>
    <mergeCell ref="J72:J73"/>
    <mergeCell ref="O72:Q72"/>
    <mergeCell ref="R72:T72"/>
    <mergeCell ref="U72:U73"/>
    <mergeCell ref="U108:U109"/>
    <mergeCell ref="A87:I87"/>
    <mergeCell ref="A84:U84"/>
    <mergeCell ref="B85:I85"/>
    <mergeCell ref="B86:I86"/>
    <mergeCell ref="A81:U81"/>
    <mergeCell ref="A82:A83"/>
    <mergeCell ref="R108:T108"/>
    <mergeCell ref="A88:J89"/>
    <mergeCell ref="R88:U89"/>
    <mergeCell ref="K89:N89"/>
    <mergeCell ref="O89:Q89"/>
    <mergeCell ref="A108:A109"/>
    <mergeCell ref="B108:I109"/>
    <mergeCell ref="J108:J109"/>
    <mergeCell ref="K108:N108"/>
    <mergeCell ref="U82:U83"/>
    <mergeCell ref="A107:U107"/>
    <mergeCell ref="O82:Q82"/>
    <mergeCell ref="R82:T82"/>
    <mergeCell ref="A106:U106"/>
    <mergeCell ref="J82:J83"/>
    <mergeCell ref="K82:N82"/>
    <mergeCell ref="B82:I83"/>
    <mergeCell ref="O108:Q108"/>
    <mergeCell ref="A121:J122"/>
    <mergeCell ref="R121:U122"/>
    <mergeCell ref="K122:N122"/>
    <mergeCell ref="O122:Q122"/>
    <mergeCell ref="B118:I118"/>
    <mergeCell ref="B119:I119"/>
    <mergeCell ref="B120:I120"/>
    <mergeCell ref="A110:U110"/>
    <mergeCell ref="B111:I111"/>
    <mergeCell ref="B112:I112"/>
    <mergeCell ref="B115:I115"/>
    <mergeCell ref="B116:I116"/>
    <mergeCell ref="B117:I117"/>
    <mergeCell ref="B113:I113"/>
    <mergeCell ref="B114:I114"/>
    <mergeCell ref="A125:A126"/>
    <mergeCell ref="B125:I126"/>
    <mergeCell ref="J125:J126"/>
    <mergeCell ref="K125:N125"/>
    <mergeCell ref="O125:Q125"/>
    <mergeCell ref="R125:T125"/>
    <mergeCell ref="U125:U126"/>
    <mergeCell ref="A151:B151"/>
    <mergeCell ref="A152:A153"/>
    <mergeCell ref="B152:G153"/>
    <mergeCell ref="H152:I153"/>
    <mergeCell ref="J152:P152"/>
    <mergeCell ref="Q152:R153"/>
    <mergeCell ref="A142:U142"/>
    <mergeCell ref="B143:I143"/>
    <mergeCell ref="B144:I144"/>
    <mergeCell ref="B145:I145"/>
    <mergeCell ref="A146:I146"/>
    <mergeCell ref="A147:J148"/>
    <mergeCell ref="R147:U148"/>
    <mergeCell ref="K148:N148"/>
    <mergeCell ref="O148:Q148"/>
    <mergeCell ref="S152:U152"/>
    <mergeCell ref="Q154:R154"/>
    <mergeCell ref="T154:U154"/>
    <mergeCell ref="J153:K153"/>
    <mergeCell ref="L153:M153"/>
    <mergeCell ref="N153:P153"/>
    <mergeCell ref="T153:U153"/>
    <mergeCell ref="N154:P154"/>
    <mergeCell ref="T156:U156"/>
    <mergeCell ref="B155:G155"/>
    <mergeCell ref="H155:I155"/>
    <mergeCell ref="J155:K155"/>
    <mergeCell ref="L155:M155"/>
    <mergeCell ref="Q156:R156"/>
    <mergeCell ref="N155:P155"/>
    <mergeCell ref="Q155:R155"/>
    <mergeCell ref="T155:U155"/>
    <mergeCell ref="A156:G156"/>
    <mergeCell ref="H156:I156"/>
    <mergeCell ref="J156:K156"/>
    <mergeCell ref="L156:M156"/>
    <mergeCell ref="N156:P156"/>
    <mergeCell ref="B154:G154"/>
    <mergeCell ref="H154:I154"/>
    <mergeCell ref="J154:K154"/>
    <mergeCell ref="L154:M154"/>
    <mergeCell ref="A139:U139"/>
    <mergeCell ref="A140:A141"/>
    <mergeCell ref="B140:I141"/>
    <mergeCell ref="J140:J141"/>
    <mergeCell ref="K140:N140"/>
    <mergeCell ref="O140:Q140"/>
    <mergeCell ref="R140:T140"/>
    <mergeCell ref="U140:U141"/>
    <mergeCell ref="A17:K17"/>
    <mergeCell ref="B26:C26"/>
    <mergeCell ref="I26:K26"/>
    <mergeCell ref="A18:K18"/>
    <mergeCell ref="B132:I132"/>
    <mergeCell ref="A133:I133"/>
    <mergeCell ref="A127:U127"/>
    <mergeCell ref="B128:I128"/>
    <mergeCell ref="B129:I129"/>
    <mergeCell ref="A124:U124"/>
    <mergeCell ref="A134:J135"/>
    <mergeCell ref="R134:U135"/>
    <mergeCell ref="K135:N135"/>
    <mergeCell ref="O135:Q135"/>
    <mergeCell ref="B130:I130"/>
    <mergeCell ref="B131:I131"/>
    <mergeCell ref="M16:T16"/>
    <mergeCell ref="M17:T17"/>
    <mergeCell ref="M18:T18"/>
    <mergeCell ref="M26:U31"/>
    <mergeCell ref="A19:K21"/>
    <mergeCell ref="M20:T21"/>
    <mergeCell ref="A22:K24"/>
    <mergeCell ref="D26:F26"/>
    <mergeCell ref="G26:G27"/>
    <mergeCell ref="A16:K16"/>
  </mergeCells>
  <dataValidations count="5">
    <dataValidation type="list" allowBlank="1" showInputMessage="1" showErrorMessage="1" sqref="U143:U145 U85:U86 U41:U44 U50:U53 U59:U62 U74:U78 U111:U119 U128:U132">
      <formula1>$P$37:$T$37</formula1>
    </dataValidation>
    <dataValidation type="list" allowBlank="1" showInputMessage="1" showErrorMessage="1" sqref="B143:I145 B128:I132 B111:I119">
      <formula1>$B$39:$B$105</formula1>
    </dataValidation>
    <dataValidation type="list" allowBlank="1" showInputMessage="1" showErrorMessage="1" sqref="T85:T86 T41:T44 T50:T53 T74:T78 T59:T62">
      <formula1>$T$40</formula1>
    </dataValidation>
    <dataValidation type="list" allowBlank="1" showInputMessage="1" showErrorMessage="1" sqref="R85:R86 R74:R78 R41:R44 R50:R53 R59:R62">
      <formula1>$R$40</formula1>
    </dataValidation>
    <dataValidation type="list" allowBlank="1" showInputMessage="1" showErrorMessage="1" sqref="S85:S86 S41:S44 S50:S53 S74:S78 S59:S62">
      <formula1>$S$40</formula1>
    </dataValidation>
  </dataValidations>
  <printOptions/>
  <pageMargins left="0.25" right="0.25" top="0.75" bottom="0.75" header="0.3" footer="0.3"/>
  <pageSetup horizontalDpi="600" verticalDpi="600" orientation="landscape" paperSize="9" r:id="rId1"/>
  <headerFooter>
    <oddFooter>&amp;LRECTOR,
 Acad.prof.univ.dr. Ioan Aurel POP&amp;CPag.&amp;P/&amp;N&amp;RDECAN,
 Prof univ.dr. Adrian Olimpiu Petruşel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2014-05-15T07:48:27Z</cp:lastPrinted>
  <dcterms:created xsi:type="dcterms:W3CDTF">2013-06-27T08:19:59Z</dcterms:created>
  <dcterms:modified xsi:type="dcterms:W3CDTF">2014-06-27T07:40:21Z</dcterms:modified>
  <cp:category/>
  <cp:version/>
  <cp:contentType/>
  <cp:contentStatus/>
</cp:coreProperties>
</file>