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20460" windowHeight="4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<sst xmlns="http://schemas.openxmlformats.org/spreadsheetml/2006/main" count="363" uniqueCount="150">
  <si>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</si>
  <si>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</si>
  <si>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</si>
  <si>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</si>
  <si>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</si>
  <si>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</si>
  <si>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</si>
  <si>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</si>
  <si>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</si>
  <si>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</si>
  <si>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</si>
  <si>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</si>
  <si>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</si>
  <si>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</si>
  <si>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</si>
  <si>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</si>
  <si>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</si>
  <si>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</si>
  <si>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</si>
  <si>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</si>
  <si>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</si>
  <si>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</si>
  <si>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</si>
  <si>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</si>
  <si>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</si>
  <si>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</si>
  <si>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</si>
  <si>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</si>
  <si>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</si>
  <si>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</si>
  <si>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</si>
  <si>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</si>
  <si>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</si>
  <si>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</si>
  <si>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</si>
  <si>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</si>
  <si>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</si>
  <si>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</si>
  <si>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</si>
  <si>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</si>
  <si>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</si>
  <si>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</si>
  <si>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</si>
  <si>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</si>
  <si>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</si>
  <si>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</si>
  <si>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</si>
  <si>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DISCIPLINE OPȚIONALE</t>
  </si>
  <si>
    <t>%</t>
  </si>
  <si>
    <t>TOTAL CREDITE / ORE PE SĂPTĂMÂNĂ / EVALUĂRI / PROCENT DIN TOTAL DISCIPLINE</t>
  </si>
  <si>
    <t xml:space="preserve">TOTAL ORE FIZICE / TOTAL ORE ALOCATE STUDIULUI </t>
  </si>
  <si>
    <t xml:space="preserve">Anexă la Planul de Învățământ specializarea / programul de studiu: </t>
  </si>
  <si>
    <t>DCOU</t>
  </si>
  <si>
    <t>DISCIPLINE DE PREGĂTIRE FUNDAMENTALĂ (DF)</t>
  </si>
  <si>
    <t>DISCIPLINE</t>
  </si>
  <si>
    <t>OBLIGATORII</t>
  </si>
  <si>
    <t>OPȚIONALE</t>
  </si>
  <si>
    <t>ORE FIZICE</t>
  </si>
  <si>
    <t>ORE ALOCATE STUDIULUI</t>
  </si>
  <si>
    <t>NR. DE CREDITE</t>
  </si>
  <si>
    <t>AN I</t>
  </si>
  <si>
    <t>AN II</t>
  </si>
  <si>
    <t>BILANȚ GENERAL</t>
  </si>
  <si>
    <r>
      <t xml:space="preserve">Durata studiilor: </t>
    </r>
    <r>
      <rPr>
        <b/>
        <sz val="10"/>
        <color indexed="8"/>
        <rFont val="Times New Roman"/>
        <family val="1"/>
      </rPr>
      <t>4 semestre</t>
    </r>
  </si>
  <si>
    <t>120 de credite din care:</t>
  </si>
  <si>
    <t>Semestrele 1 - 3 (14 săptămâni)</t>
  </si>
  <si>
    <t>Semestrul  4 (12 săptămâni)</t>
  </si>
  <si>
    <t>PLAN DE ÎNVĂŢĂMÂNT  valabil începând din anul universitar 2014-2015</t>
  </si>
  <si>
    <t>FACULTATEA DE MATEMATICĂ ŞI INFORMATICĂ</t>
  </si>
  <si>
    <r>
      <t xml:space="preserve">Domeniul: </t>
    </r>
    <r>
      <rPr>
        <b/>
        <sz val="10"/>
        <color indexed="8"/>
        <rFont val="Times New Roman"/>
        <family val="1"/>
      </rPr>
      <t>Informatică</t>
    </r>
  </si>
  <si>
    <r>
      <t xml:space="preserve">Titlul absolventului: </t>
    </r>
    <r>
      <rPr>
        <b/>
        <sz val="10"/>
        <color indexed="8"/>
        <rFont val="Times New Roman"/>
        <family val="1"/>
      </rPr>
      <t>Master's Degree</t>
    </r>
  </si>
  <si>
    <r>
      <t xml:space="preserve">Limba de predare: </t>
    </r>
    <r>
      <rPr>
        <b/>
        <sz val="10"/>
        <color indexed="8"/>
        <rFont val="Times New Roman"/>
        <family val="1"/>
      </rPr>
      <t>Maghiară</t>
    </r>
  </si>
  <si>
    <t>P</t>
  </si>
  <si>
    <t>MMM8018</t>
  </si>
  <si>
    <t>MMM8039</t>
  </si>
  <si>
    <t>Optimizarea interogării bazelor de date</t>
  </si>
  <si>
    <t>MMM3401</t>
  </si>
  <si>
    <t>Finalizarea lucrării de disertaţie</t>
  </si>
  <si>
    <t xml:space="preserve">Sem. 3: Se alege  o disciplină din pachetul: </t>
  </si>
  <si>
    <r>
      <rPr>
        <b/>
        <sz val="10"/>
        <color indexed="8"/>
        <rFont val="Times New Roman"/>
        <family val="1"/>
      </rPr>
      <t xml:space="preserve">10 </t>
    </r>
    <r>
      <rPr>
        <sz val="10"/>
        <color indexed="8"/>
        <rFont val="Times New Roman"/>
        <family val="1"/>
      </rPr>
      <t xml:space="preserve">de credite la examenul de disertaţie </t>
    </r>
  </si>
  <si>
    <r>
      <t>IV. EXAMENUL DE DISERTAȚIE</t>
    </r>
    <r>
      <rPr>
        <sz val="10"/>
        <color indexed="8"/>
        <rFont val="Times New Roman"/>
        <family val="1"/>
      </rPr>
      <t xml:space="preserve"> - în perioada: 25 iunie - 10 iulie
Proba 1: Prezentarea şi susţinerea lucrării de disertație - 10 credite</t>
    </r>
  </si>
  <si>
    <t>MMM9012</t>
  </si>
  <si>
    <t>Practică în specialitate</t>
  </si>
  <si>
    <t>MME8048</t>
  </si>
  <si>
    <t>Metode avansate de analiza datelor</t>
  </si>
  <si>
    <r>
      <rPr>
        <b/>
        <sz val="10"/>
        <color indexed="8"/>
        <rFont val="Times New Roman"/>
        <family val="1"/>
      </rPr>
      <t xml:space="preserve">     35</t>
    </r>
    <r>
      <rPr>
        <sz val="10"/>
        <color indexed="8"/>
        <rFont val="Times New Roman"/>
        <family val="1"/>
      </rPr>
      <t xml:space="preserve"> credite la disciplinele opţionale;</t>
    </r>
  </si>
  <si>
    <r>
      <rPr>
        <b/>
        <sz val="10"/>
        <color indexed="8"/>
        <rFont val="Times New Roman"/>
        <family val="1"/>
      </rPr>
      <t xml:space="preserve">     85 </t>
    </r>
    <r>
      <rPr>
        <sz val="10"/>
        <color indexed="8"/>
        <rFont val="Times New Roman"/>
        <family val="1"/>
      </rPr>
      <t>de credite la disciplinele obligatorii;</t>
    </r>
  </si>
  <si>
    <r>
      <rPr>
        <b/>
        <sz val="10"/>
        <color indexed="8"/>
        <rFont val="Times New Roman"/>
        <family val="1"/>
      </rPr>
      <t>VI.  UNIVERSITĂŢI EUROPENE DE REFERINŢĂ:</t>
    </r>
    <r>
      <rPr>
        <sz val="10"/>
        <color indexed="8"/>
        <rFont val="Times New Roman"/>
        <family val="1"/>
      </rPr>
      <t xml:space="preserve">
Planul de învăţământ urmează planurile de invățământ de la UCL (MSc Web Science and Big Data Analytics), Essex University (MSc Big Data and Text Analytics), si ale Universității Stanford (Data Mining and Analysis). Planul reflectă recomandările Association of Computing Machinery şi IEEE Computer Society.       </t>
    </r>
  </si>
  <si>
    <t>MMM8075</t>
  </si>
  <si>
    <t>MMM8076</t>
  </si>
  <si>
    <t>MMM3040</t>
  </si>
  <si>
    <t>Analiza de date masive</t>
  </si>
  <si>
    <t>MMM8077</t>
  </si>
  <si>
    <t>MMM8078</t>
  </si>
  <si>
    <t>Metode inteligente pentru modelarea datelor</t>
  </si>
  <si>
    <t>MMM8079</t>
  </si>
  <si>
    <t>MMM8032</t>
  </si>
  <si>
    <t>Regăsirea informației</t>
  </si>
  <si>
    <t>Curs opţional 4</t>
  </si>
  <si>
    <t>Curs opţional 5</t>
  </si>
  <si>
    <t>MMM8080</t>
  </si>
  <si>
    <t>MMM8081</t>
  </si>
  <si>
    <t>Paradigme de programare paralelă, programare GPGPU</t>
  </si>
  <si>
    <t>Metode de prelucrare a limbajului natural</t>
  </si>
  <si>
    <t>Algoritmi evolutivi</t>
  </si>
  <si>
    <t>CURS OPȚIONAL 1 (An I, Semestrul 1)</t>
  </si>
  <si>
    <t>CURS OPȚIONAL 2 (An I, Semestrul 2)</t>
  </si>
  <si>
    <t>MMM8082</t>
  </si>
  <si>
    <t>MMM8083</t>
  </si>
  <si>
    <t>MMM8084</t>
  </si>
  <si>
    <t>Aplicații ale algoritmilor de punct interior</t>
  </si>
  <si>
    <t>Metode metaeuristice</t>
  </si>
  <si>
    <t>Tehnici de vizualizare a datelor</t>
  </si>
  <si>
    <t>CURS OPȚIONAL 3 (An I, Semestrul 2)</t>
  </si>
  <si>
    <t>MMM3019</t>
  </si>
  <si>
    <t>MMM8086</t>
  </si>
  <si>
    <t>Metode stocastice de căutare</t>
  </si>
  <si>
    <t>Bazele simulărilor industriale</t>
  </si>
  <si>
    <t>CURS OPȚIONAL 4 (An II, Semestrul 3)</t>
  </si>
  <si>
    <t>MMM3050</t>
  </si>
  <si>
    <t>CURS OPȚIONAL 5 (An II, Semestrul 3)</t>
  </si>
  <si>
    <t>Programarea roboților și a sistemelor înglobate</t>
  </si>
  <si>
    <t>Agenţi inteligenţi cooperativi</t>
  </si>
  <si>
    <t>MMM8085</t>
  </si>
  <si>
    <t>MME8041</t>
  </si>
  <si>
    <r>
      <t>NOTĂ:</t>
    </r>
    <r>
      <rPr>
        <sz val="10"/>
        <color indexed="8"/>
        <rFont val="Times New Roman"/>
        <family val="1"/>
      </rPr>
      <t xml:space="preserve">
1. Disciplina Finalizarea lucrării de disertaţie se compune din două ore proiect pe parcursul semestrului şi  2 săptămâni comasate in finalul semestrului (6 ore/zi, 5 zile/săptămână)
2. Pentru încadrarea în învăţământul preuniversitar, este necesară absolvirea masteratului didactic. </t>
    </r>
  </si>
  <si>
    <t>Sem. 1: Se alege  o disciplină din pachetul: MMM8018, MME8048</t>
  </si>
  <si>
    <t xml:space="preserve">Sem. 2: Se alege  o disciplină din pachetul: </t>
  </si>
  <si>
    <t>MMM8082, MMM8083, MMM8084</t>
  </si>
  <si>
    <t>Sem. 2: Se alege  o disciplină din pachetul: MMM3019, MMM8086</t>
  </si>
  <si>
    <t>MMM3050, MMM8039, MME8048</t>
  </si>
  <si>
    <t>Sem. 3: Se alege  o disciplină din pachetul: MMM8085, MME8041</t>
  </si>
  <si>
    <t>Introducere în învățarea automată a maşinilor</t>
  </si>
  <si>
    <t>Metodologia cercetării ştiințifice în informatică</t>
  </si>
  <si>
    <t>Curs opțional 1</t>
  </si>
  <si>
    <t>Data warehousing şi Business Intelligence</t>
  </si>
  <si>
    <t>Curs opțional 2</t>
  </si>
  <si>
    <t>Curs opțional 3</t>
  </si>
  <si>
    <t>Modelare Monte Carlo şi aplicaţii</t>
  </si>
  <si>
    <t>Teoria jocurilor</t>
  </si>
  <si>
    <t>Teoria codurilor</t>
  </si>
  <si>
    <t>MMX9911</t>
  </si>
  <si>
    <t>MMX9912</t>
  </si>
  <si>
    <t>MMX9914</t>
  </si>
  <si>
    <t>MMX9915</t>
  </si>
  <si>
    <t>MMX9913</t>
  </si>
  <si>
    <r>
      <t xml:space="preserve">Specializarea/Programul de studiu: </t>
    </r>
    <r>
      <rPr>
        <b/>
        <sz val="10"/>
        <rFont val="Times New Roman"/>
        <family val="1"/>
      </rPr>
      <t>Analiza datelor şi modelare</t>
    </r>
  </si>
  <si>
    <t>În contul a cel mult o disciplină opţională studentul are dreptul să aleagă o disciplină de la alte specializări ale facultăţilor din Universitatea „Babeş-Bolyai”.</t>
  </si>
  <si>
    <t>I. CERINŢE PENTRU OBŢINEREA DIPLOMEI DE MASTER</t>
  </si>
  <si>
    <t>DISCIPLINE DE SPECIALITATE (DS)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</si>
</sst>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1"/>
      <color theme="1"/>
      <name val="Calibri"/>
      <family val="2"/>
    </font>
    <font>
      <sz val="11"/>
      <color indexed="8"/>
      <name val="Calibri"/>
      <family val="2"/>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font>
    <font>
      <b/>
      <sz val="12"/>
      <color indexed="8"/>
      <name val="Times New Roman"/>
      <family val="1"/>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border>
    <border>
      <left style="thin"/>
      <right style="thin"/>
      <top style="thin"/>
      <botto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color indexed="63"/>
      </right>
      <top/>
      <bottom style="thin"/>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1" fillId="31" borderId="7" applyNumberFormat="0" applyFont="0" applyAlignment="0" applyProtection="0"/>
    <xf numFmtId="0" fontId="39" fillId="26"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0">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6" fillId="0" borderId="0" xfId="0" applyFont="1" applyAlignment="1" applyProtection="1">
      <alignment/>
      <protection locked="0"/>
    </xf>
    <xf numFmtId="0" fontId="4" fillId="0" borderId="0" xfId="0" applyFont="1" applyAlignment="1" applyProtection="1">
      <alignment/>
      <protection locked="0"/>
    </xf>
    <xf numFmtId="0" fontId="2" fillId="32" borderId="11"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1" fontId="3" fillId="0" borderId="0"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protection locked="0"/>
    </xf>
    <xf numFmtId="2" fontId="2" fillId="0" borderId="0" xfId="0" applyNumberFormat="1" applyFont="1" applyBorder="1" applyAlignment="1" applyProtection="1">
      <alignment horizontal="center" vertical="center"/>
      <protection locked="0"/>
    </xf>
    <xf numFmtId="0" fontId="4" fillId="0" borderId="0" xfId="0" applyFont="1" applyAlignment="1" applyProtection="1">
      <alignment/>
      <protection locked="0"/>
    </xf>
    <xf numFmtId="0" fontId="2" fillId="0" borderId="11" xfId="0" applyFont="1" applyBorder="1" applyAlignment="1" applyProtection="1">
      <alignment horizontal="center" vertical="center"/>
      <protection/>
    </xf>
    <xf numFmtId="1" fontId="2" fillId="0" borderId="11" xfId="0" applyNumberFormat="1" applyFont="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 fillId="0" borderId="11" xfId="0" applyFont="1" applyBorder="1" applyAlignment="1" applyProtection="1">
      <alignment/>
      <protection/>
    </xf>
    <xf numFmtId="1" fontId="3" fillId="0" borderId="11" xfId="0" applyNumberFormat="1" applyFont="1" applyBorder="1" applyAlignment="1" applyProtection="1">
      <alignment horizontal="center" vertical="center"/>
      <protection/>
    </xf>
    <xf numFmtId="2" fontId="2" fillId="32" borderId="11" xfId="0" applyNumberFormat="1" applyFont="1" applyFill="1" applyBorder="1" applyAlignment="1" applyProtection="1">
      <alignment horizontal="center" vertical="center"/>
      <protection locked="0"/>
    </xf>
    <xf numFmtId="0" fontId="2" fillId="32" borderId="11" xfId="0" applyFont="1" applyFill="1" applyBorder="1" applyAlignment="1" applyProtection="1">
      <alignment horizontal="center" vertical="center" wrapText="1"/>
      <protection locked="0"/>
    </xf>
    <xf numFmtId="164" fontId="2" fillId="0" borderId="11"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2" fillId="32" borderId="11" xfId="0" applyFont="1" applyFill="1" applyBorder="1" applyAlignment="1" applyProtection="1">
      <alignment horizontal="left" vertical="center"/>
      <protection locked="0"/>
    </xf>
    <xf numFmtId="0" fontId="2" fillId="0" borderId="11" xfId="0" applyFont="1" applyBorder="1" applyAlignment="1" applyProtection="1">
      <alignment horizontal="left" vertical="center"/>
      <protection/>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protection locked="0"/>
    </xf>
    <xf numFmtId="0" fontId="3" fillId="0" borderId="12" xfId="0" applyFont="1" applyBorder="1" applyAlignment="1" applyProtection="1">
      <alignment/>
      <protection locked="0"/>
    </xf>
    <xf numFmtId="0" fontId="2" fillId="0" borderId="12"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49" fontId="2" fillId="32" borderId="11"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vertical="top" wrapText="1"/>
      <protection locked="0"/>
    </xf>
    <xf numFmtId="10" fontId="3" fillId="0" borderId="13" xfId="0" applyNumberFormat="1" applyFont="1" applyFill="1" applyBorder="1" applyAlignment="1" applyProtection="1">
      <alignment horizontal="center" vertical="center"/>
      <protection locked="0"/>
    </xf>
    <xf numFmtId="0" fontId="6" fillId="32" borderId="11" xfId="0" applyFont="1" applyFill="1" applyBorder="1" applyAlignment="1" applyProtection="1">
      <alignment horizontal="center" vertical="center" wrapText="1"/>
      <protection locked="0"/>
    </xf>
    <xf numFmtId="0" fontId="6" fillId="0" borderId="0" xfId="0" applyFont="1" applyAlignment="1" applyProtection="1">
      <alignment/>
      <protection locked="0"/>
    </xf>
    <xf numFmtId="0" fontId="6" fillId="0" borderId="0" xfId="0" applyFont="1" applyAlignment="1" applyProtection="1">
      <alignment vertical="center"/>
      <protection locked="0"/>
    </xf>
    <xf numFmtId="0" fontId="9" fillId="32" borderId="11"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2" fillId="32" borderId="10" xfId="0" applyFont="1" applyFill="1" applyBorder="1" applyAlignment="1" applyProtection="1">
      <alignment horizontal="left" vertical="center"/>
      <protection locked="0"/>
    </xf>
    <xf numFmtId="0" fontId="2" fillId="32" borderId="14" xfId="0" applyFont="1" applyFill="1" applyBorder="1" applyAlignment="1" applyProtection="1">
      <alignment horizontal="left" vertical="center"/>
      <protection locked="0"/>
    </xf>
    <xf numFmtId="0" fontId="2" fillId="32" borderId="15" xfId="0" applyFont="1" applyFill="1" applyBorder="1" applyAlignment="1" applyProtection="1">
      <alignment horizontal="left" vertical="center"/>
      <protection locked="0"/>
    </xf>
    <xf numFmtId="0" fontId="2" fillId="0" borderId="10" xfId="0" applyFont="1" applyBorder="1" applyAlignment="1" applyProtection="1">
      <alignment horizontal="left" vertical="top"/>
      <protection/>
    </xf>
    <xf numFmtId="0" fontId="2" fillId="0" borderId="14" xfId="0" applyFont="1" applyBorder="1" applyAlignment="1" applyProtection="1">
      <alignment horizontal="left" vertical="top"/>
      <protection/>
    </xf>
    <xf numFmtId="0" fontId="2" fillId="0" borderId="15" xfId="0" applyFont="1" applyBorder="1" applyAlignment="1" applyProtection="1">
      <alignment horizontal="left" vertical="top"/>
      <protection/>
    </xf>
    <xf numFmtId="0" fontId="3" fillId="0" borderId="1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9" fontId="9" fillId="0" borderId="10" xfId="0" applyNumberFormat="1" applyFont="1" applyBorder="1" applyAlignment="1" applyProtection="1">
      <alignment horizontal="center"/>
      <protection/>
    </xf>
    <xf numFmtId="9" fontId="9" fillId="0" borderId="15" xfId="0" applyNumberFormat="1" applyFont="1" applyBorder="1" applyAlignment="1" applyProtection="1">
      <alignment horizontal="center"/>
      <protection/>
    </xf>
    <xf numFmtId="1" fontId="9" fillId="32" borderId="10" xfId="0" applyNumberFormat="1" applyFont="1" applyFill="1" applyBorder="1" applyAlignment="1" applyProtection="1">
      <alignment horizontal="center" vertical="center"/>
      <protection locked="0"/>
    </xf>
    <xf numFmtId="0" fontId="9" fillId="32" borderId="15"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locked="0"/>
    </xf>
    <xf numFmtId="0" fontId="2" fillId="0" borderId="20" xfId="0" applyFont="1" applyBorder="1" applyAlignment="1" applyProtection="1">
      <alignment/>
      <protection locked="0"/>
    </xf>
    <xf numFmtId="0" fontId="2" fillId="0" borderId="19" xfId="0" applyFont="1" applyBorder="1" applyAlignment="1" applyProtection="1">
      <alignment/>
      <protection locked="0"/>
    </xf>
    <xf numFmtId="0" fontId="3" fillId="0" borderId="2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2" fontId="2" fillId="0" borderId="16" xfId="0" applyNumberFormat="1" applyFont="1" applyBorder="1" applyAlignment="1" applyProtection="1">
      <alignment horizontal="center" vertical="center"/>
      <protection/>
    </xf>
    <xf numFmtId="2" fontId="2" fillId="0" borderId="12" xfId="0" applyNumberFormat="1" applyFont="1" applyBorder="1" applyAlignment="1" applyProtection="1">
      <alignment horizontal="center" vertical="center"/>
      <protection/>
    </xf>
    <xf numFmtId="2" fontId="2" fillId="0" borderId="17" xfId="0" applyNumberFormat="1" applyFont="1" applyBorder="1" applyAlignment="1" applyProtection="1">
      <alignment horizontal="center" vertical="center"/>
      <protection/>
    </xf>
    <xf numFmtId="2" fontId="2" fillId="0" borderId="18" xfId="0" applyNumberFormat="1" applyFont="1" applyBorder="1" applyAlignment="1" applyProtection="1">
      <alignment horizontal="center" vertical="center"/>
      <protection/>
    </xf>
    <xf numFmtId="2" fontId="2" fillId="0" borderId="20" xfId="0" applyNumberFormat="1" applyFont="1" applyBorder="1" applyAlignment="1" applyProtection="1">
      <alignment horizontal="center" vertical="center"/>
      <protection/>
    </xf>
    <xf numFmtId="2" fontId="2" fillId="0" borderId="19" xfId="0" applyNumberFormat="1" applyFont="1" applyBorder="1" applyAlignment="1" applyProtection="1">
      <alignment horizontal="center" vertical="center"/>
      <protection/>
    </xf>
    <xf numFmtId="1" fontId="3" fillId="0" borderId="10" xfId="0" applyNumberFormat="1" applyFont="1" applyBorder="1" applyAlignment="1" applyProtection="1">
      <alignment horizontal="center"/>
      <protection/>
    </xf>
    <xf numFmtId="1" fontId="3" fillId="0" borderId="14" xfId="0" applyNumberFormat="1" applyFont="1" applyBorder="1" applyAlignment="1" applyProtection="1">
      <alignment horizontal="center"/>
      <protection/>
    </xf>
    <xf numFmtId="1" fontId="3" fillId="0" borderId="15" xfId="0" applyNumberFormat="1" applyFont="1" applyBorder="1" applyAlignment="1" applyProtection="1">
      <alignment horizontal="center"/>
      <protection/>
    </xf>
    <xf numFmtId="1" fontId="3" fillId="0" borderId="10" xfId="0" applyNumberFormat="1" applyFont="1" applyBorder="1" applyAlignment="1" applyProtection="1">
      <alignment horizontal="center" vertical="center"/>
      <protection/>
    </xf>
    <xf numFmtId="1" fontId="3" fillId="0" borderId="14" xfId="0" applyNumberFormat="1" applyFont="1" applyBorder="1" applyAlignment="1" applyProtection="1">
      <alignment horizontal="center" vertical="center"/>
      <protection/>
    </xf>
    <xf numFmtId="1" fontId="3" fillId="0" borderId="15" xfId="0" applyNumberFormat="1" applyFont="1" applyBorder="1" applyAlignment="1" applyProtection="1">
      <alignment horizontal="center" vertical="center"/>
      <protection/>
    </xf>
    <xf numFmtId="0" fontId="3" fillId="0" borderId="20" xfId="0" applyFont="1" applyBorder="1" applyAlignment="1" applyProtection="1">
      <alignment/>
      <protection locked="0"/>
    </xf>
    <xf numFmtId="0" fontId="3" fillId="0" borderId="1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xf>
    <xf numFmtId="9" fontId="3" fillId="0" borderId="10" xfId="0" applyNumberFormat="1" applyFont="1" applyBorder="1" applyAlignment="1" applyProtection="1">
      <alignment horizontal="center" vertical="center"/>
      <protection/>
    </xf>
    <xf numFmtId="9" fontId="3" fillId="0" borderId="15" xfId="0" applyNumberFormat="1"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9" fontId="2" fillId="0" borderId="10" xfId="0" applyNumberFormat="1" applyFont="1" applyBorder="1" applyAlignment="1" applyProtection="1">
      <alignment horizontal="center"/>
      <protection/>
    </xf>
    <xf numFmtId="9" fontId="2" fillId="0" borderId="15" xfId="0" applyNumberFormat="1" applyFont="1" applyBorder="1" applyAlignment="1" applyProtection="1">
      <alignment horizontal="center"/>
      <protection/>
    </xf>
    <xf numFmtId="0" fontId="2" fillId="0" borderId="1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0" fontId="3" fillId="0" borderId="15"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protection locked="0"/>
    </xf>
    <xf numFmtId="1" fontId="2" fillId="0" borderId="14" xfId="0" applyNumberFormat="1" applyFont="1" applyBorder="1" applyAlignment="1" applyProtection="1">
      <alignment horizontal="center" vertical="center"/>
      <protection locked="0"/>
    </xf>
    <xf numFmtId="1" fontId="2" fillId="0" borderId="15" xfId="0" applyNumberFormat="1" applyFont="1" applyBorder="1" applyAlignment="1" applyProtection="1">
      <alignment horizontal="center" vertical="center"/>
      <protection locked="0"/>
    </xf>
    <xf numFmtId="0" fontId="2" fillId="0" borderId="11" xfId="0" applyFont="1" applyBorder="1" applyAlignment="1" applyProtection="1">
      <alignment/>
      <protection locked="0"/>
    </xf>
    <xf numFmtId="0" fontId="3" fillId="0" borderId="1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protection locked="0"/>
    </xf>
    <xf numFmtId="0" fontId="2" fillId="0" borderId="0" xfId="0" applyFont="1" applyFill="1" applyBorder="1" applyAlignment="1" applyProtection="1">
      <alignment vertical="center" wrapText="1"/>
      <protection locked="0"/>
    </xf>
    <xf numFmtId="0" fontId="2" fillId="0" borderId="0" xfId="0" applyFont="1" applyAlignment="1" applyProtection="1">
      <alignment vertical="center"/>
      <protection locked="0"/>
    </xf>
    <xf numFmtId="0" fontId="3" fillId="0" borderId="12" xfId="0" applyFont="1" applyBorder="1" applyAlignment="1" applyProtection="1">
      <alignment horizontal="left" vertical="center" wrapText="1"/>
      <protection locked="0"/>
    </xf>
    <xf numFmtId="0" fontId="9"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3" fillId="0" borderId="11" xfId="0" applyFont="1" applyBorder="1" applyAlignment="1" applyProtection="1">
      <alignment horizontal="center" vertical="center"/>
      <protection locked="0"/>
    </xf>
    <xf numFmtId="0" fontId="3" fillId="0" borderId="22" xfId="0" applyFont="1" applyBorder="1" applyAlignment="1" applyProtection="1">
      <alignment horizontal="center" vertical="center" wrapText="1"/>
      <protection locked="0"/>
    </xf>
    <xf numFmtId="0" fontId="2" fillId="32" borderId="10" xfId="0" applyFont="1" applyFill="1" applyBorder="1" applyAlignment="1" applyProtection="1">
      <alignment horizontal="center" vertical="center" wrapText="1"/>
      <protection locked="0"/>
    </xf>
    <xf numFmtId="0" fontId="2" fillId="32" borderId="14" xfId="0" applyFont="1" applyFill="1" applyBorder="1" applyAlignment="1" applyProtection="1">
      <alignment horizontal="center" vertical="center" wrapText="1"/>
      <protection locked="0"/>
    </xf>
    <xf numFmtId="0" fontId="2" fillId="32" borderId="15"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vertical="top" wrapText="1"/>
      <protection locked="0"/>
    </xf>
    <xf numFmtId="0" fontId="3" fillId="0" borderId="0" xfId="0" applyFont="1" applyAlignment="1" applyProtection="1">
      <alignment vertical="top" wrapText="1"/>
      <protection locked="0"/>
    </xf>
    <xf numFmtId="0" fontId="9" fillId="0" borderId="0" xfId="0" applyFont="1" applyAlignment="1" applyProtection="1">
      <alignment horizontal="left" vertical="top" wrapText="1"/>
      <protection locked="0"/>
    </xf>
    <xf numFmtId="0" fontId="8" fillId="0" borderId="20" xfId="0" applyFont="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9" fillId="0" borderId="10"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10" xfId="0" applyFont="1" applyFill="1" applyBorder="1" applyAlignment="1" applyProtection="1">
      <alignment horizontal="center"/>
      <protection/>
    </xf>
    <xf numFmtId="0" fontId="9" fillId="0" borderId="14" xfId="0" applyFont="1" applyFill="1" applyBorder="1" applyAlignment="1" applyProtection="1">
      <alignment horizontal="center"/>
      <protection/>
    </xf>
    <xf numFmtId="0" fontId="9" fillId="0" borderId="15" xfId="0" applyFont="1" applyFill="1" applyBorder="1" applyAlignment="1" applyProtection="1">
      <alignment horizontal="center"/>
      <protection/>
    </xf>
    <xf numFmtId="0" fontId="10" fillId="0" borderId="11" xfId="0" applyFont="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146"/>
  <sheetViews>
    <sheetView tabSelected="1" view="pageLayout" zoomScaleSheetLayoutView="100" workbookViewId="0" topLeftCell="A139">
      <selection activeCell="L144" sqref="L144:O144"/>
    </sheetView>
  </sheetViews>
  <sheetFormatPr defaultColWidth="9.140625" defaultRowHeight="15"/>
  <cols>
    <col min="1" max="1" width="9.28125" style="1" customWidth="1"/>
    <col min="2" max="2" width="7.140625" style="1" customWidth="1"/>
    <col min="3" max="3" width="7.28125" style="1" customWidth="1"/>
    <col min="4" max="5" width="4.7109375" style="1" customWidth="1"/>
    <col min="6" max="6" width="4.57421875" style="1" customWidth="1"/>
    <col min="7" max="7" width="8.140625" style="1" customWidth="1"/>
    <col min="8" max="8" width="8.28125" style="1" customWidth="1"/>
    <col min="9" max="9" width="5.8515625" style="1" customWidth="1"/>
    <col min="10" max="10" width="7.28125" style="1" customWidth="1"/>
    <col min="11" max="11" width="5.7109375" style="1" customWidth="1"/>
    <col min="12" max="12" width="6.140625" style="1" customWidth="1"/>
    <col min="13" max="14" width="5.57421875" style="1" customWidth="1"/>
    <col min="15" max="19" width="6.00390625" style="1" customWidth="1"/>
    <col min="20" max="20" width="6.140625" style="1" customWidth="1"/>
    <col min="21" max="21" width="9.28125" style="1" customWidth="1"/>
    <col min="22" max="16384" width="9.140625" style="1" customWidth="1"/>
  </cols>
  <sheetData>
    <row r="1" ht="20.25" customHeight="1"/>
    <row r="2" spans="1:21" ht="15.75" customHeight="1">
      <c r="A2" s="130" t="s">
        <v>67</v>
      </c>
      <c r="B2" s="130"/>
      <c r="C2" s="130"/>
      <c r="D2" s="130"/>
      <c r="E2" s="130"/>
      <c r="F2" s="130"/>
      <c r="G2" s="130"/>
      <c r="H2" s="130"/>
      <c r="I2" s="130"/>
      <c r="J2" s="130"/>
      <c r="K2" s="130"/>
      <c r="M2" s="132" t="s">
        <v>19</v>
      </c>
      <c r="N2" s="132"/>
      <c r="O2" s="132"/>
      <c r="P2" s="132"/>
      <c r="Q2" s="132"/>
      <c r="R2" s="132"/>
      <c r="S2" s="132"/>
      <c r="T2" s="132"/>
      <c r="U2" s="132"/>
    </row>
    <row r="3" spans="1:11" ht="6.75" customHeight="1">
      <c r="A3" s="130"/>
      <c r="B3" s="130"/>
      <c r="C3" s="130"/>
      <c r="D3" s="130"/>
      <c r="E3" s="130"/>
      <c r="F3" s="130"/>
      <c r="G3" s="130"/>
      <c r="H3" s="130"/>
      <c r="I3" s="130"/>
      <c r="J3" s="130"/>
      <c r="K3" s="130"/>
    </row>
    <row r="4" spans="1:21" ht="18" customHeight="1">
      <c r="A4" s="131" t="s">
        <v>0</v>
      </c>
      <c r="B4" s="131"/>
      <c r="C4" s="131"/>
      <c r="D4" s="131"/>
      <c r="E4" s="131"/>
      <c r="F4" s="131"/>
      <c r="G4" s="131"/>
      <c r="H4" s="131"/>
      <c r="I4" s="131"/>
      <c r="J4" s="131"/>
      <c r="K4" s="131"/>
      <c r="M4" s="147"/>
      <c r="N4" s="148"/>
      <c r="O4" s="149"/>
      <c r="P4" s="97" t="s">
        <v>35</v>
      </c>
      <c r="Q4" s="98"/>
      <c r="R4" s="99"/>
      <c r="S4" s="97" t="s">
        <v>36</v>
      </c>
      <c r="T4" s="98"/>
      <c r="U4" s="99"/>
    </row>
    <row r="5" spans="1:21" ht="17.25" customHeight="1">
      <c r="A5" s="131" t="s">
        <v>68</v>
      </c>
      <c r="B5" s="131"/>
      <c r="C5" s="131"/>
      <c r="D5" s="131"/>
      <c r="E5" s="131"/>
      <c r="F5" s="131"/>
      <c r="G5" s="131"/>
      <c r="H5" s="131"/>
      <c r="I5" s="131"/>
      <c r="J5" s="131"/>
      <c r="K5" s="131"/>
      <c r="M5" s="144" t="s">
        <v>14</v>
      </c>
      <c r="N5" s="145"/>
      <c r="O5" s="146"/>
      <c r="P5" s="140">
        <f>O44</f>
        <v>18</v>
      </c>
      <c r="Q5" s="141"/>
      <c r="R5" s="142"/>
      <c r="S5" s="140">
        <f>O53</f>
        <v>20</v>
      </c>
      <c r="T5" s="141"/>
      <c r="U5" s="142"/>
    </row>
    <row r="6" spans="1:21" ht="16.5" customHeight="1">
      <c r="A6" s="131"/>
      <c r="B6" s="131"/>
      <c r="C6" s="131"/>
      <c r="D6" s="131"/>
      <c r="E6" s="131"/>
      <c r="F6" s="131"/>
      <c r="G6" s="131"/>
      <c r="H6" s="131"/>
      <c r="I6" s="131"/>
      <c r="J6" s="131"/>
      <c r="K6" s="131"/>
      <c r="M6" s="144" t="s">
        <v>15</v>
      </c>
      <c r="N6" s="145"/>
      <c r="O6" s="146"/>
      <c r="P6" s="140">
        <f>O62</f>
        <v>20</v>
      </c>
      <c r="Q6" s="141"/>
      <c r="R6" s="142"/>
      <c r="S6" s="140">
        <f>O71</f>
        <v>13</v>
      </c>
      <c r="T6" s="141"/>
      <c r="U6" s="142"/>
    </row>
    <row r="7" spans="1:21" ht="15" customHeight="1">
      <c r="A7" s="137" t="s">
        <v>69</v>
      </c>
      <c r="B7" s="137"/>
      <c r="C7" s="137"/>
      <c r="D7" s="137"/>
      <c r="E7" s="137"/>
      <c r="F7" s="137"/>
      <c r="G7" s="137"/>
      <c r="H7" s="137"/>
      <c r="I7" s="137"/>
      <c r="J7" s="137"/>
      <c r="K7" s="137"/>
      <c r="M7" s="135"/>
      <c r="N7" s="135"/>
      <c r="O7" s="135"/>
      <c r="P7" s="143"/>
      <c r="Q7" s="143"/>
      <c r="R7" s="143"/>
      <c r="S7" s="143"/>
      <c r="T7" s="143"/>
      <c r="U7" s="143"/>
    </row>
    <row r="8" spans="1:11" ht="18" customHeight="1">
      <c r="A8" s="136" t="s">
        <v>146</v>
      </c>
      <c r="B8" s="136"/>
      <c r="C8" s="136"/>
      <c r="D8" s="136"/>
      <c r="E8" s="136"/>
      <c r="F8" s="136"/>
      <c r="G8" s="136"/>
      <c r="H8" s="136"/>
      <c r="I8" s="136"/>
      <c r="J8" s="136"/>
      <c r="K8" s="136"/>
    </row>
    <row r="9" spans="1:21" ht="18.75" customHeight="1">
      <c r="A9" s="134" t="s">
        <v>71</v>
      </c>
      <c r="B9" s="134"/>
      <c r="C9" s="134"/>
      <c r="D9" s="134"/>
      <c r="E9" s="134"/>
      <c r="F9" s="134"/>
      <c r="G9" s="134"/>
      <c r="H9" s="134"/>
      <c r="I9" s="134"/>
      <c r="J9" s="134"/>
      <c r="K9" s="134"/>
      <c r="L9" s="2"/>
      <c r="M9" s="131" t="s">
        <v>80</v>
      </c>
      <c r="N9" s="137"/>
      <c r="O9" s="137"/>
      <c r="P9" s="137"/>
      <c r="Q9" s="137"/>
      <c r="R9" s="137"/>
      <c r="S9" s="137"/>
      <c r="T9" s="137"/>
      <c r="U9" s="137"/>
    </row>
    <row r="10" spans="1:21" ht="15" customHeight="1">
      <c r="A10" s="134" t="s">
        <v>70</v>
      </c>
      <c r="B10" s="134"/>
      <c r="C10" s="134"/>
      <c r="D10" s="134"/>
      <c r="E10" s="134"/>
      <c r="F10" s="134"/>
      <c r="G10" s="134"/>
      <c r="H10" s="134"/>
      <c r="I10" s="134"/>
      <c r="J10" s="134"/>
      <c r="K10" s="134"/>
      <c r="L10" s="2"/>
      <c r="M10" s="137"/>
      <c r="N10" s="137"/>
      <c r="O10" s="137"/>
      <c r="P10" s="137"/>
      <c r="Q10" s="137"/>
      <c r="R10" s="137"/>
      <c r="S10" s="137"/>
      <c r="T10" s="137"/>
      <c r="U10" s="137"/>
    </row>
    <row r="11" spans="1:21" ht="16.5" customHeight="1">
      <c r="A11" s="134" t="s">
        <v>63</v>
      </c>
      <c r="B11" s="134"/>
      <c r="C11" s="134"/>
      <c r="D11" s="134"/>
      <c r="E11" s="134"/>
      <c r="F11" s="134"/>
      <c r="G11" s="134"/>
      <c r="H11" s="134"/>
      <c r="I11" s="134"/>
      <c r="J11" s="134"/>
      <c r="K11" s="134"/>
      <c r="L11" s="2"/>
      <c r="M11" s="137"/>
      <c r="N11" s="137"/>
      <c r="O11" s="137"/>
      <c r="P11" s="137"/>
      <c r="Q11" s="137"/>
      <c r="R11" s="137"/>
      <c r="S11" s="137"/>
      <c r="T11" s="137"/>
      <c r="U11" s="137"/>
    </row>
    <row r="12" spans="1:21" ht="12.75">
      <c r="A12" s="134" t="s">
        <v>17</v>
      </c>
      <c r="B12" s="134"/>
      <c r="C12" s="134"/>
      <c r="D12" s="134"/>
      <c r="E12" s="134"/>
      <c r="F12" s="134"/>
      <c r="G12" s="134"/>
      <c r="H12" s="134"/>
      <c r="I12" s="134"/>
      <c r="J12" s="134"/>
      <c r="K12" s="134"/>
      <c r="L12" s="2"/>
      <c r="M12" s="137"/>
      <c r="N12" s="137"/>
      <c r="O12" s="137"/>
      <c r="P12" s="137"/>
      <c r="Q12" s="137"/>
      <c r="R12" s="137"/>
      <c r="S12" s="137"/>
      <c r="T12" s="137"/>
      <c r="U12" s="137"/>
    </row>
    <row r="13" spans="1:19" ht="10.5" customHeight="1">
      <c r="A13" s="134"/>
      <c r="B13" s="134"/>
      <c r="C13" s="134"/>
      <c r="D13" s="134"/>
      <c r="E13" s="134"/>
      <c r="F13" s="134"/>
      <c r="G13" s="134"/>
      <c r="H13" s="134"/>
      <c r="I13" s="134"/>
      <c r="J13" s="134"/>
      <c r="K13" s="134"/>
      <c r="M13" s="2"/>
      <c r="N13" s="2"/>
      <c r="O13" s="2"/>
      <c r="P13" s="2"/>
      <c r="Q13" s="2"/>
      <c r="R13" s="2"/>
      <c r="S13" s="2"/>
    </row>
    <row r="14" spans="1:21" ht="12.75">
      <c r="A14" s="151" t="s">
        <v>148</v>
      </c>
      <c r="B14" s="151"/>
      <c r="C14" s="151"/>
      <c r="D14" s="151"/>
      <c r="E14" s="151"/>
      <c r="F14" s="151"/>
      <c r="G14" s="151"/>
      <c r="H14" s="151"/>
      <c r="I14" s="151"/>
      <c r="J14" s="151"/>
      <c r="K14" s="151"/>
      <c r="M14" s="150" t="s">
        <v>20</v>
      </c>
      <c r="N14" s="150"/>
      <c r="O14" s="150"/>
      <c r="P14" s="150"/>
      <c r="Q14" s="150"/>
      <c r="R14" s="150"/>
      <c r="S14" s="150"/>
      <c r="T14" s="150"/>
      <c r="U14" s="150"/>
    </row>
    <row r="15" spans="1:21" ht="12.75">
      <c r="A15" s="152" t="s">
        <v>64</v>
      </c>
      <c r="B15" s="152"/>
      <c r="C15" s="152"/>
      <c r="D15" s="152"/>
      <c r="E15" s="152"/>
      <c r="F15" s="152"/>
      <c r="G15" s="152"/>
      <c r="H15" s="152"/>
      <c r="I15" s="152"/>
      <c r="J15" s="152"/>
      <c r="K15" s="152"/>
      <c r="M15" s="133" t="s">
        <v>126</v>
      </c>
      <c r="N15" s="133"/>
      <c r="O15" s="133"/>
      <c r="P15" s="133"/>
      <c r="Q15" s="133"/>
      <c r="R15" s="133"/>
      <c r="S15" s="133"/>
      <c r="T15" s="133"/>
      <c r="U15" s="133"/>
    </row>
    <row r="16" spans="1:21" ht="12.75" customHeight="1">
      <c r="A16" s="134" t="s">
        <v>86</v>
      </c>
      <c r="B16" s="134"/>
      <c r="C16" s="134"/>
      <c r="D16" s="134"/>
      <c r="E16" s="134"/>
      <c r="F16" s="134"/>
      <c r="G16" s="134"/>
      <c r="H16" s="134"/>
      <c r="I16" s="134"/>
      <c r="J16" s="134"/>
      <c r="K16" s="134"/>
      <c r="M16" s="133" t="s">
        <v>127</v>
      </c>
      <c r="N16" s="133"/>
      <c r="O16" s="133"/>
      <c r="P16" s="133"/>
      <c r="Q16" s="133"/>
      <c r="R16" s="133"/>
      <c r="S16" s="133"/>
      <c r="T16" s="133"/>
      <c r="U16" s="133"/>
    </row>
    <row r="17" spans="1:21" ht="12.75" customHeight="1">
      <c r="A17" s="134" t="s">
        <v>85</v>
      </c>
      <c r="B17" s="134"/>
      <c r="C17" s="134"/>
      <c r="D17" s="134"/>
      <c r="E17" s="134"/>
      <c r="F17" s="134"/>
      <c r="G17" s="134"/>
      <c r="H17" s="134"/>
      <c r="I17" s="134"/>
      <c r="J17" s="134"/>
      <c r="K17" s="134"/>
      <c r="M17" s="37"/>
      <c r="N17" s="159" t="s">
        <v>128</v>
      </c>
      <c r="O17" s="159"/>
      <c r="P17" s="159"/>
      <c r="Q17" s="159"/>
      <c r="R17" s="159"/>
      <c r="S17" s="159"/>
      <c r="T17" s="159"/>
      <c r="U17" s="159"/>
    </row>
    <row r="18" spans="1:21" ht="12.75" customHeight="1">
      <c r="A18" s="134" t="s">
        <v>1</v>
      </c>
      <c r="B18" s="134"/>
      <c r="C18" s="134"/>
      <c r="D18" s="134"/>
      <c r="E18" s="134"/>
      <c r="F18" s="134"/>
      <c r="G18" s="134"/>
      <c r="H18" s="134"/>
      <c r="I18" s="134"/>
      <c r="J18" s="134"/>
      <c r="K18" s="134"/>
      <c r="M18" s="133" t="s">
        <v>129</v>
      </c>
      <c r="N18" s="133"/>
      <c r="O18" s="133"/>
      <c r="P18" s="133"/>
      <c r="Q18" s="133"/>
      <c r="R18" s="133"/>
      <c r="S18" s="133"/>
      <c r="T18" s="133"/>
      <c r="U18" s="133"/>
    </row>
    <row r="19" spans="1:21" ht="14.25" customHeight="1">
      <c r="A19" s="134" t="s">
        <v>79</v>
      </c>
      <c r="B19" s="134"/>
      <c r="C19" s="134"/>
      <c r="D19" s="134"/>
      <c r="E19" s="134"/>
      <c r="F19" s="134"/>
      <c r="G19" s="134"/>
      <c r="H19" s="134"/>
      <c r="I19" s="134"/>
      <c r="J19" s="134"/>
      <c r="K19" s="134"/>
      <c r="M19" s="133" t="s">
        <v>78</v>
      </c>
      <c r="N19" s="133"/>
      <c r="O19" s="133"/>
      <c r="P19" s="133"/>
      <c r="Q19" s="133"/>
      <c r="R19" s="133"/>
      <c r="S19" s="133"/>
      <c r="T19" s="133"/>
      <c r="U19" s="133"/>
    </row>
    <row r="20" spans="1:21" ht="14.25" customHeight="1">
      <c r="A20" s="8"/>
      <c r="B20" s="8"/>
      <c r="C20" s="8"/>
      <c r="D20" s="8"/>
      <c r="E20" s="8"/>
      <c r="F20" s="8"/>
      <c r="G20" s="8"/>
      <c r="H20" s="8"/>
      <c r="I20" s="8"/>
      <c r="J20" s="8"/>
      <c r="K20" s="8"/>
      <c r="M20" s="37"/>
      <c r="N20" s="159" t="s">
        <v>130</v>
      </c>
      <c r="O20" s="159"/>
      <c r="P20" s="159"/>
      <c r="Q20" s="159"/>
      <c r="R20" s="159"/>
      <c r="S20" s="159"/>
      <c r="T20" s="159"/>
      <c r="U20" s="159"/>
    </row>
    <row r="21" spans="1:21" ht="14.25" customHeight="1">
      <c r="A21" s="8"/>
      <c r="B21" s="8"/>
      <c r="C21" s="8"/>
      <c r="D21" s="8"/>
      <c r="E21" s="8"/>
      <c r="F21" s="8"/>
      <c r="G21" s="8"/>
      <c r="H21" s="8"/>
      <c r="I21" s="8"/>
      <c r="J21" s="8"/>
      <c r="K21" s="8"/>
      <c r="M21" s="133" t="s">
        <v>131</v>
      </c>
      <c r="N21" s="133"/>
      <c r="O21" s="133"/>
      <c r="P21" s="133"/>
      <c r="Q21" s="133"/>
      <c r="R21" s="133"/>
      <c r="S21" s="133"/>
      <c r="T21" s="133"/>
      <c r="U21" s="133"/>
    </row>
    <row r="22" spans="1:21" ht="12.75">
      <c r="A22" s="134"/>
      <c r="B22" s="134"/>
      <c r="C22" s="134"/>
      <c r="D22" s="134"/>
      <c r="E22" s="134"/>
      <c r="F22" s="134"/>
      <c r="G22" s="134"/>
      <c r="H22" s="134"/>
      <c r="I22" s="134"/>
      <c r="J22" s="134"/>
      <c r="K22" s="134"/>
      <c r="M22" s="37"/>
      <c r="N22" s="160"/>
      <c r="O22" s="160"/>
      <c r="P22" s="160"/>
      <c r="Q22" s="160"/>
      <c r="R22" s="160"/>
      <c r="S22" s="160"/>
      <c r="T22" s="160"/>
      <c r="U22" s="160"/>
    </row>
    <row r="23" spans="1:19" ht="5.25" customHeight="1">
      <c r="A23" s="156" t="s">
        <v>125</v>
      </c>
      <c r="B23" s="155"/>
      <c r="C23" s="155"/>
      <c r="D23" s="155"/>
      <c r="E23" s="155"/>
      <c r="F23" s="155"/>
      <c r="G23" s="155"/>
      <c r="H23" s="155"/>
      <c r="I23" s="155"/>
      <c r="J23" s="155"/>
      <c r="K23" s="155"/>
      <c r="M23" s="2"/>
      <c r="N23" s="2"/>
      <c r="O23" s="2"/>
      <c r="P23" s="2"/>
      <c r="Q23" s="2"/>
      <c r="R23" s="2"/>
      <c r="S23" s="2"/>
    </row>
    <row r="24" spans="1:21" ht="15" customHeight="1">
      <c r="A24" s="155"/>
      <c r="B24" s="155"/>
      <c r="C24" s="155"/>
      <c r="D24" s="155"/>
      <c r="E24" s="155"/>
      <c r="F24" s="155"/>
      <c r="G24" s="155"/>
      <c r="H24" s="155"/>
      <c r="I24" s="155"/>
      <c r="J24" s="155"/>
      <c r="K24" s="155"/>
      <c r="M24" s="157" t="s">
        <v>147</v>
      </c>
      <c r="N24" s="157"/>
      <c r="O24" s="157"/>
      <c r="P24" s="157"/>
      <c r="Q24" s="157"/>
      <c r="R24" s="157"/>
      <c r="S24" s="157"/>
      <c r="T24" s="157"/>
      <c r="U24" s="157"/>
    </row>
    <row r="25" spans="1:21" ht="15" customHeight="1">
      <c r="A25" s="155"/>
      <c r="B25" s="155"/>
      <c r="C25" s="155"/>
      <c r="D25" s="155"/>
      <c r="E25" s="155"/>
      <c r="F25" s="155"/>
      <c r="G25" s="155"/>
      <c r="H25" s="155"/>
      <c r="I25" s="155"/>
      <c r="J25" s="155"/>
      <c r="K25" s="155"/>
      <c r="M25" s="157"/>
      <c r="N25" s="157"/>
      <c r="O25" s="157"/>
      <c r="P25" s="157"/>
      <c r="Q25" s="157"/>
      <c r="R25" s="157"/>
      <c r="S25" s="157"/>
      <c r="T25" s="157"/>
      <c r="U25" s="157"/>
    </row>
    <row r="26" spans="1:21" ht="39.75" customHeight="1">
      <c r="A26" s="155"/>
      <c r="B26" s="155"/>
      <c r="C26" s="155"/>
      <c r="D26" s="155"/>
      <c r="E26" s="155"/>
      <c r="F26" s="155"/>
      <c r="G26" s="155"/>
      <c r="H26" s="155"/>
      <c r="I26" s="155"/>
      <c r="J26" s="155"/>
      <c r="K26" s="155"/>
      <c r="M26" s="157"/>
      <c r="N26" s="157"/>
      <c r="O26" s="157"/>
      <c r="P26" s="157"/>
      <c r="Q26" s="157"/>
      <c r="R26" s="157"/>
      <c r="S26" s="157"/>
      <c r="T26" s="157"/>
      <c r="U26" s="157"/>
    </row>
    <row r="27" spans="1:19" ht="6" customHeight="1">
      <c r="A27" s="2"/>
      <c r="B27" s="2"/>
      <c r="C27" s="2"/>
      <c r="D27" s="2"/>
      <c r="E27" s="2"/>
      <c r="F27" s="2"/>
      <c r="G27" s="2"/>
      <c r="H27" s="2"/>
      <c r="I27" s="2"/>
      <c r="J27" s="2"/>
      <c r="K27" s="2"/>
      <c r="M27" s="3"/>
      <c r="N27" s="3"/>
      <c r="O27" s="3"/>
      <c r="P27" s="3"/>
      <c r="Q27" s="3"/>
      <c r="R27" s="3"/>
      <c r="S27" s="3"/>
    </row>
    <row r="28" spans="1:21" ht="12.75">
      <c r="A28" s="92" t="s">
        <v>16</v>
      </c>
      <c r="B28" s="92"/>
      <c r="C28" s="92"/>
      <c r="D28" s="92"/>
      <c r="E28" s="92"/>
      <c r="F28" s="92"/>
      <c r="G28" s="92"/>
      <c r="M28" s="155" t="s">
        <v>87</v>
      </c>
      <c r="N28" s="155"/>
      <c r="O28" s="155"/>
      <c r="P28" s="155"/>
      <c r="Q28" s="155"/>
      <c r="R28" s="155"/>
      <c r="S28" s="155"/>
      <c r="T28" s="155"/>
      <c r="U28" s="155"/>
    </row>
    <row r="29" spans="1:21" ht="26.25" customHeight="1">
      <c r="A29" s="4"/>
      <c r="B29" s="97" t="s">
        <v>2</v>
      </c>
      <c r="C29" s="99"/>
      <c r="D29" s="97" t="s">
        <v>3</v>
      </c>
      <c r="E29" s="98"/>
      <c r="F29" s="99"/>
      <c r="G29" s="116" t="s">
        <v>18</v>
      </c>
      <c r="H29" s="116" t="s">
        <v>10</v>
      </c>
      <c r="I29" s="97" t="s">
        <v>4</v>
      </c>
      <c r="J29" s="98"/>
      <c r="K29" s="99"/>
      <c r="M29" s="155"/>
      <c r="N29" s="155"/>
      <c r="O29" s="155"/>
      <c r="P29" s="155"/>
      <c r="Q29" s="155"/>
      <c r="R29" s="155"/>
      <c r="S29" s="155"/>
      <c r="T29" s="155"/>
      <c r="U29" s="155"/>
    </row>
    <row r="30" spans="1:21" ht="14.25" customHeight="1">
      <c r="A30" s="4"/>
      <c r="B30" s="5" t="s">
        <v>5</v>
      </c>
      <c r="C30" s="5" t="s">
        <v>6</v>
      </c>
      <c r="D30" s="5" t="s">
        <v>7</v>
      </c>
      <c r="E30" s="5" t="s">
        <v>8</v>
      </c>
      <c r="F30" s="5" t="s">
        <v>9</v>
      </c>
      <c r="G30" s="117"/>
      <c r="H30" s="117"/>
      <c r="I30" s="5" t="s">
        <v>11</v>
      </c>
      <c r="J30" s="5" t="s">
        <v>12</v>
      </c>
      <c r="K30" s="5" t="s">
        <v>13</v>
      </c>
      <c r="M30" s="155"/>
      <c r="N30" s="155"/>
      <c r="O30" s="155"/>
      <c r="P30" s="155"/>
      <c r="Q30" s="155"/>
      <c r="R30" s="155"/>
      <c r="S30" s="155"/>
      <c r="T30" s="155"/>
      <c r="U30" s="155"/>
    </row>
    <row r="31" spans="1:21" ht="17.25" customHeight="1">
      <c r="A31" s="6" t="s">
        <v>14</v>
      </c>
      <c r="B31" s="7">
        <v>14</v>
      </c>
      <c r="C31" s="7">
        <v>14</v>
      </c>
      <c r="D31" s="24">
        <v>3</v>
      </c>
      <c r="E31" s="24">
        <v>3</v>
      </c>
      <c r="F31" s="24">
        <v>2</v>
      </c>
      <c r="G31" s="24"/>
      <c r="H31" s="36"/>
      <c r="I31" s="24">
        <v>3</v>
      </c>
      <c r="J31" s="24">
        <v>1</v>
      </c>
      <c r="K31" s="24">
        <v>12</v>
      </c>
      <c r="M31" s="155"/>
      <c r="N31" s="155"/>
      <c r="O31" s="155"/>
      <c r="P31" s="155"/>
      <c r="Q31" s="155"/>
      <c r="R31" s="155"/>
      <c r="S31" s="155"/>
      <c r="T31" s="155"/>
      <c r="U31" s="155"/>
    </row>
    <row r="32" spans="1:21" ht="15" customHeight="1">
      <c r="A32" s="6" t="s">
        <v>15</v>
      </c>
      <c r="B32" s="7">
        <v>14</v>
      </c>
      <c r="C32" s="7">
        <v>12</v>
      </c>
      <c r="D32" s="24">
        <v>3</v>
      </c>
      <c r="E32" s="24">
        <v>3</v>
      </c>
      <c r="F32" s="24">
        <v>2</v>
      </c>
      <c r="G32" s="24">
        <v>2</v>
      </c>
      <c r="H32" s="39"/>
      <c r="I32" s="24">
        <v>3</v>
      </c>
      <c r="J32" s="24">
        <v>1</v>
      </c>
      <c r="K32" s="24">
        <v>12</v>
      </c>
      <c r="M32" s="155"/>
      <c r="N32" s="155"/>
      <c r="O32" s="155"/>
      <c r="P32" s="155"/>
      <c r="Q32" s="155"/>
      <c r="R32" s="155"/>
      <c r="S32" s="155"/>
      <c r="T32" s="155"/>
      <c r="U32" s="155"/>
    </row>
    <row r="33" spans="1:21" ht="15.75" customHeight="1">
      <c r="A33" s="31"/>
      <c r="B33" s="29"/>
      <c r="C33" s="29"/>
      <c r="D33" s="29"/>
      <c r="E33" s="29"/>
      <c r="F33" s="29"/>
      <c r="G33" s="29"/>
      <c r="H33" s="29"/>
      <c r="I33" s="29"/>
      <c r="J33" s="29"/>
      <c r="K33" s="32"/>
      <c r="M33" s="155"/>
      <c r="N33" s="155"/>
      <c r="O33" s="155"/>
      <c r="P33" s="155"/>
      <c r="Q33" s="155"/>
      <c r="R33" s="155"/>
      <c r="S33" s="155"/>
      <c r="T33" s="155"/>
      <c r="U33" s="155"/>
    </row>
    <row r="34" spans="1:21" ht="21" customHeight="1">
      <c r="A34" s="30"/>
      <c r="B34" s="30"/>
      <c r="C34" s="30"/>
      <c r="D34" s="30"/>
      <c r="E34" s="30"/>
      <c r="F34" s="30"/>
      <c r="G34" s="30"/>
      <c r="M34" s="155"/>
      <c r="N34" s="155"/>
      <c r="O34" s="155"/>
      <c r="P34" s="155"/>
      <c r="Q34" s="155"/>
      <c r="R34" s="155"/>
      <c r="S34" s="155"/>
      <c r="T34" s="155"/>
      <c r="U34" s="155"/>
    </row>
    <row r="35" spans="1:21" ht="16.5" customHeight="1">
      <c r="A35" s="153" t="s">
        <v>21</v>
      </c>
      <c r="B35" s="154"/>
      <c r="C35" s="154"/>
      <c r="D35" s="154"/>
      <c r="E35" s="154"/>
      <c r="F35" s="154"/>
      <c r="G35" s="154"/>
      <c r="H35" s="154"/>
      <c r="I35" s="154"/>
      <c r="J35" s="154"/>
      <c r="K35" s="154"/>
      <c r="L35" s="154"/>
      <c r="M35" s="154"/>
      <c r="N35" s="154"/>
      <c r="O35" s="154"/>
      <c r="P35" s="154"/>
      <c r="Q35" s="154"/>
      <c r="R35" s="154"/>
      <c r="S35" s="154"/>
      <c r="T35" s="154"/>
      <c r="U35" s="154"/>
    </row>
    <row r="36" spans="15:21" ht="8.25" customHeight="1" hidden="1">
      <c r="O36" s="9"/>
      <c r="P36" s="10" t="s">
        <v>37</v>
      </c>
      <c r="Q36" s="10" t="s">
        <v>38</v>
      </c>
      <c r="R36" s="10" t="s">
        <v>39</v>
      </c>
      <c r="S36" s="10" t="s">
        <v>40</v>
      </c>
      <c r="T36" s="10" t="s">
        <v>52</v>
      </c>
      <c r="U36" s="10"/>
    </row>
    <row r="37" spans="1:21" ht="17.25" customHeight="1">
      <c r="A37" s="138" t="s">
        <v>43</v>
      </c>
      <c r="B37" s="138"/>
      <c r="C37" s="138"/>
      <c r="D37" s="138"/>
      <c r="E37" s="138"/>
      <c r="F37" s="138"/>
      <c r="G37" s="138"/>
      <c r="H37" s="138"/>
      <c r="I37" s="138"/>
      <c r="J37" s="138"/>
      <c r="K37" s="138"/>
      <c r="L37" s="138"/>
      <c r="M37" s="138"/>
      <c r="N37" s="138"/>
      <c r="O37" s="138"/>
      <c r="P37" s="138"/>
      <c r="Q37" s="138"/>
      <c r="R37" s="138"/>
      <c r="S37" s="138"/>
      <c r="T37" s="138"/>
      <c r="U37" s="138"/>
    </row>
    <row r="38" spans="1:21" ht="25.5" customHeight="1">
      <c r="A38" s="122" t="s">
        <v>27</v>
      </c>
      <c r="B38" s="124" t="s">
        <v>26</v>
      </c>
      <c r="C38" s="125"/>
      <c r="D38" s="125"/>
      <c r="E38" s="125"/>
      <c r="F38" s="125"/>
      <c r="G38" s="125"/>
      <c r="H38" s="125"/>
      <c r="I38" s="126"/>
      <c r="J38" s="116" t="s">
        <v>41</v>
      </c>
      <c r="K38" s="97" t="s">
        <v>24</v>
      </c>
      <c r="L38" s="98"/>
      <c r="M38" s="98"/>
      <c r="N38" s="99"/>
      <c r="O38" s="75" t="s">
        <v>42</v>
      </c>
      <c r="P38" s="76"/>
      <c r="Q38" s="77"/>
      <c r="R38" s="75" t="s">
        <v>23</v>
      </c>
      <c r="S38" s="78"/>
      <c r="T38" s="79"/>
      <c r="U38" s="139" t="s">
        <v>22</v>
      </c>
    </row>
    <row r="39" spans="1:21" ht="13.5" customHeight="1">
      <c r="A39" s="123"/>
      <c r="B39" s="127"/>
      <c r="C39" s="128"/>
      <c r="D39" s="128"/>
      <c r="E39" s="128"/>
      <c r="F39" s="128"/>
      <c r="G39" s="128"/>
      <c r="H39" s="128"/>
      <c r="I39" s="129"/>
      <c r="J39" s="117"/>
      <c r="K39" s="5" t="s">
        <v>28</v>
      </c>
      <c r="L39" s="5" t="s">
        <v>29</v>
      </c>
      <c r="M39" s="5" t="s">
        <v>30</v>
      </c>
      <c r="N39" s="5" t="s">
        <v>72</v>
      </c>
      <c r="O39" s="5" t="s">
        <v>34</v>
      </c>
      <c r="P39" s="5" t="s">
        <v>7</v>
      </c>
      <c r="Q39" s="5" t="s">
        <v>31</v>
      </c>
      <c r="R39" s="5" t="s">
        <v>32</v>
      </c>
      <c r="S39" s="5" t="s">
        <v>28</v>
      </c>
      <c r="T39" s="5" t="s">
        <v>33</v>
      </c>
      <c r="U39" s="117"/>
    </row>
    <row r="40" spans="1:21" ht="12.75">
      <c r="A40" s="27" t="s">
        <v>88</v>
      </c>
      <c r="B40" s="46" t="s">
        <v>91</v>
      </c>
      <c r="C40" s="47"/>
      <c r="D40" s="47"/>
      <c r="E40" s="47"/>
      <c r="F40" s="47"/>
      <c r="G40" s="47"/>
      <c r="H40" s="47"/>
      <c r="I40" s="48"/>
      <c r="J40" s="11">
        <v>8</v>
      </c>
      <c r="K40" s="11">
        <v>2</v>
      </c>
      <c r="L40" s="11">
        <v>0</v>
      </c>
      <c r="M40" s="11">
        <v>1</v>
      </c>
      <c r="N40" s="11">
        <v>2</v>
      </c>
      <c r="O40" s="17">
        <f>SUM(K40:N40)</f>
        <v>5</v>
      </c>
      <c r="P40" s="18">
        <f>Q40-O40</f>
        <v>9</v>
      </c>
      <c r="Q40" s="18">
        <f>ROUND(PRODUCT(J40,25)/14,0)</f>
        <v>14</v>
      </c>
      <c r="R40" s="23" t="s">
        <v>32</v>
      </c>
      <c r="S40" s="11"/>
      <c r="T40" s="24"/>
      <c r="U40" s="11" t="s">
        <v>37</v>
      </c>
    </row>
    <row r="41" spans="1:21" ht="12.75">
      <c r="A41" s="27" t="s">
        <v>89</v>
      </c>
      <c r="B41" s="46" t="s">
        <v>132</v>
      </c>
      <c r="C41" s="47"/>
      <c r="D41" s="47"/>
      <c r="E41" s="47"/>
      <c r="F41" s="47"/>
      <c r="G41" s="47"/>
      <c r="H41" s="47"/>
      <c r="I41" s="48"/>
      <c r="J41" s="11">
        <v>8</v>
      </c>
      <c r="K41" s="11">
        <v>2</v>
      </c>
      <c r="L41" s="11">
        <v>0</v>
      </c>
      <c r="M41" s="11">
        <v>1</v>
      </c>
      <c r="N41" s="11">
        <v>2</v>
      </c>
      <c r="O41" s="17">
        <f>SUM(K41:N41)</f>
        <v>5</v>
      </c>
      <c r="P41" s="18">
        <f>Q41-O41</f>
        <v>9</v>
      </c>
      <c r="Q41" s="18">
        <f>ROUND(PRODUCT(J41,25)/14,0)</f>
        <v>14</v>
      </c>
      <c r="R41" s="23" t="s">
        <v>32</v>
      </c>
      <c r="S41" s="11"/>
      <c r="T41" s="24"/>
      <c r="U41" s="11" t="s">
        <v>37</v>
      </c>
    </row>
    <row r="42" spans="1:21" ht="12.75">
      <c r="A42" s="27" t="s">
        <v>90</v>
      </c>
      <c r="B42" s="46" t="s">
        <v>133</v>
      </c>
      <c r="C42" s="47"/>
      <c r="D42" s="47"/>
      <c r="E42" s="47"/>
      <c r="F42" s="47"/>
      <c r="G42" s="47"/>
      <c r="H42" s="47"/>
      <c r="I42" s="48"/>
      <c r="J42" s="11">
        <v>7</v>
      </c>
      <c r="K42" s="11">
        <v>2</v>
      </c>
      <c r="L42" s="11">
        <v>1</v>
      </c>
      <c r="M42" s="11">
        <v>0</v>
      </c>
      <c r="N42" s="11">
        <v>0</v>
      </c>
      <c r="O42" s="17">
        <f>SUM(K42:N42)</f>
        <v>3</v>
      </c>
      <c r="P42" s="18">
        <f>Q42-O42</f>
        <v>10</v>
      </c>
      <c r="Q42" s="18">
        <f>ROUND(PRODUCT(J42,25)/14,0)</f>
        <v>13</v>
      </c>
      <c r="R42" s="23" t="s">
        <v>32</v>
      </c>
      <c r="S42" s="11"/>
      <c r="T42" s="24"/>
      <c r="U42" s="11" t="s">
        <v>39</v>
      </c>
    </row>
    <row r="43" spans="1:21" ht="12.75">
      <c r="A43" s="27" t="s">
        <v>141</v>
      </c>
      <c r="B43" s="46" t="s">
        <v>134</v>
      </c>
      <c r="C43" s="47"/>
      <c r="D43" s="47"/>
      <c r="E43" s="47"/>
      <c r="F43" s="47"/>
      <c r="G43" s="47"/>
      <c r="H43" s="47"/>
      <c r="I43" s="48"/>
      <c r="J43" s="11">
        <v>7</v>
      </c>
      <c r="K43" s="11">
        <v>2</v>
      </c>
      <c r="L43" s="11">
        <v>1</v>
      </c>
      <c r="M43" s="11">
        <v>0</v>
      </c>
      <c r="N43" s="11">
        <v>2</v>
      </c>
      <c r="O43" s="17">
        <f>SUM(K43:N43)</f>
        <v>5</v>
      </c>
      <c r="P43" s="18">
        <f>Q43-O43</f>
        <v>8</v>
      </c>
      <c r="Q43" s="18">
        <f>ROUND(PRODUCT(J43,25)/14,0)</f>
        <v>13</v>
      </c>
      <c r="R43" s="23" t="s">
        <v>32</v>
      </c>
      <c r="S43" s="11"/>
      <c r="T43" s="24"/>
      <c r="U43" s="11" t="s">
        <v>39</v>
      </c>
    </row>
    <row r="44" spans="1:21" ht="12.75">
      <c r="A44" s="20" t="s">
        <v>25</v>
      </c>
      <c r="B44" s="52"/>
      <c r="C44" s="53"/>
      <c r="D44" s="53"/>
      <c r="E44" s="53"/>
      <c r="F44" s="53"/>
      <c r="G44" s="53"/>
      <c r="H44" s="53"/>
      <c r="I44" s="54"/>
      <c r="J44" s="20">
        <f aca="true" t="shared" si="0" ref="J44:Q44">SUM(J40:J43)</f>
        <v>30</v>
      </c>
      <c r="K44" s="20">
        <f t="shared" si="0"/>
        <v>8</v>
      </c>
      <c r="L44" s="20">
        <f t="shared" si="0"/>
        <v>2</v>
      </c>
      <c r="M44" s="20">
        <f t="shared" si="0"/>
        <v>2</v>
      </c>
      <c r="N44" s="20">
        <f t="shared" si="0"/>
        <v>6</v>
      </c>
      <c r="O44" s="20">
        <f t="shared" si="0"/>
        <v>18</v>
      </c>
      <c r="P44" s="20">
        <f t="shared" si="0"/>
        <v>36</v>
      </c>
      <c r="Q44" s="20">
        <f t="shared" si="0"/>
        <v>54</v>
      </c>
      <c r="R44" s="20">
        <f>COUNTIF(R40:R43,"E")</f>
        <v>4</v>
      </c>
      <c r="S44" s="20">
        <f>COUNTIF(S40:S43,"C")</f>
        <v>0</v>
      </c>
      <c r="T44" s="20">
        <f>COUNTIF(T40:T43,"VP")</f>
        <v>0</v>
      </c>
      <c r="U44" s="21"/>
    </row>
    <row r="45" ht="19.5" customHeight="1"/>
    <row r="46" spans="1:21" ht="16.5" customHeight="1">
      <c r="A46" s="138" t="s">
        <v>44</v>
      </c>
      <c r="B46" s="138"/>
      <c r="C46" s="138"/>
      <c r="D46" s="138"/>
      <c r="E46" s="138"/>
      <c r="F46" s="138"/>
      <c r="G46" s="138"/>
      <c r="H46" s="138"/>
      <c r="I46" s="138"/>
      <c r="J46" s="138"/>
      <c r="K46" s="138"/>
      <c r="L46" s="138"/>
      <c r="M46" s="138"/>
      <c r="N46" s="138"/>
      <c r="O46" s="138"/>
      <c r="P46" s="138"/>
      <c r="Q46" s="138"/>
      <c r="R46" s="138"/>
      <c r="S46" s="138"/>
      <c r="T46" s="138"/>
      <c r="U46" s="138"/>
    </row>
    <row r="47" spans="1:21" ht="26.25" customHeight="1">
      <c r="A47" s="122" t="s">
        <v>27</v>
      </c>
      <c r="B47" s="124" t="s">
        <v>26</v>
      </c>
      <c r="C47" s="125"/>
      <c r="D47" s="125"/>
      <c r="E47" s="125"/>
      <c r="F47" s="125"/>
      <c r="G47" s="125"/>
      <c r="H47" s="125"/>
      <c r="I47" s="126"/>
      <c r="J47" s="116" t="s">
        <v>41</v>
      </c>
      <c r="K47" s="97" t="s">
        <v>24</v>
      </c>
      <c r="L47" s="98"/>
      <c r="M47" s="98"/>
      <c r="N47" s="99"/>
      <c r="O47" s="75" t="s">
        <v>42</v>
      </c>
      <c r="P47" s="76"/>
      <c r="Q47" s="77"/>
      <c r="R47" s="75" t="s">
        <v>23</v>
      </c>
      <c r="S47" s="78"/>
      <c r="T47" s="79"/>
      <c r="U47" s="139" t="s">
        <v>22</v>
      </c>
    </row>
    <row r="48" spans="1:21" ht="12.75" customHeight="1">
      <c r="A48" s="123"/>
      <c r="B48" s="127"/>
      <c r="C48" s="128"/>
      <c r="D48" s="128"/>
      <c r="E48" s="128"/>
      <c r="F48" s="128"/>
      <c r="G48" s="128"/>
      <c r="H48" s="128"/>
      <c r="I48" s="129"/>
      <c r="J48" s="117"/>
      <c r="K48" s="5" t="s">
        <v>28</v>
      </c>
      <c r="L48" s="5" t="s">
        <v>29</v>
      </c>
      <c r="M48" s="5" t="s">
        <v>30</v>
      </c>
      <c r="N48" s="5" t="s">
        <v>72</v>
      </c>
      <c r="O48" s="5" t="s">
        <v>34</v>
      </c>
      <c r="P48" s="5" t="s">
        <v>7</v>
      </c>
      <c r="Q48" s="5" t="s">
        <v>31</v>
      </c>
      <c r="R48" s="5" t="s">
        <v>32</v>
      </c>
      <c r="S48" s="5" t="s">
        <v>28</v>
      </c>
      <c r="T48" s="5" t="s">
        <v>33</v>
      </c>
      <c r="U48" s="117"/>
    </row>
    <row r="49" spans="1:21" ht="12.75">
      <c r="A49" s="27" t="s">
        <v>92</v>
      </c>
      <c r="B49" s="46" t="s">
        <v>135</v>
      </c>
      <c r="C49" s="47"/>
      <c r="D49" s="47"/>
      <c r="E49" s="47"/>
      <c r="F49" s="47"/>
      <c r="G49" s="47"/>
      <c r="H49" s="47"/>
      <c r="I49" s="48"/>
      <c r="J49" s="11">
        <v>8</v>
      </c>
      <c r="K49" s="11">
        <v>2</v>
      </c>
      <c r="L49" s="11">
        <v>0</v>
      </c>
      <c r="M49" s="11">
        <v>1</v>
      </c>
      <c r="N49" s="11">
        <v>2</v>
      </c>
      <c r="O49" s="17">
        <f>SUM(K49:N49)</f>
        <v>5</v>
      </c>
      <c r="P49" s="18">
        <f>Q49-O49</f>
        <v>9</v>
      </c>
      <c r="Q49" s="18">
        <f>ROUND(PRODUCT(J49,25)/14,0)</f>
        <v>14</v>
      </c>
      <c r="R49" s="23" t="s">
        <v>32</v>
      </c>
      <c r="S49" s="11"/>
      <c r="T49" s="24"/>
      <c r="U49" s="11" t="s">
        <v>37</v>
      </c>
    </row>
    <row r="50" spans="1:21" ht="12.75">
      <c r="A50" s="27" t="s">
        <v>93</v>
      </c>
      <c r="B50" s="46" t="s">
        <v>94</v>
      </c>
      <c r="C50" s="47"/>
      <c r="D50" s="47"/>
      <c r="E50" s="47"/>
      <c r="F50" s="47"/>
      <c r="G50" s="47"/>
      <c r="H50" s="47"/>
      <c r="I50" s="48"/>
      <c r="J50" s="11">
        <v>8</v>
      </c>
      <c r="K50" s="11">
        <v>2</v>
      </c>
      <c r="L50" s="11">
        <v>0</v>
      </c>
      <c r="M50" s="11">
        <v>1</v>
      </c>
      <c r="N50" s="11">
        <v>2</v>
      </c>
      <c r="O50" s="17">
        <f>SUM(K50:N50)</f>
        <v>5</v>
      </c>
      <c r="P50" s="18">
        <f>Q50-O50</f>
        <v>9</v>
      </c>
      <c r="Q50" s="18">
        <f>ROUND(PRODUCT(J50,25)/14,0)</f>
        <v>14</v>
      </c>
      <c r="R50" s="23" t="s">
        <v>32</v>
      </c>
      <c r="S50" s="11"/>
      <c r="T50" s="24"/>
      <c r="U50" s="11" t="s">
        <v>37</v>
      </c>
    </row>
    <row r="51" spans="1:21" ht="12.75">
      <c r="A51" s="27" t="s">
        <v>142</v>
      </c>
      <c r="B51" s="46" t="s">
        <v>136</v>
      </c>
      <c r="C51" s="47"/>
      <c r="D51" s="47"/>
      <c r="E51" s="47"/>
      <c r="F51" s="47"/>
      <c r="G51" s="47"/>
      <c r="H51" s="47"/>
      <c r="I51" s="48"/>
      <c r="J51" s="11">
        <v>7</v>
      </c>
      <c r="K51" s="11">
        <v>2</v>
      </c>
      <c r="L51" s="11">
        <v>1</v>
      </c>
      <c r="M51" s="11">
        <v>0</v>
      </c>
      <c r="N51" s="11">
        <v>2</v>
      </c>
      <c r="O51" s="17">
        <f>SUM(K51:N51)</f>
        <v>5</v>
      </c>
      <c r="P51" s="18">
        <f>Q51-O51</f>
        <v>8</v>
      </c>
      <c r="Q51" s="18">
        <f>ROUND(PRODUCT(J51,25)/14,0)</f>
        <v>13</v>
      </c>
      <c r="R51" s="23" t="s">
        <v>32</v>
      </c>
      <c r="S51" s="11"/>
      <c r="T51" s="24"/>
      <c r="U51" s="11" t="s">
        <v>39</v>
      </c>
    </row>
    <row r="52" spans="1:21" ht="12.75">
      <c r="A52" s="27" t="s">
        <v>145</v>
      </c>
      <c r="B52" s="46" t="s">
        <v>137</v>
      </c>
      <c r="C52" s="47"/>
      <c r="D52" s="47"/>
      <c r="E52" s="47"/>
      <c r="F52" s="47"/>
      <c r="G52" s="47"/>
      <c r="H52" s="47"/>
      <c r="I52" s="48"/>
      <c r="J52" s="11">
        <v>7</v>
      </c>
      <c r="K52" s="11">
        <v>2</v>
      </c>
      <c r="L52" s="11">
        <v>1</v>
      </c>
      <c r="M52" s="11">
        <v>0</v>
      </c>
      <c r="N52" s="11">
        <v>2</v>
      </c>
      <c r="O52" s="17">
        <f>SUM(K52:N52)</f>
        <v>5</v>
      </c>
      <c r="P52" s="18">
        <f>Q52-O52</f>
        <v>8</v>
      </c>
      <c r="Q52" s="18">
        <f>ROUND(PRODUCT(J52,25)/14,0)</f>
        <v>13</v>
      </c>
      <c r="R52" s="23"/>
      <c r="S52" s="11" t="s">
        <v>28</v>
      </c>
      <c r="T52" s="24"/>
      <c r="U52" s="11" t="s">
        <v>39</v>
      </c>
    </row>
    <row r="53" spans="1:21" ht="12.75">
      <c r="A53" s="20" t="s">
        <v>25</v>
      </c>
      <c r="B53" s="52"/>
      <c r="C53" s="53"/>
      <c r="D53" s="53"/>
      <c r="E53" s="53"/>
      <c r="F53" s="53"/>
      <c r="G53" s="53"/>
      <c r="H53" s="53"/>
      <c r="I53" s="54"/>
      <c r="J53" s="20">
        <f aca="true" t="shared" si="1" ref="J53:Q53">SUM(J49:J52)</f>
        <v>30</v>
      </c>
      <c r="K53" s="20">
        <f t="shared" si="1"/>
        <v>8</v>
      </c>
      <c r="L53" s="20">
        <f t="shared" si="1"/>
        <v>2</v>
      </c>
      <c r="M53" s="20">
        <f t="shared" si="1"/>
        <v>2</v>
      </c>
      <c r="N53" s="20">
        <f t="shared" si="1"/>
        <v>8</v>
      </c>
      <c r="O53" s="20">
        <f t="shared" si="1"/>
        <v>20</v>
      </c>
      <c r="P53" s="20">
        <f t="shared" si="1"/>
        <v>34</v>
      </c>
      <c r="Q53" s="20">
        <f t="shared" si="1"/>
        <v>54</v>
      </c>
      <c r="R53" s="20">
        <f>COUNTIF(R49:R52,"E")</f>
        <v>3</v>
      </c>
      <c r="S53" s="20">
        <f>COUNTIF(S49:S52,"C")</f>
        <v>1</v>
      </c>
      <c r="T53" s="20">
        <f>COUNTIF(T49:T52,"VP")</f>
        <v>0</v>
      </c>
      <c r="U53" s="21"/>
    </row>
    <row r="54" ht="19.5" customHeight="1"/>
    <row r="55" spans="1:21" ht="18" customHeight="1">
      <c r="A55" s="138" t="s">
        <v>45</v>
      </c>
      <c r="B55" s="138"/>
      <c r="C55" s="138"/>
      <c r="D55" s="138"/>
      <c r="E55" s="138"/>
      <c r="F55" s="138"/>
      <c r="G55" s="138"/>
      <c r="H55" s="138"/>
      <c r="I55" s="138"/>
      <c r="J55" s="138"/>
      <c r="K55" s="138"/>
      <c r="L55" s="138"/>
      <c r="M55" s="138"/>
      <c r="N55" s="138"/>
      <c r="O55" s="138"/>
      <c r="P55" s="138"/>
      <c r="Q55" s="138"/>
      <c r="R55" s="138"/>
      <c r="S55" s="138"/>
      <c r="T55" s="138"/>
      <c r="U55" s="138"/>
    </row>
    <row r="56" spans="1:21" ht="25.5" customHeight="1">
      <c r="A56" s="122" t="s">
        <v>27</v>
      </c>
      <c r="B56" s="124" t="s">
        <v>26</v>
      </c>
      <c r="C56" s="125"/>
      <c r="D56" s="125"/>
      <c r="E56" s="125"/>
      <c r="F56" s="125"/>
      <c r="G56" s="125"/>
      <c r="H56" s="125"/>
      <c r="I56" s="126"/>
      <c r="J56" s="116" t="s">
        <v>41</v>
      </c>
      <c r="K56" s="97" t="s">
        <v>24</v>
      </c>
      <c r="L56" s="98"/>
      <c r="M56" s="98"/>
      <c r="N56" s="99"/>
      <c r="O56" s="75" t="s">
        <v>42</v>
      </c>
      <c r="P56" s="76"/>
      <c r="Q56" s="77"/>
      <c r="R56" s="75" t="s">
        <v>23</v>
      </c>
      <c r="S56" s="78"/>
      <c r="T56" s="79"/>
      <c r="U56" s="139" t="s">
        <v>22</v>
      </c>
    </row>
    <row r="57" spans="1:21" ht="16.5" customHeight="1">
      <c r="A57" s="123"/>
      <c r="B57" s="127"/>
      <c r="C57" s="128"/>
      <c r="D57" s="128"/>
      <c r="E57" s="128"/>
      <c r="F57" s="128"/>
      <c r="G57" s="128"/>
      <c r="H57" s="128"/>
      <c r="I57" s="129"/>
      <c r="J57" s="117"/>
      <c r="K57" s="5" t="s">
        <v>28</v>
      </c>
      <c r="L57" s="5" t="s">
        <v>29</v>
      </c>
      <c r="M57" s="5" t="s">
        <v>30</v>
      </c>
      <c r="N57" s="5" t="s">
        <v>72</v>
      </c>
      <c r="O57" s="5" t="s">
        <v>34</v>
      </c>
      <c r="P57" s="5" t="s">
        <v>7</v>
      </c>
      <c r="Q57" s="5" t="s">
        <v>31</v>
      </c>
      <c r="R57" s="5" t="s">
        <v>32</v>
      </c>
      <c r="S57" s="5" t="s">
        <v>28</v>
      </c>
      <c r="T57" s="5" t="s">
        <v>33</v>
      </c>
      <c r="U57" s="117"/>
    </row>
    <row r="58" spans="1:21" ht="12.75">
      <c r="A58" s="27" t="s">
        <v>95</v>
      </c>
      <c r="B58" s="46" t="s">
        <v>138</v>
      </c>
      <c r="C58" s="47"/>
      <c r="D58" s="47"/>
      <c r="E58" s="47"/>
      <c r="F58" s="47"/>
      <c r="G58" s="47"/>
      <c r="H58" s="47"/>
      <c r="I58" s="48"/>
      <c r="J58" s="11">
        <v>8</v>
      </c>
      <c r="K58" s="11">
        <v>2</v>
      </c>
      <c r="L58" s="11">
        <v>1</v>
      </c>
      <c r="M58" s="11">
        <v>0</v>
      </c>
      <c r="N58" s="11">
        <v>2</v>
      </c>
      <c r="O58" s="17">
        <f>SUM(K58:N58)</f>
        <v>5</v>
      </c>
      <c r="P58" s="18">
        <f>Q58-O58</f>
        <v>9</v>
      </c>
      <c r="Q58" s="18">
        <f>ROUND(PRODUCT(J58,25)/14,0)</f>
        <v>14</v>
      </c>
      <c r="R58" s="23" t="s">
        <v>32</v>
      </c>
      <c r="S58" s="11"/>
      <c r="T58" s="24"/>
      <c r="U58" s="11" t="s">
        <v>37</v>
      </c>
    </row>
    <row r="59" spans="1:21" ht="12.75">
      <c r="A59" s="27" t="s">
        <v>96</v>
      </c>
      <c r="B59" s="46" t="s">
        <v>97</v>
      </c>
      <c r="C59" s="47"/>
      <c r="D59" s="47"/>
      <c r="E59" s="47"/>
      <c r="F59" s="47"/>
      <c r="G59" s="47"/>
      <c r="H59" s="47"/>
      <c r="I59" s="48"/>
      <c r="J59" s="11">
        <v>8</v>
      </c>
      <c r="K59" s="11">
        <v>2</v>
      </c>
      <c r="L59" s="11">
        <v>0</v>
      </c>
      <c r="M59" s="11">
        <v>1</v>
      </c>
      <c r="N59" s="11">
        <v>2</v>
      </c>
      <c r="O59" s="17">
        <f>SUM(K59:N59)</f>
        <v>5</v>
      </c>
      <c r="P59" s="18">
        <f>Q59-O59</f>
        <v>9</v>
      </c>
      <c r="Q59" s="18">
        <f>ROUND(PRODUCT(J59,25)/14,0)</f>
        <v>14</v>
      </c>
      <c r="R59" s="23" t="s">
        <v>32</v>
      </c>
      <c r="S59" s="11"/>
      <c r="T59" s="24"/>
      <c r="U59" s="11" t="s">
        <v>37</v>
      </c>
    </row>
    <row r="60" spans="1:21" ht="12.75">
      <c r="A60" s="27" t="s">
        <v>143</v>
      </c>
      <c r="B60" s="46" t="s">
        <v>98</v>
      </c>
      <c r="C60" s="47"/>
      <c r="D60" s="47"/>
      <c r="E60" s="47"/>
      <c r="F60" s="47"/>
      <c r="G60" s="47"/>
      <c r="H60" s="47"/>
      <c r="I60" s="48"/>
      <c r="J60" s="11">
        <v>7</v>
      </c>
      <c r="K60" s="11">
        <v>2</v>
      </c>
      <c r="L60" s="11">
        <v>1</v>
      </c>
      <c r="M60" s="11">
        <v>0</v>
      </c>
      <c r="N60" s="11">
        <v>2</v>
      </c>
      <c r="O60" s="17">
        <f>SUM(K60:N60)</f>
        <v>5</v>
      </c>
      <c r="P60" s="18">
        <f>Q60-O60</f>
        <v>8</v>
      </c>
      <c r="Q60" s="18">
        <f>ROUND(PRODUCT(J60,25)/14,0)</f>
        <v>13</v>
      </c>
      <c r="R60" s="23" t="s">
        <v>32</v>
      </c>
      <c r="S60" s="11"/>
      <c r="T60" s="24"/>
      <c r="U60" s="11" t="s">
        <v>39</v>
      </c>
    </row>
    <row r="61" spans="1:21" ht="12.75">
      <c r="A61" s="27" t="s">
        <v>144</v>
      </c>
      <c r="B61" s="46" t="s">
        <v>99</v>
      </c>
      <c r="C61" s="47"/>
      <c r="D61" s="47"/>
      <c r="E61" s="47"/>
      <c r="F61" s="47"/>
      <c r="G61" s="47"/>
      <c r="H61" s="47"/>
      <c r="I61" s="48"/>
      <c r="J61" s="11">
        <v>7</v>
      </c>
      <c r="K61" s="11">
        <v>2</v>
      </c>
      <c r="L61" s="11">
        <v>1</v>
      </c>
      <c r="M61" s="11">
        <v>0</v>
      </c>
      <c r="N61" s="11">
        <v>2</v>
      </c>
      <c r="O61" s="17">
        <f>SUM(K61:N61)</f>
        <v>5</v>
      </c>
      <c r="P61" s="18">
        <f>Q61-O61</f>
        <v>8</v>
      </c>
      <c r="Q61" s="18">
        <f>ROUND(PRODUCT(J61,25)/14,0)</f>
        <v>13</v>
      </c>
      <c r="R61" s="23" t="s">
        <v>32</v>
      </c>
      <c r="S61" s="11"/>
      <c r="T61" s="24"/>
      <c r="U61" s="11" t="s">
        <v>39</v>
      </c>
    </row>
    <row r="62" spans="1:21" ht="12.75">
      <c r="A62" s="20" t="s">
        <v>25</v>
      </c>
      <c r="B62" s="52"/>
      <c r="C62" s="53"/>
      <c r="D62" s="53"/>
      <c r="E62" s="53"/>
      <c r="F62" s="53"/>
      <c r="G62" s="53"/>
      <c r="H62" s="53"/>
      <c r="I62" s="54"/>
      <c r="J62" s="20">
        <f aca="true" t="shared" si="2" ref="J62:Q62">SUM(J58:J61)</f>
        <v>30</v>
      </c>
      <c r="K62" s="20">
        <f t="shared" si="2"/>
        <v>8</v>
      </c>
      <c r="L62" s="20">
        <f t="shared" si="2"/>
        <v>3</v>
      </c>
      <c r="M62" s="20">
        <f t="shared" si="2"/>
        <v>1</v>
      </c>
      <c r="N62" s="20">
        <f t="shared" si="2"/>
        <v>8</v>
      </c>
      <c r="O62" s="20">
        <f t="shared" si="2"/>
        <v>20</v>
      </c>
      <c r="P62" s="20">
        <f t="shared" si="2"/>
        <v>34</v>
      </c>
      <c r="Q62" s="20">
        <f t="shared" si="2"/>
        <v>54</v>
      </c>
      <c r="R62" s="20">
        <f>COUNTIF(R58:R61,"E")</f>
        <v>4</v>
      </c>
      <c r="S62" s="20">
        <f>COUNTIF(S58:S61,"C")</f>
        <v>0</v>
      </c>
      <c r="T62" s="20">
        <f>COUNTIF(T58:T61,"VP")</f>
        <v>0</v>
      </c>
      <c r="U62" s="21"/>
    </row>
    <row r="63" ht="19.5" customHeight="1"/>
    <row r="64" spans="1:21" ht="18.75" customHeight="1">
      <c r="A64" s="138" t="s">
        <v>46</v>
      </c>
      <c r="B64" s="138"/>
      <c r="C64" s="138"/>
      <c r="D64" s="138"/>
      <c r="E64" s="138"/>
      <c r="F64" s="138"/>
      <c r="G64" s="138"/>
      <c r="H64" s="138"/>
      <c r="I64" s="138"/>
      <c r="J64" s="138"/>
      <c r="K64" s="138"/>
      <c r="L64" s="138"/>
      <c r="M64" s="138"/>
      <c r="N64" s="138"/>
      <c r="O64" s="138"/>
      <c r="P64" s="138"/>
      <c r="Q64" s="138"/>
      <c r="R64" s="138"/>
      <c r="S64" s="138"/>
      <c r="T64" s="138"/>
      <c r="U64" s="138"/>
    </row>
    <row r="65" spans="1:21" ht="24.75" customHeight="1">
      <c r="A65" s="122" t="s">
        <v>27</v>
      </c>
      <c r="B65" s="124" t="s">
        <v>26</v>
      </c>
      <c r="C65" s="125"/>
      <c r="D65" s="125"/>
      <c r="E65" s="125"/>
      <c r="F65" s="125"/>
      <c r="G65" s="125"/>
      <c r="H65" s="125"/>
      <c r="I65" s="126"/>
      <c r="J65" s="116" t="s">
        <v>41</v>
      </c>
      <c r="K65" s="97" t="s">
        <v>24</v>
      </c>
      <c r="L65" s="98"/>
      <c r="M65" s="98"/>
      <c r="N65" s="99"/>
      <c r="O65" s="75" t="s">
        <v>42</v>
      </c>
      <c r="P65" s="76"/>
      <c r="Q65" s="77"/>
      <c r="R65" s="75" t="s">
        <v>23</v>
      </c>
      <c r="S65" s="78"/>
      <c r="T65" s="79"/>
      <c r="U65" s="139" t="s">
        <v>22</v>
      </c>
    </row>
    <row r="66" spans="1:21" ht="12.75">
      <c r="A66" s="123"/>
      <c r="B66" s="127"/>
      <c r="C66" s="128"/>
      <c r="D66" s="128"/>
      <c r="E66" s="128"/>
      <c r="F66" s="128"/>
      <c r="G66" s="128"/>
      <c r="H66" s="128"/>
      <c r="I66" s="129"/>
      <c r="J66" s="117"/>
      <c r="K66" s="5" t="s">
        <v>28</v>
      </c>
      <c r="L66" s="5" t="s">
        <v>29</v>
      </c>
      <c r="M66" s="5" t="s">
        <v>30</v>
      </c>
      <c r="N66" s="5" t="s">
        <v>72</v>
      </c>
      <c r="O66" s="5" t="s">
        <v>34</v>
      </c>
      <c r="P66" s="5" t="s">
        <v>7</v>
      </c>
      <c r="Q66" s="5" t="s">
        <v>31</v>
      </c>
      <c r="R66" s="5" t="s">
        <v>32</v>
      </c>
      <c r="S66" s="5" t="s">
        <v>28</v>
      </c>
      <c r="T66" s="5" t="s">
        <v>33</v>
      </c>
      <c r="U66" s="117"/>
    </row>
    <row r="67" spans="1:21" ht="12.75">
      <c r="A67" s="27" t="s">
        <v>100</v>
      </c>
      <c r="B67" s="46" t="s">
        <v>102</v>
      </c>
      <c r="C67" s="47"/>
      <c r="D67" s="47"/>
      <c r="E67" s="47"/>
      <c r="F67" s="47"/>
      <c r="G67" s="47"/>
      <c r="H67" s="47"/>
      <c r="I67" s="48"/>
      <c r="J67" s="11">
        <v>8</v>
      </c>
      <c r="K67" s="11">
        <v>2</v>
      </c>
      <c r="L67" s="11">
        <v>0</v>
      </c>
      <c r="M67" s="11">
        <v>1</v>
      </c>
      <c r="N67" s="11">
        <v>2</v>
      </c>
      <c r="O67" s="17">
        <f>SUM(K67:N67)</f>
        <v>5</v>
      </c>
      <c r="P67" s="18">
        <f>Q67-O67</f>
        <v>12</v>
      </c>
      <c r="Q67" s="18">
        <f>ROUND(PRODUCT(J67,25)/12,0)</f>
        <v>17</v>
      </c>
      <c r="R67" s="23" t="s">
        <v>32</v>
      </c>
      <c r="S67" s="11"/>
      <c r="T67" s="24"/>
      <c r="U67" s="11" t="s">
        <v>37</v>
      </c>
    </row>
    <row r="68" spans="1:21" ht="12.75">
      <c r="A68" s="27" t="s">
        <v>101</v>
      </c>
      <c r="B68" s="46" t="s">
        <v>103</v>
      </c>
      <c r="C68" s="47"/>
      <c r="D68" s="47"/>
      <c r="E68" s="47"/>
      <c r="F68" s="47"/>
      <c r="G68" s="47"/>
      <c r="H68" s="47"/>
      <c r="I68" s="48"/>
      <c r="J68" s="11">
        <v>8</v>
      </c>
      <c r="K68" s="11">
        <v>2</v>
      </c>
      <c r="L68" s="11">
        <v>0</v>
      </c>
      <c r="M68" s="11">
        <v>1</v>
      </c>
      <c r="N68" s="11">
        <v>2</v>
      </c>
      <c r="O68" s="17">
        <f>SUM(K68:N68)</f>
        <v>5</v>
      </c>
      <c r="P68" s="18">
        <f>Q68-O68</f>
        <v>12</v>
      </c>
      <c r="Q68" s="18">
        <f>ROUND(PRODUCT(J68,25)/12,0)</f>
        <v>17</v>
      </c>
      <c r="R68" s="23" t="s">
        <v>32</v>
      </c>
      <c r="S68" s="11"/>
      <c r="T68" s="24"/>
      <c r="U68" s="11" t="s">
        <v>37</v>
      </c>
    </row>
    <row r="69" spans="1:21" ht="12.75">
      <c r="A69" s="27" t="s">
        <v>81</v>
      </c>
      <c r="B69" s="46" t="s">
        <v>82</v>
      </c>
      <c r="C69" s="47"/>
      <c r="D69" s="47"/>
      <c r="E69" s="47"/>
      <c r="F69" s="47"/>
      <c r="G69" s="47"/>
      <c r="H69" s="47"/>
      <c r="I69" s="48"/>
      <c r="J69" s="11">
        <v>10</v>
      </c>
      <c r="K69" s="11">
        <v>0</v>
      </c>
      <c r="L69" s="11">
        <v>0</v>
      </c>
      <c r="M69" s="11">
        <v>0</v>
      </c>
      <c r="N69" s="11">
        <v>1</v>
      </c>
      <c r="O69" s="17">
        <f>SUM(K69:N69)</f>
        <v>1</v>
      </c>
      <c r="P69" s="18">
        <f>Q69-O69</f>
        <v>20</v>
      </c>
      <c r="Q69" s="18">
        <f>ROUND(PRODUCT(J69,25)/12,0)</f>
        <v>21</v>
      </c>
      <c r="R69" s="23"/>
      <c r="S69" s="11" t="s">
        <v>28</v>
      </c>
      <c r="T69" s="24"/>
      <c r="U69" s="11" t="s">
        <v>39</v>
      </c>
    </row>
    <row r="70" spans="1:21" ht="12.75">
      <c r="A70" s="27" t="s">
        <v>76</v>
      </c>
      <c r="B70" s="46" t="s">
        <v>77</v>
      </c>
      <c r="C70" s="47"/>
      <c r="D70" s="47"/>
      <c r="E70" s="47"/>
      <c r="F70" s="47"/>
      <c r="G70" s="47"/>
      <c r="H70" s="47"/>
      <c r="I70" s="48"/>
      <c r="J70" s="11">
        <v>4</v>
      </c>
      <c r="K70" s="11">
        <v>0</v>
      </c>
      <c r="L70" s="11">
        <v>0</v>
      </c>
      <c r="M70" s="11">
        <v>0</v>
      </c>
      <c r="N70" s="11">
        <v>2</v>
      </c>
      <c r="O70" s="17">
        <f>SUM(K70:N70)</f>
        <v>2</v>
      </c>
      <c r="P70" s="18">
        <f>Q70-O70</f>
        <v>6</v>
      </c>
      <c r="Q70" s="18">
        <f>ROUND(PRODUCT(J70,25)/12,0)</f>
        <v>8</v>
      </c>
      <c r="R70" s="23"/>
      <c r="S70" s="11"/>
      <c r="T70" s="24" t="s">
        <v>33</v>
      </c>
      <c r="U70" s="11" t="s">
        <v>39</v>
      </c>
    </row>
    <row r="71" spans="1:21" ht="12.75">
      <c r="A71" s="20" t="s">
        <v>25</v>
      </c>
      <c r="B71" s="52"/>
      <c r="C71" s="53"/>
      <c r="D71" s="53"/>
      <c r="E71" s="53"/>
      <c r="F71" s="53"/>
      <c r="G71" s="53"/>
      <c r="H71" s="53"/>
      <c r="I71" s="54"/>
      <c r="J71" s="20">
        <f aca="true" t="shared" si="3" ref="J71:Q71">SUM(J67:J70)</f>
        <v>30</v>
      </c>
      <c r="K71" s="20">
        <f t="shared" si="3"/>
        <v>4</v>
      </c>
      <c r="L71" s="20">
        <f t="shared" si="3"/>
        <v>0</v>
      </c>
      <c r="M71" s="20">
        <f t="shared" si="3"/>
        <v>2</v>
      </c>
      <c r="N71" s="20">
        <f t="shared" si="3"/>
        <v>7</v>
      </c>
      <c r="O71" s="20">
        <f t="shared" si="3"/>
        <v>13</v>
      </c>
      <c r="P71" s="20">
        <f t="shared" si="3"/>
        <v>50</v>
      </c>
      <c r="Q71" s="20">
        <f t="shared" si="3"/>
        <v>63</v>
      </c>
      <c r="R71" s="20">
        <f>COUNTIF(R67:R70,"E")</f>
        <v>2</v>
      </c>
      <c r="S71" s="20">
        <f>COUNTIF(S67:S70,"C")</f>
        <v>1</v>
      </c>
      <c r="T71" s="20">
        <f>COUNTIF(T67:T70,"VP")</f>
        <v>1</v>
      </c>
      <c r="U71" s="21"/>
    </row>
    <row r="72" ht="19.5" customHeight="1"/>
    <row r="73" spans="1:21" ht="19.5" customHeight="1">
      <c r="A73" s="154" t="s">
        <v>47</v>
      </c>
      <c r="B73" s="154"/>
      <c r="C73" s="154"/>
      <c r="D73" s="154"/>
      <c r="E73" s="154"/>
      <c r="F73" s="154"/>
      <c r="G73" s="154"/>
      <c r="H73" s="154"/>
      <c r="I73" s="154"/>
      <c r="J73" s="154"/>
      <c r="K73" s="154"/>
      <c r="L73" s="154"/>
      <c r="M73" s="154"/>
      <c r="N73" s="154"/>
      <c r="O73" s="154"/>
      <c r="P73" s="154"/>
      <c r="Q73" s="154"/>
      <c r="R73" s="154"/>
      <c r="S73" s="154"/>
      <c r="T73" s="154"/>
      <c r="U73" s="154"/>
    </row>
    <row r="74" spans="1:21" ht="27.75" customHeight="1">
      <c r="A74" s="122" t="s">
        <v>27</v>
      </c>
      <c r="B74" s="124" t="s">
        <v>26</v>
      </c>
      <c r="C74" s="125"/>
      <c r="D74" s="125"/>
      <c r="E74" s="125"/>
      <c r="F74" s="125"/>
      <c r="G74" s="125"/>
      <c r="H74" s="125"/>
      <c r="I74" s="126"/>
      <c r="J74" s="116" t="s">
        <v>41</v>
      </c>
      <c r="K74" s="97" t="s">
        <v>24</v>
      </c>
      <c r="L74" s="98"/>
      <c r="M74" s="98"/>
      <c r="N74" s="99"/>
      <c r="O74" s="93" t="s">
        <v>42</v>
      </c>
      <c r="P74" s="121"/>
      <c r="Q74" s="121"/>
      <c r="R74" s="93" t="s">
        <v>23</v>
      </c>
      <c r="S74" s="93"/>
      <c r="T74" s="93"/>
      <c r="U74" s="93" t="s">
        <v>22</v>
      </c>
    </row>
    <row r="75" spans="1:21" ht="12.75" customHeight="1">
      <c r="A75" s="123"/>
      <c r="B75" s="127"/>
      <c r="C75" s="128"/>
      <c r="D75" s="128"/>
      <c r="E75" s="128"/>
      <c r="F75" s="128"/>
      <c r="G75" s="128"/>
      <c r="H75" s="128"/>
      <c r="I75" s="129"/>
      <c r="J75" s="117"/>
      <c r="K75" s="5" t="s">
        <v>28</v>
      </c>
      <c r="L75" s="5" t="s">
        <v>29</v>
      </c>
      <c r="M75" s="5" t="s">
        <v>30</v>
      </c>
      <c r="N75" s="5" t="s">
        <v>72</v>
      </c>
      <c r="O75" s="5" t="s">
        <v>34</v>
      </c>
      <c r="P75" s="5" t="s">
        <v>7</v>
      </c>
      <c r="Q75" s="5" t="s">
        <v>31</v>
      </c>
      <c r="R75" s="5" t="s">
        <v>32</v>
      </c>
      <c r="S75" s="5" t="s">
        <v>28</v>
      </c>
      <c r="T75" s="5" t="s">
        <v>33</v>
      </c>
      <c r="U75" s="93"/>
    </row>
    <row r="76" spans="1:21" ht="12.75">
      <c r="A76" s="113" t="s">
        <v>105</v>
      </c>
      <c r="B76" s="114"/>
      <c r="C76" s="114"/>
      <c r="D76" s="114"/>
      <c r="E76" s="114"/>
      <c r="F76" s="114"/>
      <c r="G76" s="114"/>
      <c r="H76" s="114"/>
      <c r="I76" s="114"/>
      <c r="J76" s="114"/>
      <c r="K76" s="114"/>
      <c r="L76" s="114"/>
      <c r="M76" s="114"/>
      <c r="N76" s="114"/>
      <c r="O76" s="114"/>
      <c r="P76" s="114"/>
      <c r="Q76" s="114"/>
      <c r="R76" s="114"/>
      <c r="S76" s="114"/>
      <c r="T76" s="114"/>
      <c r="U76" s="115"/>
    </row>
    <row r="77" spans="1:21" ht="12.75">
      <c r="A77" s="27" t="s">
        <v>73</v>
      </c>
      <c r="B77" s="46" t="s">
        <v>139</v>
      </c>
      <c r="C77" s="47"/>
      <c r="D77" s="47"/>
      <c r="E77" s="47"/>
      <c r="F77" s="47"/>
      <c r="G77" s="47"/>
      <c r="H77" s="47"/>
      <c r="I77" s="48"/>
      <c r="J77" s="11">
        <v>7</v>
      </c>
      <c r="K77" s="11">
        <v>2</v>
      </c>
      <c r="L77" s="11">
        <v>1</v>
      </c>
      <c r="M77" s="11">
        <v>0</v>
      </c>
      <c r="N77" s="11">
        <v>2</v>
      </c>
      <c r="O77" s="17">
        <f>SUM(K77:N77)</f>
        <v>5</v>
      </c>
      <c r="P77" s="18">
        <f>Q77-O77</f>
        <v>8</v>
      </c>
      <c r="Q77" s="18">
        <f>ROUND(PRODUCT(J77,25)/14,0)</f>
        <v>13</v>
      </c>
      <c r="R77" s="23" t="s">
        <v>32</v>
      </c>
      <c r="S77" s="11"/>
      <c r="T77" s="24"/>
      <c r="U77" s="11" t="s">
        <v>39</v>
      </c>
    </row>
    <row r="78" spans="1:21" ht="12.75">
      <c r="A78" s="27" t="s">
        <v>83</v>
      </c>
      <c r="B78" s="46" t="s">
        <v>104</v>
      </c>
      <c r="C78" s="47"/>
      <c r="D78" s="47"/>
      <c r="E78" s="47"/>
      <c r="F78" s="47"/>
      <c r="G78" s="47"/>
      <c r="H78" s="47"/>
      <c r="I78" s="48"/>
      <c r="J78" s="11">
        <v>7</v>
      </c>
      <c r="K78" s="11">
        <v>2</v>
      </c>
      <c r="L78" s="11">
        <v>1</v>
      </c>
      <c r="M78" s="11">
        <v>0</v>
      </c>
      <c r="N78" s="11">
        <v>2</v>
      </c>
      <c r="O78" s="17">
        <f>SUM(K78:N78)</f>
        <v>5</v>
      </c>
      <c r="P78" s="18">
        <f>Q78-O78</f>
        <v>8</v>
      </c>
      <c r="Q78" s="18">
        <f>ROUND(PRODUCT(J78,25)/14,0)</f>
        <v>13</v>
      </c>
      <c r="R78" s="23" t="s">
        <v>32</v>
      </c>
      <c r="S78" s="11"/>
      <c r="T78" s="24"/>
      <c r="U78" s="11" t="s">
        <v>39</v>
      </c>
    </row>
    <row r="79" spans="1:21" ht="12.75">
      <c r="A79" s="118" t="s">
        <v>106</v>
      </c>
      <c r="B79" s="119"/>
      <c r="C79" s="119"/>
      <c r="D79" s="119"/>
      <c r="E79" s="119"/>
      <c r="F79" s="119"/>
      <c r="G79" s="119"/>
      <c r="H79" s="119"/>
      <c r="I79" s="119"/>
      <c r="J79" s="119"/>
      <c r="K79" s="119"/>
      <c r="L79" s="119"/>
      <c r="M79" s="119"/>
      <c r="N79" s="119"/>
      <c r="O79" s="119"/>
      <c r="P79" s="119"/>
      <c r="Q79" s="119"/>
      <c r="R79" s="119"/>
      <c r="S79" s="119"/>
      <c r="T79" s="119"/>
      <c r="U79" s="120"/>
    </row>
    <row r="80" spans="1:21" ht="12.75">
      <c r="A80" s="27" t="s">
        <v>107</v>
      </c>
      <c r="B80" s="46" t="s">
        <v>110</v>
      </c>
      <c r="C80" s="47"/>
      <c r="D80" s="47"/>
      <c r="E80" s="47"/>
      <c r="F80" s="47"/>
      <c r="G80" s="47"/>
      <c r="H80" s="47"/>
      <c r="I80" s="48"/>
      <c r="J80" s="11">
        <v>7</v>
      </c>
      <c r="K80" s="11">
        <v>2</v>
      </c>
      <c r="L80" s="11">
        <v>1</v>
      </c>
      <c r="M80" s="11">
        <v>0</v>
      </c>
      <c r="N80" s="11">
        <v>2</v>
      </c>
      <c r="O80" s="17">
        <f>SUM(K80:N80)</f>
        <v>5</v>
      </c>
      <c r="P80" s="18">
        <f>Q80-O80</f>
        <v>8</v>
      </c>
      <c r="Q80" s="18">
        <f>ROUND(PRODUCT(J80,25)/14,0)</f>
        <v>13</v>
      </c>
      <c r="R80" s="23" t="s">
        <v>32</v>
      </c>
      <c r="S80" s="11"/>
      <c r="T80" s="24"/>
      <c r="U80" s="11" t="s">
        <v>39</v>
      </c>
    </row>
    <row r="81" spans="1:21" ht="12.75">
      <c r="A81" s="27" t="s">
        <v>108</v>
      </c>
      <c r="B81" s="46" t="s">
        <v>111</v>
      </c>
      <c r="C81" s="47"/>
      <c r="D81" s="47"/>
      <c r="E81" s="47"/>
      <c r="F81" s="47"/>
      <c r="G81" s="47"/>
      <c r="H81" s="47"/>
      <c r="I81" s="48"/>
      <c r="J81" s="11">
        <v>7</v>
      </c>
      <c r="K81" s="11">
        <v>2</v>
      </c>
      <c r="L81" s="11">
        <v>1</v>
      </c>
      <c r="M81" s="11">
        <v>0</v>
      </c>
      <c r="N81" s="11">
        <v>2</v>
      </c>
      <c r="O81" s="17">
        <f>SUM(K81:N81)</f>
        <v>5</v>
      </c>
      <c r="P81" s="18">
        <f>Q81-O81</f>
        <v>8</v>
      </c>
      <c r="Q81" s="18">
        <f>ROUND(PRODUCT(J81,25)/14,0)</f>
        <v>13</v>
      </c>
      <c r="R81" s="23" t="s">
        <v>32</v>
      </c>
      <c r="S81" s="11"/>
      <c r="T81" s="24"/>
      <c r="U81" s="11" t="s">
        <v>39</v>
      </c>
    </row>
    <row r="82" spans="1:21" ht="12.75">
      <c r="A82" s="27" t="s">
        <v>109</v>
      </c>
      <c r="B82" s="46" t="s">
        <v>112</v>
      </c>
      <c r="C82" s="47"/>
      <c r="D82" s="47"/>
      <c r="E82" s="47"/>
      <c r="F82" s="47"/>
      <c r="G82" s="47"/>
      <c r="H82" s="47"/>
      <c r="I82" s="48"/>
      <c r="J82" s="11">
        <v>7</v>
      </c>
      <c r="K82" s="11">
        <v>2</v>
      </c>
      <c r="L82" s="11">
        <v>1</v>
      </c>
      <c r="M82" s="11">
        <v>0</v>
      </c>
      <c r="N82" s="11">
        <v>2</v>
      </c>
      <c r="O82" s="17">
        <f>SUM(K82:N82)</f>
        <v>5</v>
      </c>
      <c r="P82" s="18">
        <f>Q82-O82</f>
        <v>8</v>
      </c>
      <c r="Q82" s="18">
        <f>ROUND(PRODUCT(J82,25)/14,0)</f>
        <v>13</v>
      </c>
      <c r="R82" s="23" t="s">
        <v>32</v>
      </c>
      <c r="S82" s="11"/>
      <c r="T82" s="24"/>
      <c r="U82" s="11" t="s">
        <v>39</v>
      </c>
    </row>
    <row r="83" spans="1:21" ht="12.75">
      <c r="A83" s="113" t="s">
        <v>113</v>
      </c>
      <c r="B83" s="114"/>
      <c r="C83" s="114"/>
      <c r="D83" s="114"/>
      <c r="E83" s="114"/>
      <c r="F83" s="114"/>
      <c r="G83" s="114"/>
      <c r="H83" s="114"/>
      <c r="I83" s="114"/>
      <c r="J83" s="114"/>
      <c r="K83" s="114"/>
      <c r="L83" s="114"/>
      <c r="M83" s="114"/>
      <c r="N83" s="114"/>
      <c r="O83" s="114"/>
      <c r="P83" s="114"/>
      <c r="Q83" s="114"/>
      <c r="R83" s="114"/>
      <c r="S83" s="114"/>
      <c r="T83" s="114"/>
      <c r="U83" s="115"/>
    </row>
    <row r="84" spans="1:21" ht="12.75">
      <c r="A84" s="27" t="s">
        <v>114</v>
      </c>
      <c r="B84" s="46" t="s">
        <v>116</v>
      </c>
      <c r="C84" s="47"/>
      <c r="D84" s="47"/>
      <c r="E84" s="47"/>
      <c r="F84" s="47"/>
      <c r="G84" s="47"/>
      <c r="H84" s="47"/>
      <c r="I84" s="48"/>
      <c r="J84" s="11">
        <v>7</v>
      </c>
      <c r="K84" s="11">
        <v>2</v>
      </c>
      <c r="L84" s="11">
        <v>1</v>
      </c>
      <c r="M84" s="11">
        <v>0</v>
      </c>
      <c r="N84" s="11">
        <v>2</v>
      </c>
      <c r="O84" s="17">
        <f>SUM(K84:N84)</f>
        <v>5</v>
      </c>
      <c r="P84" s="18">
        <f>Q84-O84</f>
        <v>8</v>
      </c>
      <c r="Q84" s="18">
        <f>ROUND(PRODUCT(J84,25)/14,0)</f>
        <v>13</v>
      </c>
      <c r="R84" s="23" t="s">
        <v>32</v>
      </c>
      <c r="S84" s="11"/>
      <c r="T84" s="24"/>
      <c r="U84" s="11" t="s">
        <v>39</v>
      </c>
    </row>
    <row r="85" spans="1:21" ht="12.75">
      <c r="A85" s="27" t="s">
        <v>115</v>
      </c>
      <c r="B85" s="46" t="s">
        <v>117</v>
      </c>
      <c r="C85" s="47"/>
      <c r="D85" s="47"/>
      <c r="E85" s="47"/>
      <c r="F85" s="47"/>
      <c r="G85" s="47"/>
      <c r="H85" s="47"/>
      <c r="I85" s="48"/>
      <c r="J85" s="11">
        <v>7</v>
      </c>
      <c r="K85" s="11">
        <v>2</v>
      </c>
      <c r="L85" s="11">
        <v>1</v>
      </c>
      <c r="M85" s="11">
        <v>0</v>
      </c>
      <c r="N85" s="11">
        <v>2</v>
      </c>
      <c r="O85" s="17">
        <f>SUM(K85:N85)</f>
        <v>5</v>
      </c>
      <c r="P85" s="18">
        <f>Q85-O85</f>
        <v>8</v>
      </c>
      <c r="Q85" s="18">
        <f>ROUND(PRODUCT(J85,25)/14,0)</f>
        <v>13</v>
      </c>
      <c r="R85" s="23" t="s">
        <v>32</v>
      </c>
      <c r="S85" s="11"/>
      <c r="T85" s="24"/>
      <c r="U85" s="11" t="s">
        <v>39</v>
      </c>
    </row>
    <row r="86" spans="1:21" ht="12.75">
      <c r="A86" s="118" t="s">
        <v>118</v>
      </c>
      <c r="B86" s="119"/>
      <c r="C86" s="119"/>
      <c r="D86" s="119"/>
      <c r="E86" s="119"/>
      <c r="F86" s="119"/>
      <c r="G86" s="119"/>
      <c r="H86" s="119"/>
      <c r="I86" s="119"/>
      <c r="J86" s="119"/>
      <c r="K86" s="119"/>
      <c r="L86" s="119"/>
      <c r="M86" s="119"/>
      <c r="N86" s="119"/>
      <c r="O86" s="119"/>
      <c r="P86" s="119"/>
      <c r="Q86" s="119"/>
      <c r="R86" s="119"/>
      <c r="S86" s="119"/>
      <c r="T86" s="119"/>
      <c r="U86" s="120"/>
    </row>
    <row r="87" spans="1:21" ht="12.75">
      <c r="A87" s="27" t="s">
        <v>119</v>
      </c>
      <c r="B87" s="46" t="s">
        <v>140</v>
      </c>
      <c r="C87" s="47"/>
      <c r="D87" s="47"/>
      <c r="E87" s="47"/>
      <c r="F87" s="47"/>
      <c r="G87" s="47"/>
      <c r="H87" s="47"/>
      <c r="I87" s="48"/>
      <c r="J87" s="11">
        <v>7</v>
      </c>
      <c r="K87" s="11">
        <v>2</v>
      </c>
      <c r="L87" s="11">
        <v>1</v>
      </c>
      <c r="M87" s="11">
        <v>0</v>
      </c>
      <c r="N87" s="11">
        <v>2</v>
      </c>
      <c r="O87" s="17">
        <f>SUM(K87:N87)</f>
        <v>5</v>
      </c>
      <c r="P87" s="18">
        <f>Q87-O87</f>
        <v>8</v>
      </c>
      <c r="Q87" s="18">
        <f>ROUND(PRODUCT(J87,25)/14,0)</f>
        <v>13</v>
      </c>
      <c r="R87" s="23" t="s">
        <v>32</v>
      </c>
      <c r="S87" s="11"/>
      <c r="T87" s="24"/>
      <c r="U87" s="11" t="s">
        <v>39</v>
      </c>
    </row>
    <row r="88" spans="1:21" ht="12.75">
      <c r="A88" s="27" t="s">
        <v>74</v>
      </c>
      <c r="B88" s="46" t="s">
        <v>75</v>
      </c>
      <c r="C88" s="47"/>
      <c r="D88" s="47"/>
      <c r="E88" s="47"/>
      <c r="F88" s="47"/>
      <c r="G88" s="47"/>
      <c r="H88" s="47"/>
      <c r="I88" s="48"/>
      <c r="J88" s="11">
        <v>7</v>
      </c>
      <c r="K88" s="11">
        <v>2</v>
      </c>
      <c r="L88" s="11">
        <v>1</v>
      </c>
      <c r="M88" s="11">
        <v>0</v>
      </c>
      <c r="N88" s="11">
        <v>2</v>
      </c>
      <c r="O88" s="17">
        <f>SUM(K88:N88)</f>
        <v>5</v>
      </c>
      <c r="P88" s="18">
        <f>Q88-O88</f>
        <v>8</v>
      </c>
      <c r="Q88" s="18">
        <f>ROUND(PRODUCT(J88,25)/14,0)</f>
        <v>13</v>
      </c>
      <c r="R88" s="23" t="s">
        <v>32</v>
      </c>
      <c r="S88" s="11"/>
      <c r="T88" s="24"/>
      <c r="U88" s="11" t="s">
        <v>39</v>
      </c>
    </row>
    <row r="89" spans="1:21" ht="12.75">
      <c r="A89" s="27" t="s">
        <v>83</v>
      </c>
      <c r="B89" s="46" t="s">
        <v>84</v>
      </c>
      <c r="C89" s="47"/>
      <c r="D89" s="47"/>
      <c r="E89" s="47"/>
      <c r="F89" s="47"/>
      <c r="G89" s="47"/>
      <c r="H89" s="47"/>
      <c r="I89" s="48"/>
      <c r="J89" s="11">
        <v>7</v>
      </c>
      <c r="K89" s="11">
        <v>2</v>
      </c>
      <c r="L89" s="11">
        <v>1</v>
      </c>
      <c r="M89" s="11">
        <v>0</v>
      </c>
      <c r="N89" s="11">
        <v>2</v>
      </c>
      <c r="O89" s="17">
        <f>SUM(K89:N89)</f>
        <v>5</v>
      </c>
      <c r="P89" s="18">
        <f>Q89-O89</f>
        <v>8</v>
      </c>
      <c r="Q89" s="18">
        <f>ROUND(PRODUCT(J89,25)/14,0)</f>
        <v>13</v>
      </c>
      <c r="R89" s="23" t="s">
        <v>32</v>
      </c>
      <c r="S89" s="11"/>
      <c r="T89" s="24"/>
      <c r="U89" s="11" t="s">
        <v>39</v>
      </c>
    </row>
    <row r="90" spans="1:21" ht="12.75">
      <c r="A90" s="118" t="s">
        <v>120</v>
      </c>
      <c r="B90" s="119"/>
      <c r="C90" s="119"/>
      <c r="D90" s="119"/>
      <c r="E90" s="119"/>
      <c r="F90" s="119"/>
      <c r="G90" s="119"/>
      <c r="H90" s="119"/>
      <c r="I90" s="119"/>
      <c r="J90" s="119"/>
      <c r="K90" s="119"/>
      <c r="L90" s="119"/>
      <c r="M90" s="119"/>
      <c r="N90" s="119"/>
      <c r="O90" s="119"/>
      <c r="P90" s="119"/>
      <c r="Q90" s="119"/>
      <c r="R90" s="119"/>
      <c r="S90" s="119"/>
      <c r="T90" s="119"/>
      <c r="U90" s="120"/>
    </row>
    <row r="91" spans="1:21" ht="12.75">
      <c r="A91" s="27" t="s">
        <v>123</v>
      </c>
      <c r="B91" s="46" t="s">
        <v>121</v>
      </c>
      <c r="C91" s="47"/>
      <c r="D91" s="47"/>
      <c r="E91" s="47"/>
      <c r="F91" s="47"/>
      <c r="G91" s="47"/>
      <c r="H91" s="47"/>
      <c r="I91" s="48"/>
      <c r="J91" s="11">
        <v>7</v>
      </c>
      <c r="K91" s="11">
        <v>2</v>
      </c>
      <c r="L91" s="11">
        <v>1</v>
      </c>
      <c r="M91" s="11">
        <v>0</v>
      </c>
      <c r="N91" s="11">
        <v>2</v>
      </c>
      <c r="O91" s="17">
        <f>SUM(K91:N91)</f>
        <v>5</v>
      </c>
      <c r="P91" s="18">
        <f>Q91-O91</f>
        <v>8</v>
      </c>
      <c r="Q91" s="18">
        <f>ROUND(PRODUCT(J91,25)/14,0)</f>
        <v>13</v>
      </c>
      <c r="R91" s="23" t="s">
        <v>32</v>
      </c>
      <c r="S91" s="11"/>
      <c r="T91" s="24"/>
      <c r="U91" s="11" t="s">
        <v>39</v>
      </c>
    </row>
    <row r="92" spans="1:21" ht="12.75">
      <c r="A92" s="27" t="s">
        <v>124</v>
      </c>
      <c r="B92" s="46" t="s">
        <v>122</v>
      </c>
      <c r="C92" s="47"/>
      <c r="D92" s="47"/>
      <c r="E92" s="47"/>
      <c r="F92" s="47"/>
      <c r="G92" s="47"/>
      <c r="H92" s="47"/>
      <c r="I92" s="48"/>
      <c r="J92" s="11">
        <v>7</v>
      </c>
      <c r="K92" s="11">
        <v>2</v>
      </c>
      <c r="L92" s="11">
        <v>1</v>
      </c>
      <c r="M92" s="11">
        <v>0</v>
      </c>
      <c r="N92" s="11">
        <v>2</v>
      </c>
      <c r="O92" s="17">
        <f>SUM(K92:N92)</f>
        <v>5</v>
      </c>
      <c r="P92" s="18">
        <f>Q92-O92</f>
        <v>8</v>
      </c>
      <c r="Q92" s="18">
        <f>ROUND(PRODUCT(J92,25)/14,0)</f>
        <v>13</v>
      </c>
      <c r="R92" s="23" t="s">
        <v>32</v>
      </c>
      <c r="S92" s="11"/>
      <c r="T92" s="24"/>
      <c r="U92" s="11" t="s">
        <v>39</v>
      </c>
    </row>
    <row r="93" spans="1:21" ht="24.75" customHeight="1">
      <c r="A93" s="43" t="s">
        <v>49</v>
      </c>
      <c r="B93" s="44"/>
      <c r="C93" s="44"/>
      <c r="D93" s="44"/>
      <c r="E93" s="44"/>
      <c r="F93" s="44"/>
      <c r="G93" s="44"/>
      <c r="H93" s="44"/>
      <c r="I93" s="45"/>
      <c r="J93" s="22">
        <f aca="true" t="shared" si="4" ref="J93:Q93">SUM(J77,J80,J84,J87,J91)</f>
        <v>35</v>
      </c>
      <c r="K93" s="22">
        <f t="shared" si="4"/>
        <v>10</v>
      </c>
      <c r="L93" s="22">
        <f t="shared" si="4"/>
        <v>5</v>
      </c>
      <c r="M93" s="22">
        <f t="shared" si="4"/>
        <v>0</v>
      </c>
      <c r="N93" s="22">
        <f t="shared" si="4"/>
        <v>10</v>
      </c>
      <c r="O93" s="22">
        <f t="shared" si="4"/>
        <v>25</v>
      </c>
      <c r="P93" s="22">
        <f t="shared" si="4"/>
        <v>40</v>
      </c>
      <c r="Q93" s="22">
        <f t="shared" si="4"/>
        <v>65</v>
      </c>
      <c r="R93" s="22">
        <f>COUNTIF(R77,"E")+COUNTIF(R80,"E")+COUNTIF(R84,"E")+COUNTIF(R87,"E")+COUNTIF(R91,"E")</f>
        <v>5</v>
      </c>
      <c r="S93" s="22">
        <f>COUNTIF(S77,"C")+COUNTIF(S80,"C")+COUNTIF(S84,"C")+COUNTIF(S87,"C")+COUNTIF(S91,"C")</f>
        <v>0</v>
      </c>
      <c r="T93" s="22">
        <f>COUNTIF(T77,"VP")+COUNTIF(T80,"VP")+COUNTIF(T84,"VP")+COUNTIF(T87,"VP")+COUNTIF(T91,"VP")</f>
        <v>0</v>
      </c>
      <c r="U93" s="38">
        <f>5/(COUNTIF($A$103:$U$112,"DF")+COUNTIF($A$122:$U$132,"DS"))</f>
        <v>0.3125</v>
      </c>
    </row>
    <row r="94" spans="1:21" ht="13.5" customHeight="1">
      <c r="A94" s="66" t="s">
        <v>50</v>
      </c>
      <c r="B94" s="67"/>
      <c r="C94" s="67"/>
      <c r="D94" s="67"/>
      <c r="E94" s="67"/>
      <c r="F94" s="67"/>
      <c r="G94" s="67"/>
      <c r="H94" s="67"/>
      <c r="I94" s="67"/>
      <c r="J94" s="68"/>
      <c r="K94" s="22">
        <f aca="true" t="shared" si="5" ref="K94:Q94">K93*14</f>
        <v>140</v>
      </c>
      <c r="L94" s="22">
        <f t="shared" si="5"/>
        <v>70</v>
      </c>
      <c r="M94" s="22">
        <f t="shared" si="5"/>
        <v>0</v>
      </c>
      <c r="N94" s="22">
        <f t="shared" si="5"/>
        <v>140</v>
      </c>
      <c r="O94" s="22">
        <f t="shared" si="5"/>
        <v>350</v>
      </c>
      <c r="P94" s="22">
        <f t="shared" si="5"/>
        <v>560</v>
      </c>
      <c r="Q94" s="22">
        <f t="shared" si="5"/>
        <v>910</v>
      </c>
      <c r="R94" s="80"/>
      <c r="S94" s="81"/>
      <c r="T94" s="81"/>
      <c r="U94" s="82"/>
    </row>
    <row r="95" spans="1:21" ht="12.75">
      <c r="A95" s="69"/>
      <c r="B95" s="70"/>
      <c r="C95" s="70"/>
      <c r="D95" s="70"/>
      <c r="E95" s="70"/>
      <c r="F95" s="70"/>
      <c r="G95" s="70"/>
      <c r="H95" s="70"/>
      <c r="I95" s="70"/>
      <c r="J95" s="71"/>
      <c r="K95" s="89">
        <f>SUM(K94:N94)</f>
        <v>350</v>
      </c>
      <c r="L95" s="90"/>
      <c r="M95" s="90"/>
      <c r="N95" s="91"/>
      <c r="O95" s="86">
        <f>SUM(O94:P94)</f>
        <v>910</v>
      </c>
      <c r="P95" s="87"/>
      <c r="Q95" s="88"/>
      <c r="R95" s="83"/>
      <c r="S95" s="84"/>
      <c r="T95" s="84"/>
      <c r="U95" s="85"/>
    </row>
    <row r="96" spans="1:21" ht="12.75">
      <c r="A96" s="12"/>
      <c r="B96" s="12"/>
      <c r="C96" s="12"/>
      <c r="D96" s="12"/>
      <c r="E96" s="12"/>
      <c r="F96" s="12"/>
      <c r="G96" s="12"/>
      <c r="H96" s="12"/>
      <c r="I96" s="12"/>
      <c r="J96" s="12"/>
      <c r="K96" s="13"/>
      <c r="L96" s="13"/>
      <c r="M96" s="13"/>
      <c r="N96" s="13"/>
      <c r="O96" s="14"/>
      <c r="P96" s="14"/>
      <c r="Q96" s="14"/>
      <c r="R96" s="15"/>
      <c r="S96" s="15"/>
      <c r="T96" s="15"/>
      <c r="U96" s="15"/>
    </row>
    <row r="97" spans="2:20" ht="12.75">
      <c r="B97" s="2"/>
      <c r="C97" s="2"/>
      <c r="D97" s="2"/>
      <c r="E97" s="2"/>
      <c r="F97" s="2"/>
      <c r="G97" s="2"/>
      <c r="M97" s="8"/>
      <c r="N97" s="8"/>
      <c r="O97" s="8"/>
      <c r="P97" s="8"/>
      <c r="Q97" s="8"/>
      <c r="R97" s="8"/>
      <c r="S97" s="8"/>
      <c r="T97" s="8"/>
    </row>
    <row r="98" spans="1:21" ht="24" customHeight="1">
      <c r="A98" s="158" t="s">
        <v>51</v>
      </c>
      <c r="B98" s="158"/>
      <c r="C98" s="158"/>
      <c r="D98" s="158"/>
      <c r="E98" s="158"/>
      <c r="F98" s="158"/>
      <c r="G98" s="158"/>
      <c r="H98" s="158"/>
      <c r="I98" s="158"/>
      <c r="J98" s="158"/>
      <c r="K98" s="158"/>
      <c r="L98" s="158"/>
      <c r="M98" s="158"/>
      <c r="N98" s="158"/>
      <c r="O98" s="158"/>
      <c r="P98" s="158"/>
      <c r="Q98" s="158"/>
      <c r="R98" s="158"/>
      <c r="S98" s="158"/>
      <c r="T98" s="158"/>
      <c r="U98" s="158"/>
    </row>
    <row r="99" spans="1:21" ht="16.5" customHeight="1">
      <c r="A99" s="52" t="s">
        <v>53</v>
      </c>
      <c r="B99" s="53"/>
      <c r="C99" s="53"/>
      <c r="D99" s="53"/>
      <c r="E99" s="53"/>
      <c r="F99" s="53"/>
      <c r="G99" s="53"/>
      <c r="H99" s="53"/>
      <c r="I99" s="53"/>
      <c r="J99" s="53"/>
      <c r="K99" s="53"/>
      <c r="L99" s="53"/>
      <c r="M99" s="53"/>
      <c r="N99" s="53"/>
      <c r="O99" s="53"/>
      <c r="P99" s="53"/>
      <c r="Q99" s="53"/>
      <c r="R99" s="53"/>
      <c r="S99" s="53"/>
      <c r="T99" s="53"/>
      <c r="U99" s="54"/>
    </row>
    <row r="100" spans="1:21" ht="34.5" customHeight="1">
      <c r="A100" s="72" t="s">
        <v>27</v>
      </c>
      <c r="B100" s="72" t="s">
        <v>26</v>
      </c>
      <c r="C100" s="72"/>
      <c r="D100" s="72"/>
      <c r="E100" s="72"/>
      <c r="F100" s="72"/>
      <c r="G100" s="72"/>
      <c r="H100" s="72"/>
      <c r="I100" s="72"/>
      <c r="J100" s="74" t="s">
        <v>41</v>
      </c>
      <c r="K100" s="100" t="s">
        <v>24</v>
      </c>
      <c r="L100" s="101"/>
      <c r="M100" s="101"/>
      <c r="N100" s="102"/>
      <c r="O100" s="74" t="s">
        <v>42</v>
      </c>
      <c r="P100" s="74"/>
      <c r="Q100" s="74"/>
      <c r="R100" s="74" t="s">
        <v>23</v>
      </c>
      <c r="S100" s="74"/>
      <c r="T100" s="74"/>
      <c r="U100" s="74" t="s">
        <v>22</v>
      </c>
    </row>
    <row r="101" spans="1:21" ht="12.75">
      <c r="A101" s="72"/>
      <c r="B101" s="72"/>
      <c r="C101" s="72"/>
      <c r="D101" s="72"/>
      <c r="E101" s="72"/>
      <c r="F101" s="72"/>
      <c r="G101" s="72"/>
      <c r="H101" s="72"/>
      <c r="I101" s="72"/>
      <c r="J101" s="74"/>
      <c r="K101" s="26" t="s">
        <v>28</v>
      </c>
      <c r="L101" s="26" t="s">
        <v>29</v>
      </c>
      <c r="M101" s="26" t="s">
        <v>30</v>
      </c>
      <c r="N101" s="26" t="s">
        <v>72</v>
      </c>
      <c r="O101" s="26" t="s">
        <v>34</v>
      </c>
      <c r="P101" s="26" t="s">
        <v>7</v>
      </c>
      <c r="Q101" s="26" t="s">
        <v>31</v>
      </c>
      <c r="R101" s="26" t="s">
        <v>32</v>
      </c>
      <c r="S101" s="26" t="s">
        <v>28</v>
      </c>
      <c r="T101" s="26" t="s">
        <v>33</v>
      </c>
      <c r="U101" s="74"/>
    </row>
    <row r="102" spans="1:21" ht="17.25" customHeight="1">
      <c r="A102" s="52" t="s">
        <v>65</v>
      </c>
      <c r="B102" s="53"/>
      <c r="C102" s="53"/>
      <c r="D102" s="53"/>
      <c r="E102" s="53"/>
      <c r="F102" s="53"/>
      <c r="G102" s="53"/>
      <c r="H102" s="53"/>
      <c r="I102" s="53"/>
      <c r="J102" s="53"/>
      <c r="K102" s="53"/>
      <c r="L102" s="53"/>
      <c r="M102" s="53"/>
      <c r="N102" s="53"/>
      <c r="O102" s="53"/>
      <c r="P102" s="53"/>
      <c r="Q102" s="53"/>
      <c r="R102" s="53"/>
      <c r="S102" s="53"/>
      <c r="T102" s="53"/>
      <c r="U102" s="54"/>
    </row>
    <row r="103" spans="1:21" ht="12.75">
      <c r="A103" s="28" t="str">
        <f aca="true" t="shared" si="6" ref="A103:A108">IF(ISNA(INDEX($A$37:$U$97,MATCH($B103,$B$37:$B$97,0),1)),"",INDEX($A$37:$U$97,MATCH($B103,$B$37:$B$97,0),1))</f>
        <v>MMM8075</v>
      </c>
      <c r="B103" s="46" t="s">
        <v>91</v>
      </c>
      <c r="C103" s="47"/>
      <c r="D103" s="47"/>
      <c r="E103" s="47"/>
      <c r="F103" s="47"/>
      <c r="G103" s="47"/>
      <c r="H103" s="47"/>
      <c r="I103" s="48"/>
      <c r="J103" s="18">
        <f aca="true" t="shared" si="7" ref="J103:J108">IF(ISNA(INDEX($A$37:$U$97,MATCH($B103,$B$37:$B$97,0),10)),"",INDEX($A$37:$U$97,MATCH($B103,$B$37:$B$97,0),10))</f>
        <v>8</v>
      </c>
      <c r="K103" s="18">
        <f aca="true" t="shared" si="8" ref="K103:K108">IF(ISNA(INDEX($A$37:$U$97,MATCH($B103,$B$37:$B$97,0),11)),"",INDEX($A$37:$U$97,MATCH($B103,$B$37:$B$97,0),11))</f>
        <v>2</v>
      </c>
      <c r="L103" s="18">
        <f aca="true" t="shared" si="9" ref="L103:L108">IF(ISNA(INDEX($A$37:$U$97,MATCH($B103,$B$37:$B$97,0),12)),"",INDEX($A$37:$U$97,MATCH($B103,$B$37:$B$97,0),12))</f>
        <v>0</v>
      </c>
      <c r="M103" s="18">
        <f aca="true" t="shared" si="10" ref="M103:M108">IF(ISNA(INDEX($A$37:$U$97,MATCH($B103,$B$37:$B$97,0),13)),"",INDEX($A$37:$U$97,MATCH($B103,$B$37:$B$97,0),13))</f>
        <v>1</v>
      </c>
      <c r="N103" s="18">
        <f aca="true" t="shared" si="11" ref="N103:N108">IF(ISNA(INDEX($A$37:$U$97,MATCH($B103,$B$37:$B$97,0),14)),"",INDEX($A$37:$U$97,MATCH($B103,$B$37:$B$97,0),14))</f>
        <v>2</v>
      </c>
      <c r="O103" s="18">
        <f aca="true" t="shared" si="12" ref="O103:O108">IF(ISNA(INDEX($A$37:$U$97,MATCH($B103,$B$37:$B$97,0),15)),"",INDEX($A$37:$U$97,MATCH($B103,$B$37:$B$97,0),15))</f>
        <v>5</v>
      </c>
      <c r="P103" s="18">
        <f aca="true" t="shared" si="13" ref="P103:P108">IF(ISNA(INDEX($A$37:$U$97,MATCH($B103,$B$37:$B$97,0),16)),"",INDEX($A$37:$U$97,MATCH($B103,$B$37:$B$97,0),16))</f>
        <v>9</v>
      </c>
      <c r="Q103" s="18">
        <f aca="true" t="shared" si="14" ref="Q103:Q108">IF(ISNA(INDEX($A$37:$U$97,MATCH($B103,$B$37:$B$97,0),17)),"",INDEX($A$37:$U$97,MATCH($B103,$B$37:$B$97,0),17))</f>
        <v>14</v>
      </c>
      <c r="R103" s="25" t="str">
        <f aca="true" t="shared" si="15" ref="R103:R108">IF(ISNA(INDEX($A$37:$U$97,MATCH($B103,$B$37:$B$97,0),18)),"",INDEX($A$37:$U$97,MATCH($B103,$B$37:$B$97,0),18))</f>
        <v>E</v>
      </c>
      <c r="S103" s="25">
        <f aca="true" t="shared" si="16" ref="S103:S108">IF(ISNA(INDEX($A$37:$U$97,MATCH($B103,$B$37:$B$97,0),19)),"",INDEX($A$37:$U$97,MATCH($B103,$B$37:$B$97,0),19))</f>
        <v>0</v>
      </c>
      <c r="T103" s="25">
        <f aca="true" t="shared" si="17" ref="T103:T108">IF(ISNA(INDEX($A$37:$U$97,MATCH($B103,$B$37:$B$97,0),20)),"",INDEX($A$37:$U$97,MATCH($B103,$B$37:$B$97,0),20))</f>
        <v>0</v>
      </c>
      <c r="U103" s="19" t="s">
        <v>37</v>
      </c>
    </row>
    <row r="104" spans="1:21" ht="12.75">
      <c r="A104" s="28" t="str">
        <f t="shared" si="6"/>
        <v>MMM8076</v>
      </c>
      <c r="B104" s="46" t="s">
        <v>132</v>
      </c>
      <c r="C104" s="47"/>
      <c r="D104" s="47"/>
      <c r="E104" s="47"/>
      <c r="F104" s="47"/>
      <c r="G104" s="47"/>
      <c r="H104" s="47"/>
      <c r="I104" s="48"/>
      <c r="J104" s="18">
        <f t="shared" si="7"/>
        <v>8</v>
      </c>
      <c r="K104" s="18">
        <f t="shared" si="8"/>
        <v>2</v>
      </c>
      <c r="L104" s="18">
        <f t="shared" si="9"/>
        <v>0</v>
      </c>
      <c r="M104" s="18">
        <f t="shared" si="10"/>
        <v>1</v>
      </c>
      <c r="N104" s="18">
        <f t="shared" si="11"/>
        <v>2</v>
      </c>
      <c r="O104" s="18">
        <f t="shared" si="12"/>
        <v>5</v>
      </c>
      <c r="P104" s="18">
        <f t="shared" si="13"/>
        <v>9</v>
      </c>
      <c r="Q104" s="18">
        <f t="shared" si="14"/>
        <v>14</v>
      </c>
      <c r="R104" s="25" t="str">
        <f t="shared" si="15"/>
        <v>E</v>
      </c>
      <c r="S104" s="25">
        <f t="shared" si="16"/>
        <v>0</v>
      </c>
      <c r="T104" s="25">
        <f t="shared" si="17"/>
        <v>0</v>
      </c>
      <c r="U104" s="19" t="s">
        <v>37</v>
      </c>
    </row>
    <row r="105" spans="1:21" ht="12.75">
      <c r="A105" s="28" t="str">
        <f t="shared" si="6"/>
        <v>MMM8077</v>
      </c>
      <c r="B105" s="46" t="s">
        <v>135</v>
      </c>
      <c r="C105" s="47"/>
      <c r="D105" s="47"/>
      <c r="E105" s="47"/>
      <c r="F105" s="47"/>
      <c r="G105" s="47"/>
      <c r="H105" s="47"/>
      <c r="I105" s="48"/>
      <c r="J105" s="18">
        <f t="shared" si="7"/>
        <v>8</v>
      </c>
      <c r="K105" s="18">
        <f t="shared" si="8"/>
        <v>2</v>
      </c>
      <c r="L105" s="18">
        <f t="shared" si="9"/>
        <v>0</v>
      </c>
      <c r="M105" s="18">
        <f t="shared" si="10"/>
        <v>1</v>
      </c>
      <c r="N105" s="18">
        <f t="shared" si="11"/>
        <v>2</v>
      </c>
      <c r="O105" s="18">
        <f t="shared" si="12"/>
        <v>5</v>
      </c>
      <c r="P105" s="18">
        <f t="shared" si="13"/>
        <v>9</v>
      </c>
      <c r="Q105" s="18">
        <f t="shared" si="14"/>
        <v>14</v>
      </c>
      <c r="R105" s="25" t="str">
        <f t="shared" si="15"/>
        <v>E</v>
      </c>
      <c r="S105" s="25">
        <f t="shared" si="16"/>
        <v>0</v>
      </c>
      <c r="T105" s="25">
        <f t="shared" si="17"/>
        <v>0</v>
      </c>
      <c r="U105" s="19" t="s">
        <v>37</v>
      </c>
    </row>
    <row r="106" spans="1:21" ht="12.75">
      <c r="A106" s="28" t="str">
        <f t="shared" si="6"/>
        <v>MMM8078</v>
      </c>
      <c r="B106" s="46" t="s">
        <v>94</v>
      </c>
      <c r="C106" s="47"/>
      <c r="D106" s="47"/>
      <c r="E106" s="47"/>
      <c r="F106" s="47"/>
      <c r="G106" s="47"/>
      <c r="H106" s="47"/>
      <c r="I106" s="48"/>
      <c r="J106" s="18">
        <f t="shared" si="7"/>
        <v>8</v>
      </c>
      <c r="K106" s="18">
        <f t="shared" si="8"/>
        <v>2</v>
      </c>
      <c r="L106" s="18">
        <f t="shared" si="9"/>
        <v>0</v>
      </c>
      <c r="M106" s="18">
        <f t="shared" si="10"/>
        <v>1</v>
      </c>
      <c r="N106" s="18">
        <f t="shared" si="11"/>
        <v>2</v>
      </c>
      <c r="O106" s="18">
        <f t="shared" si="12"/>
        <v>5</v>
      </c>
      <c r="P106" s="18">
        <f t="shared" si="13"/>
        <v>9</v>
      </c>
      <c r="Q106" s="18">
        <f t="shared" si="14"/>
        <v>14</v>
      </c>
      <c r="R106" s="25" t="str">
        <f t="shared" si="15"/>
        <v>E</v>
      </c>
      <c r="S106" s="25">
        <f t="shared" si="16"/>
        <v>0</v>
      </c>
      <c r="T106" s="25">
        <f t="shared" si="17"/>
        <v>0</v>
      </c>
      <c r="U106" s="19" t="s">
        <v>37</v>
      </c>
    </row>
    <row r="107" spans="1:21" ht="12.75">
      <c r="A107" s="28" t="str">
        <f t="shared" si="6"/>
        <v>MMM8079</v>
      </c>
      <c r="B107" s="46" t="s">
        <v>138</v>
      </c>
      <c r="C107" s="47"/>
      <c r="D107" s="47"/>
      <c r="E107" s="47"/>
      <c r="F107" s="47"/>
      <c r="G107" s="47"/>
      <c r="H107" s="47"/>
      <c r="I107" s="48"/>
      <c r="J107" s="18">
        <f t="shared" si="7"/>
        <v>8</v>
      </c>
      <c r="K107" s="18">
        <f t="shared" si="8"/>
        <v>2</v>
      </c>
      <c r="L107" s="18">
        <f t="shared" si="9"/>
        <v>1</v>
      </c>
      <c r="M107" s="18">
        <f t="shared" si="10"/>
        <v>0</v>
      </c>
      <c r="N107" s="18">
        <f t="shared" si="11"/>
        <v>2</v>
      </c>
      <c r="O107" s="18">
        <f t="shared" si="12"/>
        <v>5</v>
      </c>
      <c r="P107" s="18">
        <f t="shared" si="13"/>
        <v>9</v>
      </c>
      <c r="Q107" s="18">
        <f t="shared" si="14"/>
        <v>14</v>
      </c>
      <c r="R107" s="25" t="str">
        <f t="shared" si="15"/>
        <v>E</v>
      </c>
      <c r="S107" s="25">
        <f t="shared" si="16"/>
        <v>0</v>
      </c>
      <c r="T107" s="25">
        <f t="shared" si="17"/>
        <v>0</v>
      </c>
      <c r="U107" s="19" t="s">
        <v>37</v>
      </c>
    </row>
    <row r="108" spans="1:21" ht="12.75">
      <c r="A108" s="28" t="str">
        <f t="shared" si="6"/>
        <v>MMM8032</v>
      </c>
      <c r="B108" s="46" t="s">
        <v>97</v>
      </c>
      <c r="C108" s="47"/>
      <c r="D108" s="47"/>
      <c r="E108" s="47"/>
      <c r="F108" s="47"/>
      <c r="G108" s="47"/>
      <c r="H108" s="47"/>
      <c r="I108" s="48"/>
      <c r="J108" s="18">
        <f t="shared" si="7"/>
        <v>8</v>
      </c>
      <c r="K108" s="18">
        <f t="shared" si="8"/>
        <v>2</v>
      </c>
      <c r="L108" s="18">
        <f t="shared" si="9"/>
        <v>0</v>
      </c>
      <c r="M108" s="18">
        <f t="shared" si="10"/>
        <v>1</v>
      </c>
      <c r="N108" s="18">
        <f t="shared" si="11"/>
        <v>2</v>
      </c>
      <c r="O108" s="18">
        <f t="shared" si="12"/>
        <v>5</v>
      </c>
      <c r="P108" s="18">
        <f t="shared" si="13"/>
        <v>9</v>
      </c>
      <c r="Q108" s="18">
        <f t="shared" si="14"/>
        <v>14</v>
      </c>
      <c r="R108" s="25" t="str">
        <f t="shared" si="15"/>
        <v>E</v>
      </c>
      <c r="S108" s="25">
        <f t="shared" si="16"/>
        <v>0</v>
      </c>
      <c r="T108" s="25">
        <f t="shared" si="17"/>
        <v>0</v>
      </c>
      <c r="U108" s="19" t="s">
        <v>37</v>
      </c>
    </row>
    <row r="109" spans="1:21" ht="13.5" customHeight="1">
      <c r="A109" s="20" t="s">
        <v>25</v>
      </c>
      <c r="B109" s="49"/>
      <c r="C109" s="50"/>
      <c r="D109" s="50"/>
      <c r="E109" s="50"/>
      <c r="F109" s="50"/>
      <c r="G109" s="50"/>
      <c r="H109" s="50"/>
      <c r="I109" s="51"/>
      <c r="J109" s="22">
        <f aca="true" t="shared" si="18" ref="J109:Q109">SUM(J103:J108)</f>
        <v>48</v>
      </c>
      <c r="K109" s="22">
        <f t="shared" si="18"/>
        <v>12</v>
      </c>
      <c r="L109" s="22">
        <f t="shared" si="18"/>
        <v>1</v>
      </c>
      <c r="M109" s="22">
        <f t="shared" si="18"/>
        <v>5</v>
      </c>
      <c r="N109" s="22">
        <f t="shared" si="18"/>
        <v>12</v>
      </c>
      <c r="O109" s="22">
        <f t="shared" si="18"/>
        <v>30</v>
      </c>
      <c r="P109" s="22">
        <f t="shared" si="18"/>
        <v>54</v>
      </c>
      <c r="Q109" s="22">
        <f t="shared" si="18"/>
        <v>84</v>
      </c>
      <c r="R109" s="20">
        <f>COUNTIF(R103:R108,"E")</f>
        <v>6</v>
      </c>
      <c r="S109" s="20">
        <f>COUNTIF(S103:S108,"C")</f>
        <v>0</v>
      </c>
      <c r="T109" s="20">
        <f>COUNTIF(T103:T108,"VP")</f>
        <v>0</v>
      </c>
      <c r="U109" s="17"/>
    </row>
    <row r="110" spans="1:21" ht="18" customHeight="1">
      <c r="A110" s="52" t="s">
        <v>66</v>
      </c>
      <c r="B110" s="53"/>
      <c r="C110" s="53"/>
      <c r="D110" s="53"/>
      <c r="E110" s="53"/>
      <c r="F110" s="53"/>
      <c r="G110" s="53"/>
      <c r="H110" s="53"/>
      <c r="I110" s="53"/>
      <c r="J110" s="53"/>
      <c r="K110" s="53"/>
      <c r="L110" s="53"/>
      <c r="M110" s="53"/>
      <c r="N110" s="53"/>
      <c r="O110" s="53"/>
      <c r="P110" s="53"/>
      <c r="Q110" s="53"/>
      <c r="R110" s="53"/>
      <c r="S110" s="53"/>
      <c r="T110" s="53"/>
      <c r="U110" s="54"/>
    </row>
    <row r="111" spans="1:21" ht="12.75">
      <c r="A111" s="28" t="str">
        <f>IF(ISNA(INDEX($A$37:$U$97,MATCH($B111,$B$37:$B$97,0),1)),"",INDEX($A$37:$U$97,MATCH($B111,$B$37:$B$97,0),1))</f>
        <v>MMM8080</v>
      </c>
      <c r="B111" s="46" t="s">
        <v>102</v>
      </c>
      <c r="C111" s="47"/>
      <c r="D111" s="47"/>
      <c r="E111" s="47"/>
      <c r="F111" s="47"/>
      <c r="G111" s="47"/>
      <c r="H111" s="47"/>
      <c r="I111" s="48"/>
      <c r="J111" s="18">
        <f>IF(ISNA(INDEX($A$37:$U$97,MATCH($B111,$B$37:$B$97,0),10)),"",INDEX($A$37:$U$97,MATCH($B111,$B$37:$B$97,0),10))</f>
        <v>8</v>
      </c>
      <c r="K111" s="18">
        <f>IF(ISNA(INDEX($A$37:$U$97,MATCH($B111,$B$37:$B$97,0),11)),"",INDEX($A$37:$U$97,MATCH($B111,$B$37:$B$97,0),11))</f>
        <v>2</v>
      </c>
      <c r="L111" s="18">
        <f>IF(ISNA(INDEX($A$37:$U$97,MATCH($B111,$B$37:$B$97,0),12)),"",INDEX($A$37:$U$97,MATCH($B111,$B$37:$B$97,0),12))</f>
        <v>0</v>
      </c>
      <c r="M111" s="18">
        <f>IF(ISNA(INDEX($A$37:$U$97,MATCH($B111,$B$37:$B$97,0),13)),"",INDEX($A$37:$U$97,MATCH($B111,$B$37:$B$97,0),13))</f>
        <v>1</v>
      </c>
      <c r="N111" s="18">
        <f>IF(ISNA(INDEX($A$37:$U$97,MATCH($B111,$B$37:$B$97,0),14)),"",INDEX($A$37:$U$97,MATCH($B111,$B$37:$B$97,0),14))</f>
        <v>2</v>
      </c>
      <c r="O111" s="18">
        <f>IF(ISNA(INDEX($A$37:$U$97,MATCH($B111,$B$37:$B$97,0),15)),"",INDEX($A$37:$U$97,MATCH($B111,$B$37:$B$97,0),15))</f>
        <v>5</v>
      </c>
      <c r="P111" s="18">
        <f>IF(ISNA(INDEX($A$37:$U$97,MATCH($B111,$B$37:$B$97,0),16)),"",INDEX($A$37:$U$97,MATCH($B111,$B$37:$B$97,0),16))</f>
        <v>12</v>
      </c>
      <c r="Q111" s="18">
        <f>IF(ISNA(INDEX($A$37:$U$97,MATCH($B111,$B$37:$B$97,0),17)),"",INDEX($A$37:$U$97,MATCH($B111,$B$37:$B$97,0),17))</f>
        <v>17</v>
      </c>
      <c r="R111" s="25" t="str">
        <f>IF(ISNA(INDEX($A$37:$U$97,MATCH($B111,$B$37:$B$97,0),18)),"",INDEX($A$37:$U$97,MATCH($B111,$B$37:$B$97,0),18))</f>
        <v>E</v>
      </c>
      <c r="S111" s="25">
        <f>IF(ISNA(INDEX($A$37:$U$97,MATCH($B111,$B$37:$B$97,0),19)),"",INDEX($A$37:$U$97,MATCH($B111,$B$37:$B$97,0),19))</f>
        <v>0</v>
      </c>
      <c r="T111" s="25">
        <f>IF(ISNA(INDEX($A$37:$U$97,MATCH($B111,$B$37:$B$97,0),20)),"",INDEX($A$37:$U$97,MATCH($B111,$B$37:$B$97,0),20))</f>
        <v>0</v>
      </c>
      <c r="U111" s="19" t="s">
        <v>37</v>
      </c>
    </row>
    <row r="112" spans="1:21" ht="12.75">
      <c r="A112" s="28" t="str">
        <f>IF(ISNA(INDEX($A$37:$U$97,MATCH($B112,$B$37:$B$97,0),1)),"",INDEX($A$37:$U$97,MATCH($B112,$B$37:$B$97,0),1))</f>
        <v>MMM8081</v>
      </c>
      <c r="B112" s="46" t="s">
        <v>103</v>
      </c>
      <c r="C112" s="47"/>
      <c r="D112" s="47"/>
      <c r="E112" s="47"/>
      <c r="F112" s="47"/>
      <c r="G112" s="47"/>
      <c r="H112" s="47"/>
      <c r="I112" s="48"/>
      <c r="J112" s="18">
        <f>IF(ISNA(INDEX($A$37:$U$97,MATCH($B112,$B$37:$B$97,0),10)),"",INDEX($A$37:$U$97,MATCH($B112,$B$37:$B$97,0),10))</f>
        <v>8</v>
      </c>
      <c r="K112" s="18">
        <f>IF(ISNA(INDEX($A$37:$U$97,MATCH($B112,$B$37:$B$97,0),11)),"",INDEX($A$37:$U$97,MATCH($B112,$B$37:$B$97,0),11))</f>
        <v>2</v>
      </c>
      <c r="L112" s="18">
        <f>IF(ISNA(INDEX($A$37:$U$97,MATCH($B112,$B$37:$B$97,0),12)),"",INDEX($A$37:$U$97,MATCH($B112,$B$37:$B$97,0),12))</f>
        <v>0</v>
      </c>
      <c r="M112" s="18">
        <f>IF(ISNA(INDEX($A$37:$U$97,MATCH($B112,$B$37:$B$97,0),13)),"",INDEX($A$37:$U$97,MATCH($B112,$B$37:$B$97,0),13))</f>
        <v>1</v>
      </c>
      <c r="N112" s="18">
        <f>IF(ISNA(INDEX($A$37:$U$97,MATCH($B112,$B$37:$B$97,0),14)),"",INDEX($A$37:$U$97,MATCH($B112,$B$37:$B$97,0),14))</f>
        <v>2</v>
      </c>
      <c r="O112" s="18">
        <f>IF(ISNA(INDEX($A$37:$U$97,MATCH($B112,$B$37:$B$97,0),15)),"",INDEX($A$37:$U$97,MATCH($B112,$B$37:$B$97,0),15))</f>
        <v>5</v>
      </c>
      <c r="P112" s="18">
        <f>IF(ISNA(INDEX($A$37:$U$97,MATCH($B112,$B$37:$B$97,0),16)),"",INDEX($A$37:$U$97,MATCH($B112,$B$37:$B$97,0),16))</f>
        <v>12</v>
      </c>
      <c r="Q112" s="18">
        <f>IF(ISNA(INDEX($A$37:$U$97,MATCH($B112,$B$37:$B$97,0),17)),"",INDEX($A$37:$U$97,MATCH($B112,$B$37:$B$97,0),17))</f>
        <v>17</v>
      </c>
      <c r="R112" s="25" t="str">
        <f>IF(ISNA(INDEX($A$37:$U$97,MATCH($B112,$B$37:$B$97,0),18)),"",INDEX($A$37:$U$97,MATCH($B112,$B$37:$B$97,0),18))</f>
        <v>E</v>
      </c>
      <c r="S112" s="25">
        <f>IF(ISNA(INDEX($A$37:$U$97,MATCH($B112,$B$37:$B$97,0),19)),"",INDEX($A$37:$U$97,MATCH($B112,$B$37:$B$97,0),19))</f>
        <v>0</v>
      </c>
      <c r="T112" s="25">
        <f>IF(ISNA(INDEX($A$37:$U$97,MATCH($B112,$B$37:$B$97,0),20)),"",INDEX($A$37:$U$97,MATCH($B112,$B$37:$B$97,0),20))</f>
        <v>0</v>
      </c>
      <c r="U112" s="19" t="s">
        <v>37</v>
      </c>
    </row>
    <row r="113" spans="1:21" ht="12.75">
      <c r="A113" s="20" t="s">
        <v>25</v>
      </c>
      <c r="B113" s="72"/>
      <c r="C113" s="72"/>
      <c r="D113" s="72"/>
      <c r="E113" s="72"/>
      <c r="F113" s="72"/>
      <c r="G113" s="72"/>
      <c r="H113" s="72"/>
      <c r="I113" s="72"/>
      <c r="J113" s="22">
        <f aca="true" t="shared" si="19" ref="J113:Q113">SUM(J111:J112)</f>
        <v>16</v>
      </c>
      <c r="K113" s="22">
        <f t="shared" si="19"/>
        <v>4</v>
      </c>
      <c r="L113" s="22">
        <f t="shared" si="19"/>
        <v>0</v>
      </c>
      <c r="M113" s="22">
        <f t="shared" si="19"/>
        <v>2</v>
      </c>
      <c r="N113" s="22">
        <f t="shared" si="19"/>
        <v>4</v>
      </c>
      <c r="O113" s="22">
        <f t="shared" si="19"/>
        <v>10</v>
      </c>
      <c r="P113" s="22">
        <f t="shared" si="19"/>
        <v>24</v>
      </c>
      <c r="Q113" s="22">
        <f t="shared" si="19"/>
        <v>34</v>
      </c>
      <c r="R113" s="20">
        <f>COUNTIF(R110:R112,"E")</f>
        <v>2</v>
      </c>
      <c r="S113" s="20">
        <f>COUNTIF(S110:S112,"C")</f>
        <v>0</v>
      </c>
      <c r="T113" s="20">
        <f>COUNTIF(T110:T112,"VP")</f>
        <v>0</v>
      </c>
      <c r="U113" s="21"/>
    </row>
    <row r="114" spans="1:21" ht="25.5" customHeight="1">
      <c r="A114" s="43" t="s">
        <v>49</v>
      </c>
      <c r="B114" s="44"/>
      <c r="C114" s="44"/>
      <c r="D114" s="44"/>
      <c r="E114" s="44"/>
      <c r="F114" s="44"/>
      <c r="G114" s="44"/>
      <c r="H114" s="44"/>
      <c r="I114" s="45"/>
      <c r="J114" s="22">
        <f aca="true" t="shared" si="20" ref="J114:T114">SUM(J109,J113)</f>
        <v>64</v>
      </c>
      <c r="K114" s="22">
        <f t="shared" si="20"/>
        <v>16</v>
      </c>
      <c r="L114" s="22">
        <f t="shared" si="20"/>
        <v>1</v>
      </c>
      <c r="M114" s="22">
        <f t="shared" si="20"/>
        <v>7</v>
      </c>
      <c r="N114" s="22">
        <f t="shared" si="20"/>
        <v>16</v>
      </c>
      <c r="O114" s="22">
        <f t="shared" si="20"/>
        <v>40</v>
      </c>
      <c r="P114" s="22">
        <f t="shared" si="20"/>
        <v>78</v>
      </c>
      <c r="Q114" s="22">
        <f t="shared" si="20"/>
        <v>118</v>
      </c>
      <c r="R114" s="22">
        <f t="shared" si="20"/>
        <v>8</v>
      </c>
      <c r="S114" s="22">
        <f t="shared" si="20"/>
        <v>0</v>
      </c>
      <c r="T114" s="22">
        <f t="shared" si="20"/>
        <v>0</v>
      </c>
      <c r="U114" s="38">
        <f>COUNTIF($A$103:$U$112,"DF")/(COUNTIF($A$103:$U$112,"DF")+COUNTIF($A$122:$U$132,"DS"))</f>
        <v>0.5</v>
      </c>
    </row>
    <row r="115" spans="1:21" ht="12.75">
      <c r="A115" s="66" t="s">
        <v>50</v>
      </c>
      <c r="B115" s="67"/>
      <c r="C115" s="67"/>
      <c r="D115" s="67"/>
      <c r="E115" s="67"/>
      <c r="F115" s="67"/>
      <c r="G115" s="67"/>
      <c r="H115" s="67"/>
      <c r="I115" s="67"/>
      <c r="J115" s="68"/>
      <c r="K115" s="22">
        <f aca="true" t="shared" si="21" ref="K115:Q115">K109*14+K113*12</f>
        <v>216</v>
      </c>
      <c r="L115" s="22">
        <f t="shared" si="21"/>
        <v>14</v>
      </c>
      <c r="M115" s="22">
        <f t="shared" si="21"/>
        <v>94</v>
      </c>
      <c r="N115" s="22">
        <f t="shared" si="21"/>
        <v>216</v>
      </c>
      <c r="O115" s="22">
        <f t="shared" si="21"/>
        <v>540</v>
      </c>
      <c r="P115" s="22">
        <f t="shared" si="21"/>
        <v>1044</v>
      </c>
      <c r="Q115" s="22">
        <f t="shared" si="21"/>
        <v>1584</v>
      </c>
      <c r="R115" s="80"/>
      <c r="S115" s="81"/>
      <c r="T115" s="81"/>
      <c r="U115" s="82"/>
    </row>
    <row r="116" spans="1:21" ht="12.75">
      <c r="A116" s="69"/>
      <c r="B116" s="70"/>
      <c r="C116" s="70"/>
      <c r="D116" s="70"/>
      <c r="E116" s="70"/>
      <c r="F116" s="70"/>
      <c r="G116" s="70"/>
      <c r="H116" s="70"/>
      <c r="I116" s="70"/>
      <c r="J116" s="71"/>
      <c r="K116" s="89">
        <f>SUM(K115:N115)</f>
        <v>540</v>
      </c>
      <c r="L116" s="90"/>
      <c r="M116" s="90"/>
      <c r="N116" s="91"/>
      <c r="O116" s="86">
        <f>SUM(O115:P115)</f>
        <v>1584</v>
      </c>
      <c r="P116" s="87"/>
      <c r="Q116" s="88"/>
      <c r="R116" s="83"/>
      <c r="S116" s="84"/>
      <c r="T116" s="84"/>
      <c r="U116" s="85"/>
    </row>
    <row r="117" ht="21" customHeight="1"/>
    <row r="118" spans="1:21" ht="23.25" customHeight="1">
      <c r="A118" s="72" t="s">
        <v>149</v>
      </c>
      <c r="B118" s="73"/>
      <c r="C118" s="73"/>
      <c r="D118" s="73"/>
      <c r="E118" s="73"/>
      <c r="F118" s="73"/>
      <c r="G118" s="73"/>
      <c r="H118" s="73"/>
      <c r="I118" s="73"/>
      <c r="J118" s="73"/>
      <c r="K118" s="73"/>
      <c r="L118" s="73"/>
      <c r="M118" s="73"/>
      <c r="N118" s="73"/>
      <c r="O118" s="73"/>
      <c r="P118" s="73"/>
      <c r="Q118" s="73"/>
      <c r="R118" s="73"/>
      <c r="S118" s="73"/>
      <c r="T118" s="73"/>
      <c r="U118" s="73"/>
    </row>
    <row r="119" spans="1:21" ht="26.25" customHeight="1">
      <c r="A119" s="72" t="s">
        <v>27</v>
      </c>
      <c r="B119" s="72" t="s">
        <v>26</v>
      </c>
      <c r="C119" s="72"/>
      <c r="D119" s="72"/>
      <c r="E119" s="72"/>
      <c r="F119" s="72"/>
      <c r="G119" s="72"/>
      <c r="H119" s="72"/>
      <c r="I119" s="72"/>
      <c r="J119" s="74" t="s">
        <v>41</v>
      </c>
      <c r="K119" s="100" t="s">
        <v>24</v>
      </c>
      <c r="L119" s="101"/>
      <c r="M119" s="101"/>
      <c r="N119" s="102"/>
      <c r="O119" s="74" t="s">
        <v>42</v>
      </c>
      <c r="P119" s="74"/>
      <c r="Q119" s="74"/>
      <c r="R119" s="74" t="s">
        <v>23</v>
      </c>
      <c r="S119" s="74"/>
      <c r="T119" s="74"/>
      <c r="U119" s="74" t="s">
        <v>22</v>
      </c>
    </row>
    <row r="120" spans="1:21" ht="12.75">
      <c r="A120" s="72"/>
      <c r="B120" s="72"/>
      <c r="C120" s="72"/>
      <c r="D120" s="72"/>
      <c r="E120" s="72"/>
      <c r="F120" s="72"/>
      <c r="G120" s="72"/>
      <c r="H120" s="72"/>
      <c r="I120" s="72"/>
      <c r="J120" s="74"/>
      <c r="K120" s="26" t="s">
        <v>28</v>
      </c>
      <c r="L120" s="26" t="s">
        <v>29</v>
      </c>
      <c r="M120" s="26" t="s">
        <v>30</v>
      </c>
      <c r="N120" s="26" t="s">
        <v>72</v>
      </c>
      <c r="O120" s="26" t="s">
        <v>34</v>
      </c>
      <c r="P120" s="26" t="s">
        <v>7</v>
      </c>
      <c r="Q120" s="26" t="s">
        <v>31</v>
      </c>
      <c r="R120" s="26" t="s">
        <v>32</v>
      </c>
      <c r="S120" s="26" t="s">
        <v>28</v>
      </c>
      <c r="T120" s="26" t="s">
        <v>33</v>
      </c>
      <c r="U120" s="74"/>
    </row>
    <row r="121" spans="1:21" ht="18.75" customHeight="1">
      <c r="A121" s="52" t="s">
        <v>65</v>
      </c>
      <c r="B121" s="53"/>
      <c r="C121" s="53"/>
      <c r="D121" s="53"/>
      <c r="E121" s="53"/>
      <c r="F121" s="53"/>
      <c r="G121" s="53"/>
      <c r="H121" s="53"/>
      <c r="I121" s="53"/>
      <c r="J121" s="53"/>
      <c r="K121" s="53"/>
      <c r="L121" s="53"/>
      <c r="M121" s="53"/>
      <c r="N121" s="53"/>
      <c r="O121" s="53"/>
      <c r="P121" s="53"/>
      <c r="Q121" s="53"/>
      <c r="R121" s="53"/>
      <c r="S121" s="53"/>
      <c r="T121" s="53"/>
      <c r="U121" s="54"/>
    </row>
    <row r="122" spans="1:21" ht="12.75">
      <c r="A122" s="28" t="str">
        <f aca="true" t="shared" si="22" ref="A122:A127">IF(ISNA(INDEX($A$37:$U$97,MATCH($B122,$B$37:$B$97,0),1)),"",INDEX($A$37:$U$97,MATCH($B122,$B$37:$B$97,0),1))</f>
        <v>MMM3040</v>
      </c>
      <c r="B122" s="46" t="s">
        <v>133</v>
      </c>
      <c r="C122" s="47"/>
      <c r="D122" s="47"/>
      <c r="E122" s="47"/>
      <c r="F122" s="47"/>
      <c r="G122" s="47"/>
      <c r="H122" s="47"/>
      <c r="I122" s="48"/>
      <c r="J122" s="18">
        <f aca="true" t="shared" si="23" ref="J122:J127">IF(ISNA(INDEX($A$37:$U$97,MATCH($B122,$B$37:$B$97,0),10)),"",INDEX($A$37:$U$97,MATCH($B122,$B$37:$B$97,0),10))</f>
        <v>7</v>
      </c>
      <c r="K122" s="18">
        <f aca="true" t="shared" si="24" ref="K122:K127">IF(ISNA(INDEX($A$37:$U$97,MATCH($B122,$B$37:$B$97,0),11)),"",INDEX($A$37:$U$97,MATCH($B122,$B$37:$B$97,0),11))</f>
        <v>2</v>
      </c>
      <c r="L122" s="18">
        <f aca="true" t="shared" si="25" ref="L122:L127">IF(ISNA(INDEX($A$37:$U$97,MATCH($B122,$B$37:$B$97,0),12)),"",INDEX($A$37:$U$97,MATCH($B122,$B$37:$B$97,0),12))</f>
        <v>1</v>
      </c>
      <c r="M122" s="18">
        <f aca="true" t="shared" si="26" ref="M122:M127">IF(ISNA(INDEX($A$37:$U$97,MATCH($B122,$B$37:$B$97,0),13)),"",INDEX($A$37:$U$97,MATCH($B122,$B$37:$B$97,0),13))</f>
        <v>0</v>
      </c>
      <c r="N122" s="18">
        <f aca="true" t="shared" si="27" ref="N122:N127">IF(ISNA(INDEX($A$37:$U$97,MATCH($B122,$B$37:$B$97,0),14)),"",INDEX($A$37:$U$97,MATCH($B122,$B$37:$B$97,0),14))</f>
        <v>0</v>
      </c>
      <c r="O122" s="18">
        <f aca="true" t="shared" si="28" ref="O122:O127">IF(ISNA(INDEX($A$37:$U$97,MATCH($B122,$B$37:$B$97,0),15)),"",INDEX($A$37:$U$97,MATCH($B122,$B$37:$B$97,0),15))</f>
        <v>3</v>
      </c>
      <c r="P122" s="18">
        <f aca="true" t="shared" si="29" ref="P122:P127">IF(ISNA(INDEX($A$37:$U$97,MATCH($B122,$B$37:$B$97,0),16)),"",INDEX($A$37:$U$97,MATCH($B122,$B$37:$B$97,0),16))</f>
        <v>10</v>
      </c>
      <c r="Q122" s="18">
        <f aca="true" t="shared" si="30" ref="Q122:Q127">IF(ISNA(INDEX($A$37:$U$97,MATCH($B122,$B$37:$B$97,0),17)),"",INDEX($A$37:$U$97,MATCH($B122,$B$37:$B$97,0),17))</f>
        <v>13</v>
      </c>
      <c r="R122" s="25" t="str">
        <f aca="true" t="shared" si="31" ref="R122:R127">IF(ISNA(INDEX($A$37:$U$97,MATCH($B122,$B$37:$B$97,0),18)),"",INDEX($A$37:$U$97,MATCH($B122,$B$37:$B$97,0),18))</f>
        <v>E</v>
      </c>
      <c r="S122" s="25">
        <f aca="true" t="shared" si="32" ref="S122:S127">IF(ISNA(INDEX($A$37:$U$97,MATCH($B122,$B$37:$B$97,0),19)),"",INDEX($A$37:$U$97,MATCH($B122,$B$37:$B$97,0),19))</f>
        <v>0</v>
      </c>
      <c r="T122" s="25">
        <f aca="true" t="shared" si="33" ref="T122:T127">IF(ISNA(INDEX($A$37:$U$97,MATCH($B122,$B$37:$B$97,0),20)),"",INDEX($A$37:$U$97,MATCH($B122,$B$37:$B$97,0),20))</f>
        <v>0</v>
      </c>
      <c r="U122" s="17" t="s">
        <v>39</v>
      </c>
    </row>
    <row r="123" spans="1:21" ht="12.75">
      <c r="A123" s="28" t="str">
        <f t="shared" si="22"/>
        <v>MMX9911</v>
      </c>
      <c r="B123" s="46" t="s">
        <v>134</v>
      </c>
      <c r="C123" s="47"/>
      <c r="D123" s="47"/>
      <c r="E123" s="47"/>
      <c r="F123" s="47"/>
      <c r="G123" s="47"/>
      <c r="H123" s="47"/>
      <c r="I123" s="48"/>
      <c r="J123" s="18">
        <f t="shared" si="23"/>
        <v>7</v>
      </c>
      <c r="K123" s="18">
        <f t="shared" si="24"/>
        <v>2</v>
      </c>
      <c r="L123" s="18">
        <f t="shared" si="25"/>
        <v>1</v>
      </c>
      <c r="M123" s="18">
        <f t="shared" si="26"/>
        <v>0</v>
      </c>
      <c r="N123" s="18">
        <f t="shared" si="27"/>
        <v>2</v>
      </c>
      <c r="O123" s="18">
        <f t="shared" si="28"/>
        <v>5</v>
      </c>
      <c r="P123" s="18">
        <f t="shared" si="29"/>
        <v>8</v>
      </c>
      <c r="Q123" s="18">
        <f t="shared" si="30"/>
        <v>13</v>
      </c>
      <c r="R123" s="25" t="str">
        <f t="shared" si="31"/>
        <v>E</v>
      </c>
      <c r="S123" s="25">
        <f t="shared" si="32"/>
        <v>0</v>
      </c>
      <c r="T123" s="25">
        <f t="shared" si="33"/>
        <v>0</v>
      </c>
      <c r="U123" s="17" t="s">
        <v>39</v>
      </c>
    </row>
    <row r="124" spans="1:21" ht="12.75">
      <c r="A124" s="28" t="str">
        <f t="shared" si="22"/>
        <v>MMX9912</v>
      </c>
      <c r="B124" s="46" t="s">
        <v>136</v>
      </c>
      <c r="C124" s="47"/>
      <c r="D124" s="47"/>
      <c r="E124" s="47"/>
      <c r="F124" s="47"/>
      <c r="G124" s="47"/>
      <c r="H124" s="47"/>
      <c r="I124" s="48"/>
      <c r="J124" s="18">
        <f t="shared" si="23"/>
        <v>7</v>
      </c>
      <c r="K124" s="18">
        <f t="shared" si="24"/>
        <v>2</v>
      </c>
      <c r="L124" s="18">
        <f t="shared" si="25"/>
        <v>1</v>
      </c>
      <c r="M124" s="18">
        <f t="shared" si="26"/>
        <v>0</v>
      </c>
      <c r="N124" s="18">
        <f t="shared" si="27"/>
        <v>2</v>
      </c>
      <c r="O124" s="18">
        <f t="shared" si="28"/>
        <v>5</v>
      </c>
      <c r="P124" s="18">
        <f t="shared" si="29"/>
        <v>8</v>
      </c>
      <c r="Q124" s="18">
        <f t="shared" si="30"/>
        <v>13</v>
      </c>
      <c r="R124" s="25" t="str">
        <f t="shared" si="31"/>
        <v>E</v>
      </c>
      <c r="S124" s="25">
        <f t="shared" si="32"/>
        <v>0</v>
      </c>
      <c r="T124" s="25">
        <f t="shared" si="33"/>
        <v>0</v>
      </c>
      <c r="U124" s="17" t="s">
        <v>39</v>
      </c>
    </row>
    <row r="125" spans="1:21" ht="12.75">
      <c r="A125" s="28" t="str">
        <f t="shared" si="22"/>
        <v>MMX9913</v>
      </c>
      <c r="B125" s="46" t="s">
        <v>137</v>
      </c>
      <c r="C125" s="47"/>
      <c r="D125" s="47"/>
      <c r="E125" s="47"/>
      <c r="F125" s="47"/>
      <c r="G125" s="47"/>
      <c r="H125" s="47"/>
      <c r="I125" s="48"/>
      <c r="J125" s="18">
        <f t="shared" si="23"/>
        <v>7</v>
      </c>
      <c r="K125" s="18">
        <f t="shared" si="24"/>
        <v>2</v>
      </c>
      <c r="L125" s="18">
        <f t="shared" si="25"/>
        <v>1</v>
      </c>
      <c r="M125" s="18">
        <f t="shared" si="26"/>
        <v>0</v>
      </c>
      <c r="N125" s="18">
        <f t="shared" si="27"/>
        <v>2</v>
      </c>
      <c r="O125" s="18">
        <f t="shared" si="28"/>
        <v>5</v>
      </c>
      <c r="P125" s="18">
        <f t="shared" si="29"/>
        <v>8</v>
      </c>
      <c r="Q125" s="18">
        <f t="shared" si="30"/>
        <v>13</v>
      </c>
      <c r="R125" s="25">
        <f t="shared" si="31"/>
        <v>0</v>
      </c>
      <c r="S125" s="25" t="str">
        <f t="shared" si="32"/>
        <v>C</v>
      </c>
      <c r="T125" s="25">
        <f t="shared" si="33"/>
        <v>0</v>
      </c>
      <c r="U125" s="17" t="s">
        <v>39</v>
      </c>
    </row>
    <row r="126" spans="1:21" ht="12.75">
      <c r="A126" s="28" t="str">
        <f t="shared" si="22"/>
        <v>MMX9914</v>
      </c>
      <c r="B126" s="46" t="s">
        <v>98</v>
      </c>
      <c r="C126" s="47"/>
      <c r="D126" s="47"/>
      <c r="E126" s="47"/>
      <c r="F126" s="47"/>
      <c r="G126" s="47"/>
      <c r="H126" s="47"/>
      <c r="I126" s="48"/>
      <c r="J126" s="18">
        <f t="shared" si="23"/>
        <v>7</v>
      </c>
      <c r="K126" s="18">
        <f t="shared" si="24"/>
        <v>2</v>
      </c>
      <c r="L126" s="18">
        <f t="shared" si="25"/>
        <v>1</v>
      </c>
      <c r="M126" s="18">
        <f t="shared" si="26"/>
        <v>0</v>
      </c>
      <c r="N126" s="18">
        <f t="shared" si="27"/>
        <v>2</v>
      </c>
      <c r="O126" s="18">
        <f t="shared" si="28"/>
        <v>5</v>
      </c>
      <c r="P126" s="18">
        <f t="shared" si="29"/>
        <v>8</v>
      </c>
      <c r="Q126" s="18">
        <f t="shared" si="30"/>
        <v>13</v>
      </c>
      <c r="R126" s="25" t="str">
        <f t="shared" si="31"/>
        <v>E</v>
      </c>
      <c r="S126" s="25">
        <f t="shared" si="32"/>
        <v>0</v>
      </c>
      <c r="T126" s="25">
        <f t="shared" si="33"/>
        <v>0</v>
      </c>
      <c r="U126" s="17" t="s">
        <v>39</v>
      </c>
    </row>
    <row r="127" spans="1:21" ht="12.75">
      <c r="A127" s="28" t="str">
        <f t="shared" si="22"/>
        <v>MMX9915</v>
      </c>
      <c r="B127" s="46" t="s">
        <v>99</v>
      </c>
      <c r="C127" s="47"/>
      <c r="D127" s="47"/>
      <c r="E127" s="47"/>
      <c r="F127" s="47"/>
      <c r="G127" s="47"/>
      <c r="H127" s="47"/>
      <c r="I127" s="48"/>
      <c r="J127" s="18">
        <f t="shared" si="23"/>
        <v>7</v>
      </c>
      <c r="K127" s="18">
        <f t="shared" si="24"/>
        <v>2</v>
      </c>
      <c r="L127" s="18">
        <f t="shared" si="25"/>
        <v>1</v>
      </c>
      <c r="M127" s="18">
        <f t="shared" si="26"/>
        <v>0</v>
      </c>
      <c r="N127" s="18">
        <f t="shared" si="27"/>
        <v>2</v>
      </c>
      <c r="O127" s="18">
        <f t="shared" si="28"/>
        <v>5</v>
      </c>
      <c r="P127" s="18">
        <f t="shared" si="29"/>
        <v>8</v>
      </c>
      <c r="Q127" s="18">
        <f t="shared" si="30"/>
        <v>13</v>
      </c>
      <c r="R127" s="25" t="str">
        <f t="shared" si="31"/>
        <v>E</v>
      </c>
      <c r="S127" s="25">
        <f t="shared" si="32"/>
        <v>0</v>
      </c>
      <c r="T127" s="25">
        <f t="shared" si="33"/>
        <v>0</v>
      </c>
      <c r="U127" s="17" t="s">
        <v>39</v>
      </c>
    </row>
    <row r="128" spans="1:21" ht="13.5" customHeight="1">
      <c r="A128" s="20" t="s">
        <v>25</v>
      </c>
      <c r="B128" s="49"/>
      <c r="C128" s="50"/>
      <c r="D128" s="50"/>
      <c r="E128" s="50"/>
      <c r="F128" s="50"/>
      <c r="G128" s="50"/>
      <c r="H128" s="50"/>
      <c r="I128" s="51"/>
      <c r="J128" s="22">
        <f aca="true" t="shared" si="34" ref="J128:Q128">SUM(J122:J127)</f>
        <v>42</v>
      </c>
      <c r="K128" s="22">
        <f t="shared" si="34"/>
        <v>12</v>
      </c>
      <c r="L128" s="22">
        <f t="shared" si="34"/>
        <v>6</v>
      </c>
      <c r="M128" s="22">
        <f t="shared" si="34"/>
        <v>0</v>
      </c>
      <c r="N128" s="22">
        <f t="shared" si="34"/>
        <v>10</v>
      </c>
      <c r="O128" s="22">
        <f t="shared" si="34"/>
        <v>28</v>
      </c>
      <c r="P128" s="22">
        <f t="shared" si="34"/>
        <v>50</v>
      </c>
      <c r="Q128" s="22">
        <f t="shared" si="34"/>
        <v>78</v>
      </c>
      <c r="R128" s="20">
        <f>COUNTIF(R122:R127,"E")</f>
        <v>5</v>
      </c>
      <c r="S128" s="20">
        <f>COUNTIF(S122:S127,"C")</f>
        <v>1</v>
      </c>
      <c r="T128" s="20">
        <f>COUNTIF(T122:T127,"VP")</f>
        <v>0</v>
      </c>
      <c r="U128" s="17"/>
    </row>
    <row r="129" spans="1:21" ht="18" customHeight="1">
      <c r="A129" s="52" t="s">
        <v>66</v>
      </c>
      <c r="B129" s="53"/>
      <c r="C129" s="53"/>
      <c r="D129" s="53"/>
      <c r="E129" s="53"/>
      <c r="F129" s="53"/>
      <c r="G129" s="53"/>
      <c r="H129" s="53"/>
      <c r="I129" s="53"/>
      <c r="J129" s="53"/>
      <c r="K129" s="53"/>
      <c r="L129" s="53"/>
      <c r="M129" s="53"/>
      <c r="N129" s="53"/>
      <c r="O129" s="53"/>
      <c r="P129" s="53"/>
      <c r="Q129" s="53"/>
      <c r="R129" s="53"/>
      <c r="S129" s="53"/>
      <c r="T129" s="53"/>
      <c r="U129" s="54"/>
    </row>
    <row r="130" spans="1:21" ht="12.75">
      <c r="A130" s="28" t="str">
        <f>IF(ISNA(INDEX($A$37:$U$97,MATCH($B130,$B$37:$B$97,0),1)),"",INDEX($A$37:$U$97,MATCH($B130,$B$37:$B$97,0),1))</f>
        <v>MMM9012</v>
      </c>
      <c r="B130" s="46" t="s">
        <v>82</v>
      </c>
      <c r="C130" s="47"/>
      <c r="D130" s="47"/>
      <c r="E130" s="47"/>
      <c r="F130" s="47"/>
      <c r="G130" s="47"/>
      <c r="H130" s="47"/>
      <c r="I130" s="48"/>
      <c r="J130" s="18">
        <f>IF(ISNA(INDEX($A$37:$U$97,MATCH($B130,$B$37:$B$97,0),10)),"",INDEX($A$37:$U$97,MATCH($B130,$B$37:$B$97,0),10))</f>
        <v>10</v>
      </c>
      <c r="K130" s="18">
        <f>IF(ISNA(INDEX($A$37:$U$97,MATCH($B130,$B$37:$B$97,0),11)),"",INDEX($A$37:$U$97,MATCH($B130,$B$37:$B$97,0),11))</f>
        <v>0</v>
      </c>
      <c r="L130" s="18">
        <f>IF(ISNA(INDEX($A$37:$U$97,MATCH($B130,$B$37:$B$97,0),12)),"",INDEX($A$37:$U$97,MATCH($B130,$B$37:$B$97,0),12))</f>
        <v>0</v>
      </c>
      <c r="M130" s="18">
        <f>IF(ISNA(INDEX($A$37:$U$97,MATCH($B130,$B$37:$B$97,0),13)),"",INDEX($A$37:$U$97,MATCH($B130,$B$37:$B$97,0),13))</f>
        <v>0</v>
      </c>
      <c r="N130" s="18">
        <f>IF(ISNA(INDEX($A$37:$U$97,MATCH($B130,$B$37:$B$97,0),14)),"",INDEX($A$37:$U$97,MATCH($B130,$B$37:$B$97,0),14))</f>
        <v>1</v>
      </c>
      <c r="O130" s="18">
        <f>IF(ISNA(INDEX($A$37:$U$97,MATCH($B130,$B$37:$B$97,0),15)),"",INDEX($A$37:$U$97,MATCH($B130,$B$37:$B$97,0),15))</f>
        <v>1</v>
      </c>
      <c r="P130" s="18">
        <f>IF(ISNA(INDEX($A$37:$U$97,MATCH($B130,$B$37:$B$97,0),16)),"",INDEX($A$37:$U$97,MATCH($B130,$B$37:$B$97,0),16))</f>
        <v>20</v>
      </c>
      <c r="Q130" s="18">
        <f>IF(ISNA(INDEX($A$37:$U$97,MATCH($B130,$B$37:$B$97,0),17)),"",INDEX($A$37:$U$97,MATCH($B130,$B$37:$B$97,0),17))</f>
        <v>21</v>
      </c>
      <c r="R130" s="25">
        <f>IF(ISNA(INDEX($A$37:$U$97,MATCH($B130,$B$37:$B$97,0),18)),"",INDEX($A$37:$U$97,MATCH($B130,$B$37:$B$97,0),18))</f>
        <v>0</v>
      </c>
      <c r="S130" s="25" t="str">
        <f>IF(ISNA(INDEX($A$37:$U$97,MATCH($B130,$B$37:$B$97,0),19)),"",INDEX($A$37:$U$97,MATCH($B130,$B$37:$B$97,0),19))</f>
        <v>C</v>
      </c>
      <c r="T130" s="25">
        <f>IF(ISNA(INDEX($A$37:$U$97,MATCH($B130,$B$37:$B$97,0),20)),"",INDEX($A$37:$U$97,MATCH($B130,$B$37:$B$97,0),20))</f>
        <v>0</v>
      </c>
      <c r="U130" s="17" t="s">
        <v>39</v>
      </c>
    </row>
    <row r="131" spans="1:21" ht="12.75">
      <c r="A131" s="28" t="str">
        <f>IF(ISNA(INDEX($A$37:$U$97,MATCH($B131,$B$37:$B$97,0),1)),"",INDEX($A$37:$U$97,MATCH($B131,$B$37:$B$97,0),1))</f>
        <v>MMM3401</v>
      </c>
      <c r="B131" s="46" t="s">
        <v>77</v>
      </c>
      <c r="C131" s="47"/>
      <c r="D131" s="47"/>
      <c r="E131" s="47"/>
      <c r="F131" s="47"/>
      <c r="G131" s="47"/>
      <c r="H131" s="47"/>
      <c r="I131" s="48"/>
      <c r="J131" s="18">
        <f>IF(ISNA(INDEX($A$37:$U$97,MATCH($B131,$B$37:$B$97,0),10)),"",INDEX($A$37:$U$97,MATCH($B131,$B$37:$B$97,0),10))</f>
        <v>4</v>
      </c>
      <c r="K131" s="18">
        <f>IF(ISNA(INDEX($A$37:$U$97,MATCH($B131,$B$37:$B$97,0),11)),"",INDEX($A$37:$U$97,MATCH($B131,$B$37:$B$97,0),11))</f>
        <v>0</v>
      </c>
      <c r="L131" s="18">
        <f>IF(ISNA(INDEX($A$37:$U$97,MATCH($B131,$B$37:$B$97,0),12)),"",INDEX($A$37:$U$97,MATCH($B131,$B$37:$B$97,0),12))</f>
        <v>0</v>
      </c>
      <c r="M131" s="18">
        <f>IF(ISNA(INDEX($A$37:$U$97,MATCH($B131,$B$37:$B$97,0),13)),"",INDEX($A$37:$U$97,MATCH($B131,$B$37:$B$97,0),13))</f>
        <v>0</v>
      </c>
      <c r="N131" s="18">
        <f>IF(ISNA(INDEX($A$37:$U$97,MATCH($B131,$B$37:$B$97,0),14)),"",INDEX($A$37:$U$97,MATCH($B131,$B$37:$B$97,0),14))</f>
        <v>2</v>
      </c>
      <c r="O131" s="18">
        <f>IF(ISNA(INDEX($A$37:$U$97,MATCH($B131,$B$37:$B$97,0),15)),"",INDEX($A$37:$U$97,MATCH($B131,$B$37:$B$97,0),15))</f>
        <v>2</v>
      </c>
      <c r="P131" s="18">
        <f>IF(ISNA(INDEX($A$37:$U$97,MATCH($B131,$B$37:$B$97,0),16)),"",INDEX($A$37:$U$97,MATCH($B131,$B$37:$B$97,0),16))</f>
        <v>6</v>
      </c>
      <c r="Q131" s="18">
        <f>IF(ISNA(INDEX($A$37:$U$97,MATCH($B131,$B$37:$B$97,0),17)),"",INDEX($A$37:$U$97,MATCH($B131,$B$37:$B$97,0),17))</f>
        <v>8</v>
      </c>
      <c r="R131" s="25">
        <f>IF(ISNA(INDEX($A$37:$U$97,MATCH($B131,$B$37:$B$97,0),18)),"",INDEX($A$37:$U$97,MATCH($B131,$B$37:$B$97,0),18))</f>
        <v>0</v>
      </c>
      <c r="S131" s="25">
        <f>IF(ISNA(INDEX($A$37:$U$97,MATCH($B131,$B$37:$B$97,0),19)),"",INDEX($A$37:$U$97,MATCH($B131,$B$37:$B$97,0),19))</f>
        <v>0</v>
      </c>
      <c r="T131" s="25" t="str">
        <f>IF(ISNA(INDEX($A$37:$U$97,MATCH($B131,$B$37:$B$97,0),20)),"",INDEX($A$37:$U$97,MATCH($B131,$B$37:$B$97,0),20))</f>
        <v>VP</v>
      </c>
      <c r="U131" s="17" t="s">
        <v>39</v>
      </c>
    </row>
    <row r="132" spans="1:21" ht="12.75">
      <c r="A132" s="20" t="s">
        <v>25</v>
      </c>
      <c r="B132" s="72"/>
      <c r="C132" s="72"/>
      <c r="D132" s="72"/>
      <c r="E132" s="72"/>
      <c r="F132" s="72"/>
      <c r="G132" s="72"/>
      <c r="H132" s="72"/>
      <c r="I132" s="72"/>
      <c r="J132" s="22">
        <f aca="true" t="shared" si="35" ref="J132:Q132">SUM(J130:J131)</f>
        <v>14</v>
      </c>
      <c r="K132" s="22">
        <f t="shared" si="35"/>
        <v>0</v>
      </c>
      <c r="L132" s="22">
        <f t="shared" si="35"/>
        <v>0</v>
      </c>
      <c r="M132" s="22">
        <f t="shared" si="35"/>
        <v>0</v>
      </c>
      <c r="N132" s="22">
        <f t="shared" si="35"/>
        <v>3</v>
      </c>
      <c r="O132" s="22">
        <f t="shared" si="35"/>
        <v>3</v>
      </c>
      <c r="P132" s="22">
        <f t="shared" si="35"/>
        <v>26</v>
      </c>
      <c r="Q132" s="22">
        <f t="shared" si="35"/>
        <v>29</v>
      </c>
      <c r="R132" s="20">
        <f>COUNTIF(R130:R131,"E")</f>
        <v>0</v>
      </c>
      <c r="S132" s="20">
        <f>COUNTIF(S130:S131,"C")</f>
        <v>1</v>
      </c>
      <c r="T132" s="20">
        <f>COUNTIF(T130:T131,"VP")</f>
        <v>1</v>
      </c>
      <c r="U132" s="21"/>
    </row>
    <row r="133" spans="1:21" ht="25.5" customHeight="1">
      <c r="A133" s="43" t="s">
        <v>49</v>
      </c>
      <c r="B133" s="44"/>
      <c r="C133" s="44"/>
      <c r="D133" s="44"/>
      <c r="E133" s="44"/>
      <c r="F133" s="44"/>
      <c r="G133" s="44"/>
      <c r="H133" s="44"/>
      <c r="I133" s="45"/>
      <c r="J133" s="22">
        <f aca="true" t="shared" si="36" ref="J133:T133">SUM(J128,J132)</f>
        <v>56</v>
      </c>
      <c r="K133" s="22">
        <f t="shared" si="36"/>
        <v>12</v>
      </c>
      <c r="L133" s="22">
        <f t="shared" si="36"/>
        <v>6</v>
      </c>
      <c r="M133" s="22">
        <f t="shared" si="36"/>
        <v>0</v>
      </c>
      <c r="N133" s="22">
        <f t="shared" si="36"/>
        <v>13</v>
      </c>
      <c r="O133" s="22">
        <f t="shared" si="36"/>
        <v>31</v>
      </c>
      <c r="P133" s="22">
        <f t="shared" si="36"/>
        <v>76</v>
      </c>
      <c r="Q133" s="22">
        <f t="shared" si="36"/>
        <v>107</v>
      </c>
      <c r="R133" s="22">
        <f t="shared" si="36"/>
        <v>5</v>
      </c>
      <c r="S133" s="22">
        <f t="shared" si="36"/>
        <v>2</v>
      </c>
      <c r="T133" s="22">
        <f t="shared" si="36"/>
        <v>1</v>
      </c>
      <c r="U133" s="38">
        <f>COUNTIF($A$122:$U$132,"DS")/(COUNTIF($A$103:$U$112,"DF")+COUNTIF($A$122:$U$132,"DS"))</f>
        <v>0.5</v>
      </c>
    </row>
    <row r="134" spans="1:21" ht="13.5" customHeight="1">
      <c r="A134" s="66" t="s">
        <v>50</v>
      </c>
      <c r="B134" s="67"/>
      <c r="C134" s="67"/>
      <c r="D134" s="67"/>
      <c r="E134" s="67"/>
      <c r="F134" s="67"/>
      <c r="G134" s="67"/>
      <c r="H134" s="67"/>
      <c r="I134" s="67"/>
      <c r="J134" s="68"/>
      <c r="K134" s="22">
        <f aca="true" t="shared" si="37" ref="K134:Q134">K128*14+K132*12</f>
        <v>168</v>
      </c>
      <c r="L134" s="22">
        <f t="shared" si="37"/>
        <v>84</v>
      </c>
      <c r="M134" s="22">
        <f t="shared" si="37"/>
        <v>0</v>
      </c>
      <c r="N134" s="22">
        <f t="shared" si="37"/>
        <v>176</v>
      </c>
      <c r="O134" s="22">
        <f t="shared" si="37"/>
        <v>428</v>
      </c>
      <c r="P134" s="22">
        <f t="shared" si="37"/>
        <v>1012</v>
      </c>
      <c r="Q134" s="22">
        <f t="shared" si="37"/>
        <v>1440</v>
      </c>
      <c r="R134" s="80"/>
      <c r="S134" s="81"/>
      <c r="T134" s="81"/>
      <c r="U134" s="82"/>
    </row>
    <row r="135" spans="1:21" ht="16.5" customHeight="1">
      <c r="A135" s="69"/>
      <c r="B135" s="70"/>
      <c r="C135" s="70"/>
      <c r="D135" s="70"/>
      <c r="E135" s="70"/>
      <c r="F135" s="70"/>
      <c r="G135" s="70"/>
      <c r="H135" s="70"/>
      <c r="I135" s="70"/>
      <c r="J135" s="71"/>
      <c r="K135" s="89">
        <f>SUM(K134:N134)</f>
        <v>428</v>
      </c>
      <c r="L135" s="90"/>
      <c r="M135" s="90"/>
      <c r="N135" s="91"/>
      <c r="O135" s="86">
        <f>SUM(O134:P134)</f>
        <v>1440</v>
      </c>
      <c r="P135" s="87"/>
      <c r="Q135" s="88"/>
      <c r="R135" s="83"/>
      <c r="S135" s="84"/>
      <c r="T135" s="84"/>
      <c r="U135" s="85"/>
    </row>
    <row r="136" ht="30.75" customHeight="1"/>
    <row r="137" spans="1:2" ht="12.75">
      <c r="A137" s="92" t="s">
        <v>62</v>
      </c>
      <c r="B137" s="92"/>
    </row>
    <row r="138" spans="1:21" ht="12.75">
      <c r="A138" s="109" t="s">
        <v>27</v>
      </c>
      <c r="B138" s="59" t="s">
        <v>54</v>
      </c>
      <c r="C138" s="111"/>
      <c r="D138" s="111"/>
      <c r="E138" s="111"/>
      <c r="F138" s="111"/>
      <c r="G138" s="60"/>
      <c r="H138" s="59" t="s">
        <v>57</v>
      </c>
      <c r="I138" s="60"/>
      <c r="J138" s="63" t="s">
        <v>58</v>
      </c>
      <c r="K138" s="64"/>
      <c r="L138" s="64"/>
      <c r="M138" s="64"/>
      <c r="N138" s="64"/>
      <c r="O138" s="64"/>
      <c r="P138" s="65"/>
      <c r="Q138" s="59" t="s">
        <v>48</v>
      </c>
      <c r="R138" s="60"/>
      <c r="S138" s="63" t="s">
        <v>59</v>
      </c>
      <c r="T138" s="64"/>
      <c r="U138" s="65"/>
    </row>
    <row r="139" spans="1:21" ht="15" customHeight="1">
      <c r="A139" s="110"/>
      <c r="B139" s="61"/>
      <c r="C139" s="112"/>
      <c r="D139" s="112"/>
      <c r="E139" s="112"/>
      <c r="F139" s="112"/>
      <c r="G139" s="62"/>
      <c r="H139" s="61"/>
      <c r="I139" s="62"/>
      <c r="J139" s="63" t="s">
        <v>34</v>
      </c>
      <c r="K139" s="65"/>
      <c r="L139" s="63" t="s">
        <v>7</v>
      </c>
      <c r="M139" s="65"/>
      <c r="N139" s="63" t="s">
        <v>31</v>
      </c>
      <c r="O139" s="64"/>
      <c r="P139" s="65"/>
      <c r="Q139" s="61"/>
      <c r="R139" s="62"/>
      <c r="S139" s="33" t="s">
        <v>60</v>
      </c>
      <c r="T139" s="63" t="s">
        <v>61</v>
      </c>
      <c r="U139" s="65"/>
    </row>
    <row r="140" spans="1:21" ht="15" customHeight="1">
      <c r="A140" s="33">
        <v>1</v>
      </c>
      <c r="B140" s="63" t="s">
        <v>55</v>
      </c>
      <c r="C140" s="64"/>
      <c r="D140" s="64"/>
      <c r="E140" s="64"/>
      <c r="F140" s="64"/>
      <c r="G140" s="65"/>
      <c r="H140" s="94">
        <f>J140</f>
        <v>46</v>
      </c>
      <c r="I140" s="94"/>
      <c r="J140" s="161">
        <f>O44+O53+O62+O71-J141</f>
        <v>46</v>
      </c>
      <c r="K140" s="162"/>
      <c r="L140" s="161">
        <f>P44+P53+P62+P71-L141</f>
        <v>114</v>
      </c>
      <c r="M140" s="162"/>
      <c r="N140" s="163">
        <f>SUM(J140:M140)</f>
        <v>160</v>
      </c>
      <c r="O140" s="164"/>
      <c r="P140" s="165"/>
      <c r="Q140" s="105">
        <f>H140/H142</f>
        <v>0.647887323943662</v>
      </c>
      <c r="R140" s="106"/>
      <c r="S140" s="34">
        <f>J44+J53-S141</f>
        <v>39</v>
      </c>
      <c r="T140" s="107">
        <f>J62+J71-T141</f>
        <v>46</v>
      </c>
      <c r="U140" s="108"/>
    </row>
    <row r="141" spans="1:21" ht="15" customHeight="1">
      <c r="A141" s="33">
        <v>2</v>
      </c>
      <c r="B141" s="63" t="s">
        <v>56</v>
      </c>
      <c r="C141" s="64"/>
      <c r="D141" s="64"/>
      <c r="E141" s="64"/>
      <c r="F141" s="64"/>
      <c r="G141" s="65"/>
      <c r="H141" s="94">
        <f>J141</f>
        <v>25</v>
      </c>
      <c r="I141" s="94"/>
      <c r="J141" s="57">
        <f>O93</f>
        <v>25</v>
      </c>
      <c r="K141" s="58"/>
      <c r="L141" s="57">
        <f>P93</f>
        <v>40</v>
      </c>
      <c r="M141" s="58"/>
      <c r="N141" s="163">
        <f>SUM(J141:M141)</f>
        <v>65</v>
      </c>
      <c r="O141" s="164"/>
      <c r="P141" s="165"/>
      <c r="Q141" s="55">
        <f>H141/H142</f>
        <v>0.352112676056338</v>
      </c>
      <c r="R141" s="56"/>
      <c r="S141" s="42">
        <v>21</v>
      </c>
      <c r="T141" s="57">
        <v>14</v>
      </c>
      <c r="U141" s="58"/>
    </row>
    <row r="142" spans="1:21" ht="15" customHeight="1">
      <c r="A142" s="63" t="s">
        <v>25</v>
      </c>
      <c r="B142" s="64"/>
      <c r="C142" s="64"/>
      <c r="D142" s="64"/>
      <c r="E142" s="64"/>
      <c r="F142" s="64"/>
      <c r="G142" s="65"/>
      <c r="H142" s="74">
        <f>SUM(H140:I141)</f>
        <v>71</v>
      </c>
      <c r="I142" s="74"/>
      <c r="J142" s="166">
        <f>SUM(J140:K141)</f>
        <v>71</v>
      </c>
      <c r="K142" s="166"/>
      <c r="L142" s="167">
        <f>SUM(L140:M141)</f>
        <v>154</v>
      </c>
      <c r="M142" s="168"/>
      <c r="N142" s="167">
        <f>SUM(N139:P141)</f>
        <v>225</v>
      </c>
      <c r="O142" s="169"/>
      <c r="P142" s="168"/>
      <c r="Q142" s="95">
        <f>SUM(Q140:R141)</f>
        <v>1</v>
      </c>
      <c r="R142" s="96"/>
      <c r="S142" s="35">
        <f>SUM(S140:S141)</f>
        <v>60</v>
      </c>
      <c r="T142" s="103">
        <f>SUM(T140:U141)</f>
        <v>60</v>
      </c>
      <c r="U142" s="104"/>
    </row>
    <row r="144" spans="12:20" ht="12.75">
      <c r="L144" s="40"/>
      <c r="M144" s="40"/>
      <c r="N144" s="40"/>
      <c r="S144" s="40"/>
      <c r="T144" s="40"/>
    </row>
    <row r="145" spans="2:20" ht="12.75">
      <c r="B145" s="2"/>
      <c r="C145" s="2"/>
      <c r="D145" s="2"/>
      <c r="E145" s="2"/>
      <c r="F145" s="2"/>
      <c r="G145" s="2"/>
      <c r="L145" s="40"/>
      <c r="M145" s="41"/>
      <c r="N145" s="41"/>
      <c r="O145" s="8"/>
      <c r="P145" s="8"/>
      <c r="Q145" s="8"/>
      <c r="R145" s="8"/>
      <c r="S145" s="8"/>
      <c r="T145" s="8"/>
    </row>
    <row r="146" spans="2:20" ht="12.75">
      <c r="B146" s="8"/>
      <c r="C146" s="8"/>
      <c r="D146" s="8"/>
      <c r="E146" s="8"/>
      <c r="F146" s="8"/>
      <c r="G146" s="8"/>
      <c r="H146" s="16"/>
      <c r="I146" s="16"/>
      <c r="J146" s="16"/>
      <c r="M146" s="8"/>
      <c r="N146" s="8"/>
      <c r="O146" s="8"/>
      <c r="P146" s="8"/>
      <c r="Q146" s="8"/>
      <c r="R146" s="8"/>
      <c r="S146" s="8"/>
      <c r="T146" s="8"/>
    </row>
  </sheetData>
  <sheetProtection formatCells="0" formatRows="0" insertRows="0"/>
  <mergeCells count="216">
    <mergeCell ref="B69:I69"/>
    <mergeCell ref="M16:U16"/>
    <mergeCell ref="N17:U17"/>
    <mergeCell ref="M18:U18"/>
    <mergeCell ref="N20:U20"/>
    <mergeCell ref="M21:U21"/>
    <mergeCell ref="N22:U22"/>
    <mergeCell ref="B59:I59"/>
    <mergeCell ref="A55:U55"/>
    <mergeCell ref="J56:J57"/>
    <mergeCell ref="B103:I103"/>
    <mergeCell ref="R100:T100"/>
    <mergeCell ref="A100:A101"/>
    <mergeCell ref="B106:I106"/>
    <mergeCell ref="B85:I85"/>
    <mergeCell ref="A86:U86"/>
    <mergeCell ref="B87:I87"/>
    <mergeCell ref="A90:U90"/>
    <mergeCell ref="U100:U101"/>
    <mergeCell ref="B100:I101"/>
    <mergeCell ref="B80:I80"/>
    <mergeCell ref="B81:I81"/>
    <mergeCell ref="B82:I82"/>
    <mergeCell ref="B84:I84"/>
    <mergeCell ref="U65:U66"/>
    <mergeCell ref="J100:J101"/>
    <mergeCell ref="A98:U98"/>
    <mergeCell ref="O100:Q100"/>
    <mergeCell ref="A99:U99"/>
    <mergeCell ref="K100:N100"/>
    <mergeCell ref="B88:I88"/>
    <mergeCell ref="B89:I89"/>
    <mergeCell ref="M19:U19"/>
    <mergeCell ref="A56:A57"/>
    <mergeCell ref="B56:I57"/>
    <mergeCell ref="A73:U73"/>
    <mergeCell ref="H29:H30"/>
    <mergeCell ref="G29:G30"/>
    <mergeCell ref="B53:I53"/>
    <mergeCell ref="B68:I68"/>
    <mergeCell ref="B70:I70"/>
    <mergeCell ref="B67:I67"/>
    <mergeCell ref="A38:A39"/>
    <mergeCell ref="O47:Q47"/>
    <mergeCell ref="A16:K16"/>
    <mergeCell ref="J38:J39"/>
    <mergeCell ref="A37:U37"/>
    <mergeCell ref="M28:U34"/>
    <mergeCell ref="A23:K26"/>
    <mergeCell ref="M24:U26"/>
    <mergeCell ref="I29:K29"/>
    <mergeCell ref="B29:C29"/>
    <mergeCell ref="A22:K22"/>
    <mergeCell ref="A18:K18"/>
    <mergeCell ref="D29:F29"/>
    <mergeCell ref="A19:K19"/>
    <mergeCell ref="A28:G28"/>
    <mergeCell ref="B52:I52"/>
    <mergeCell ref="M14:U14"/>
    <mergeCell ref="A12:K12"/>
    <mergeCell ref="A13:K13"/>
    <mergeCell ref="A14:K14"/>
    <mergeCell ref="A15:K15"/>
    <mergeCell ref="A17:K17"/>
    <mergeCell ref="B38:I39"/>
    <mergeCell ref="A35:U35"/>
    <mergeCell ref="B51:I51"/>
    <mergeCell ref="A10:K10"/>
    <mergeCell ref="A3:K3"/>
    <mergeCell ref="A7:K7"/>
    <mergeCell ref="P6:R6"/>
    <mergeCell ref="P7:R7"/>
    <mergeCell ref="P4:R4"/>
    <mergeCell ref="P5:R5"/>
    <mergeCell ref="M5:O5"/>
    <mergeCell ref="M4:O4"/>
    <mergeCell ref="M6:O6"/>
    <mergeCell ref="S4:U4"/>
    <mergeCell ref="S5:U5"/>
    <mergeCell ref="S6:U6"/>
    <mergeCell ref="S7:U7"/>
    <mergeCell ref="U56:U57"/>
    <mergeCell ref="U38:U39"/>
    <mergeCell ref="O38:Q38"/>
    <mergeCell ref="U47:U48"/>
    <mergeCell ref="R38:T38"/>
    <mergeCell ref="A46:U46"/>
    <mergeCell ref="J47:J48"/>
    <mergeCell ref="B49:I49"/>
    <mergeCell ref="B50:I50"/>
    <mergeCell ref="B43:I43"/>
    <mergeCell ref="K38:N38"/>
    <mergeCell ref="B47:I48"/>
    <mergeCell ref="O65:Q65"/>
    <mergeCell ref="B60:I60"/>
    <mergeCell ref="B61:I61"/>
    <mergeCell ref="B62:I62"/>
    <mergeCell ref="B65:I66"/>
    <mergeCell ref="A64:U64"/>
    <mergeCell ref="R65:T65"/>
    <mergeCell ref="A65:A66"/>
    <mergeCell ref="B42:I42"/>
    <mergeCell ref="K47:N47"/>
    <mergeCell ref="B40:I40"/>
    <mergeCell ref="B41:I41"/>
    <mergeCell ref="B44:I44"/>
    <mergeCell ref="R47:T47"/>
    <mergeCell ref="A47:A48"/>
    <mergeCell ref="B58:I58"/>
    <mergeCell ref="A2:K2"/>
    <mergeCell ref="A4:K4"/>
    <mergeCell ref="M2:U2"/>
    <mergeCell ref="M15:U15"/>
    <mergeCell ref="A5:K6"/>
    <mergeCell ref="A11:K11"/>
    <mergeCell ref="M7:O7"/>
    <mergeCell ref="A8:K8"/>
    <mergeCell ref="A9:K9"/>
    <mergeCell ref="M9:U12"/>
    <mergeCell ref="A79:U79"/>
    <mergeCell ref="B71:I71"/>
    <mergeCell ref="J74:J75"/>
    <mergeCell ref="O74:Q74"/>
    <mergeCell ref="A74:A75"/>
    <mergeCell ref="B74:I75"/>
    <mergeCell ref="J65:J66"/>
    <mergeCell ref="R94:U95"/>
    <mergeCell ref="U74:U75"/>
    <mergeCell ref="B77:I77"/>
    <mergeCell ref="A93:I93"/>
    <mergeCell ref="A94:J95"/>
    <mergeCell ref="B78:I78"/>
    <mergeCell ref="K95:N95"/>
    <mergeCell ref="B91:I91"/>
    <mergeCell ref="A76:U76"/>
    <mergeCell ref="A83:U83"/>
    <mergeCell ref="B127:I127"/>
    <mergeCell ref="B128:I128"/>
    <mergeCell ref="A121:U121"/>
    <mergeCell ref="B119:I120"/>
    <mergeCell ref="R119:T119"/>
    <mergeCell ref="U119:U120"/>
    <mergeCell ref="B126:I126"/>
    <mergeCell ref="B111:I111"/>
    <mergeCell ref="B104:I104"/>
    <mergeCell ref="B130:I130"/>
    <mergeCell ref="A129:U129"/>
    <mergeCell ref="B131:I131"/>
    <mergeCell ref="A133:I133"/>
    <mergeCell ref="A134:J135"/>
    <mergeCell ref="R134:U135"/>
    <mergeCell ref="O135:Q135"/>
    <mergeCell ref="B132:I132"/>
    <mergeCell ref="K135:N135"/>
    <mergeCell ref="T142:U142"/>
    <mergeCell ref="Q140:R140"/>
    <mergeCell ref="T140:U140"/>
    <mergeCell ref="A138:A139"/>
    <mergeCell ref="B138:G139"/>
    <mergeCell ref="H138:I139"/>
    <mergeCell ref="J138:P138"/>
    <mergeCell ref="N139:P139"/>
    <mergeCell ref="H142:I142"/>
    <mergeCell ref="N141:P141"/>
    <mergeCell ref="J142:K142"/>
    <mergeCell ref="B141:G141"/>
    <mergeCell ref="Q142:R142"/>
    <mergeCell ref="L142:M142"/>
    <mergeCell ref="A142:G142"/>
    <mergeCell ref="K56:N56"/>
    <mergeCell ref="K65:N65"/>
    <mergeCell ref="K74:N74"/>
    <mergeCell ref="K119:N119"/>
    <mergeCell ref="B125:I125"/>
    <mergeCell ref="N142:P142"/>
    <mergeCell ref="A137:B137"/>
    <mergeCell ref="B140:G140"/>
    <mergeCell ref="B92:I92"/>
    <mergeCell ref="R74:T74"/>
    <mergeCell ref="O95:Q95"/>
    <mergeCell ref="H141:I141"/>
    <mergeCell ref="J141:K141"/>
    <mergeCell ref="L141:M141"/>
    <mergeCell ref="H140:I140"/>
    <mergeCell ref="J140:K140"/>
    <mergeCell ref="L140:M140"/>
    <mergeCell ref="N140:P140"/>
    <mergeCell ref="J139:K139"/>
    <mergeCell ref="L139:M139"/>
    <mergeCell ref="T139:U139"/>
    <mergeCell ref="O56:Q56"/>
    <mergeCell ref="R56:T56"/>
    <mergeCell ref="R115:U116"/>
    <mergeCell ref="O116:Q116"/>
    <mergeCell ref="A102:U102"/>
    <mergeCell ref="B112:I112"/>
    <mergeCell ref="K116:N116"/>
    <mergeCell ref="B113:I113"/>
    <mergeCell ref="B105:I105"/>
    <mergeCell ref="B108:I108"/>
    <mergeCell ref="Q141:R141"/>
    <mergeCell ref="T141:U141"/>
    <mergeCell ref="Q138:R139"/>
    <mergeCell ref="S138:U138"/>
    <mergeCell ref="B124:I124"/>
    <mergeCell ref="A115:J116"/>
    <mergeCell ref="A119:A120"/>
    <mergeCell ref="A118:U118"/>
    <mergeCell ref="J119:J120"/>
    <mergeCell ref="O119:Q119"/>
    <mergeCell ref="A114:I114"/>
    <mergeCell ref="B122:I122"/>
    <mergeCell ref="B123:I123"/>
    <mergeCell ref="B109:I109"/>
    <mergeCell ref="A110:U110"/>
    <mergeCell ref="B107:I107"/>
  </mergeCells>
  <dataValidations count="5">
    <dataValidation type="list" allowBlank="1" showInputMessage="1" showErrorMessage="1" sqref="U111:U112 U67:U70 U122:U127 U40:U43 U87:U89 U84:U85 U80:U82 U91:U92 U77:U78 U130:U131 U58:U61 U49:U52 U103:U108">
      <formula1>$P$36:$T$36</formula1>
    </dataValidation>
    <dataValidation type="list" allowBlank="1" showInputMessage="1" showErrorMessage="1" sqref="U128 U109">
      <formula1>$Q$36:$T$36</formula1>
    </dataValidation>
    <dataValidation type="list" allowBlank="1" showInputMessage="1" showErrorMessage="1" sqref="S87:S89 S67:S70 S80:S82 S58:S61 S84:S85 S49:S52 S40:S43 S77:S78 S91:S92">
      <formula1>$S$39</formula1>
    </dataValidation>
    <dataValidation type="list" allowBlank="1" showInputMessage="1" showErrorMessage="1" sqref="R87:R89 R67:R70 R80:R82 R58:R61 R49:R52 R40:R43 R84:R85 R77:R78 R91:R92">
      <formula1>$R$39</formula1>
    </dataValidation>
    <dataValidation type="list" allowBlank="1" showInputMessage="1" showErrorMessage="1" sqref="T87:T89 T67:T70 T80:T82 T58:T61 T84:T85 T49:T52 T40:T43 T77:T78 T91:T92">
      <formula1>$T$39</formula1>
    </dataValidation>
  </dataValidations>
  <printOptions/>
  <pageMargins left="0.51" right="0.3" top="0.66" bottom="0.75" header="0.3" footer="0.3"/>
  <pageSetup blackAndWhite="1" horizontalDpi="600" verticalDpi="600" orientation="landscape" paperSize="9" r:id="rId1"/>
  <headerFooter>
    <oddFooter>&amp;LRECTOR,
Acad.Prof.univ.dr. Ioan Aurel POP&amp;CPag. &amp;P/&amp;N&amp;RDECAN,
Prof.univ.dr. Adrian Olimpiu Petruşel</oddFooter>
  </headerFooter>
  <rowBreaks count="4" manualBreakCount="4">
    <brk id="62" max="20" man="1"/>
    <brk id="96" max="20" man="1"/>
    <brk id="116" max="255" man="1"/>
    <brk id="135" max="255" man="1"/>
  </rowBreaks>
  <ignoredErrors>
    <ignoredError sqref="R44"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APetrusel</cp:lastModifiedBy>
  <cp:lastPrinted>2014-05-06T16:42:40Z</cp:lastPrinted>
  <dcterms:created xsi:type="dcterms:W3CDTF">2013-06-27T08:19:59Z</dcterms:created>
  <dcterms:modified xsi:type="dcterms:W3CDTF">2014-06-27T08:11:57Z</dcterms:modified>
  <cp:category/>
  <cp:version/>
  <cp:contentType/>
  <cp:contentStatus/>
</cp:coreProperties>
</file>