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0730" windowHeight="11760"/>
  </bookViews>
  <sheets>
    <sheet name="MR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Q91" i="1"/>
  <c r="P91" s="1"/>
  <c r="Q90"/>
  <c r="Q89"/>
  <c r="P89" s="1"/>
  <c r="Q88"/>
  <c r="Q87"/>
  <c r="J93"/>
  <c r="S81"/>
  <c r="M81"/>
  <c r="J81"/>
  <c r="Q92"/>
  <c r="P92" s="1"/>
  <c r="O92"/>
  <c r="O91"/>
  <c r="Q93" l="1"/>
  <c r="P87"/>
  <c r="N152" l="1"/>
  <c r="M152"/>
  <c r="L152"/>
  <c r="K152"/>
  <c r="K153" s="1"/>
  <c r="N151"/>
  <c r="M151"/>
  <c r="L151"/>
  <c r="K151"/>
  <c r="J151"/>
  <c r="R81"/>
  <c r="U151"/>
  <c r="O41"/>
  <c r="Q41"/>
  <c r="O42"/>
  <c r="Q42"/>
  <c r="O43"/>
  <c r="Q43"/>
  <c r="O44"/>
  <c r="Q44"/>
  <c r="O45"/>
  <c r="Q45"/>
  <c r="O46"/>
  <c r="P46" s="1"/>
  <c r="P218" s="1"/>
  <c r="J47"/>
  <c r="K47"/>
  <c r="L47"/>
  <c r="M47"/>
  <c r="N47"/>
  <c r="R47"/>
  <c r="S47"/>
  <c r="T47"/>
  <c r="O52"/>
  <c r="Q52"/>
  <c r="O53"/>
  <c r="Q53"/>
  <c r="O54"/>
  <c r="Q54"/>
  <c r="O55"/>
  <c r="O167" s="1"/>
  <c r="Q55"/>
  <c r="O56"/>
  <c r="Q56"/>
  <c r="O57"/>
  <c r="O220" s="1"/>
  <c r="Q57"/>
  <c r="Q59" s="1"/>
  <c r="O58"/>
  <c r="P58" s="1"/>
  <c r="P221" s="1"/>
  <c r="J59"/>
  <c r="K59"/>
  <c r="L59"/>
  <c r="M59"/>
  <c r="N59"/>
  <c r="R59"/>
  <c r="S59"/>
  <c r="T59"/>
  <c r="O64"/>
  <c r="Q64"/>
  <c r="O65"/>
  <c r="Q65"/>
  <c r="O66"/>
  <c r="Q66"/>
  <c r="O67"/>
  <c r="Q67"/>
  <c r="O68"/>
  <c r="Q68"/>
  <c r="O69"/>
  <c r="Q69"/>
  <c r="Q223" s="1"/>
  <c r="J70"/>
  <c r="K70"/>
  <c r="L70"/>
  <c r="M70"/>
  <c r="N70"/>
  <c r="R70"/>
  <c r="S70"/>
  <c r="T70"/>
  <c r="O75"/>
  <c r="Q75"/>
  <c r="O76"/>
  <c r="O171" s="1"/>
  <c r="Q76"/>
  <c r="O77"/>
  <c r="Q77"/>
  <c r="O78"/>
  <c r="Q78"/>
  <c r="O79"/>
  <c r="Q79"/>
  <c r="O80"/>
  <c r="Q80"/>
  <c r="Q225"/>
  <c r="K81"/>
  <c r="L81"/>
  <c r="N81"/>
  <c r="T81"/>
  <c r="O87"/>
  <c r="O88"/>
  <c r="O89"/>
  <c r="O90"/>
  <c r="K93"/>
  <c r="L93"/>
  <c r="M93"/>
  <c r="N93"/>
  <c r="R93"/>
  <c r="S93"/>
  <c r="T93"/>
  <c r="O99"/>
  <c r="Q99"/>
  <c r="O100"/>
  <c r="Q100"/>
  <c r="O101"/>
  <c r="Q101"/>
  <c r="O102"/>
  <c r="Q102"/>
  <c r="O103"/>
  <c r="Q103"/>
  <c r="Q231" s="1"/>
  <c r="J104"/>
  <c r="K104"/>
  <c r="L104"/>
  <c r="M104"/>
  <c r="N104"/>
  <c r="R104"/>
  <c r="S104"/>
  <c r="T104"/>
  <c r="O110"/>
  <c r="Q110"/>
  <c r="O111"/>
  <c r="Q111"/>
  <c r="O113"/>
  <c r="Q113"/>
  <c r="O114"/>
  <c r="Q114"/>
  <c r="O116"/>
  <c r="Q116"/>
  <c r="O117"/>
  <c r="Q117"/>
  <c r="O119"/>
  <c r="Q119"/>
  <c r="O120"/>
  <c r="Q120"/>
  <c r="O122"/>
  <c r="Q122"/>
  <c r="O123"/>
  <c r="Q123"/>
  <c r="O124"/>
  <c r="Q124"/>
  <c r="J125"/>
  <c r="K125"/>
  <c r="L125"/>
  <c r="M125"/>
  <c r="N125"/>
  <c r="O125"/>
  <c r="R125"/>
  <c r="S125"/>
  <c r="T125"/>
  <c r="U125"/>
  <c r="K126"/>
  <c r="L126"/>
  <c r="M126"/>
  <c r="N126"/>
  <c r="O133"/>
  <c r="Q133"/>
  <c r="O134"/>
  <c r="Q134"/>
  <c r="O135"/>
  <c r="Q135"/>
  <c r="O137"/>
  <c r="Q137"/>
  <c r="O138"/>
  <c r="Q138"/>
  <c r="O139"/>
  <c r="Q139"/>
  <c r="O145"/>
  <c r="O151" s="1"/>
  <c r="Q145"/>
  <c r="Q152" s="1"/>
  <c r="O147"/>
  <c r="Q147"/>
  <c r="O148"/>
  <c r="Q148"/>
  <c r="O150"/>
  <c r="Q150"/>
  <c r="R151"/>
  <c r="S151"/>
  <c r="T151"/>
  <c r="A161"/>
  <c r="J161"/>
  <c r="K161"/>
  <c r="L161"/>
  <c r="M161"/>
  <c r="N161"/>
  <c r="O161"/>
  <c r="Q161"/>
  <c r="R161"/>
  <c r="S161"/>
  <c r="T161"/>
  <c r="A162"/>
  <c r="J162"/>
  <c r="K162"/>
  <c r="L162"/>
  <c r="M162"/>
  <c r="N162"/>
  <c r="O162"/>
  <c r="Q162"/>
  <c r="R162"/>
  <c r="S162"/>
  <c r="T162"/>
  <c r="A163"/>
  <c r="J163"/>
  <c r="K163"/>
  <c r="L163"/>
  <c r="M163"/>
  <c r="N163"/>
  <c r="O163"/>
  <c r="Q163"/>
  <c r="R163"/>
  <c r="S163"/>
  <c r="T163"/>
  <c r="A164"/>
  <c r="J164"/>
  <c r="K164"/>
  <c r="L164"/>
  <c r="M164"/>
  <c r="N164"/>
  <c r="O164"/>
  <c r="Q164"/>
  <c r="R164"/>
  <c r="S164"/>
  <c r="T164"/>
  <c r="A165"/>
  <c r="J165"/>
  <c r="K165"/>
  <c r="L165"/>
  <c r="M165"/>
  <c r="N165"/>
  <c r="Q165"/>
  <c r="R165"/>
  <c r="S165"/>
  <c r="T165"/>
  <c r="A166"/>
  <c r="J166"/>
  <c r="K166"/>
  <c r="L166"/>
  <c r="M166"/>
  <c r="N166"/>
  <c r="O166"/>
  <c r="Q166"/>
  <c r="R166"/>
  <c r="S166"/>
  <c r="T166"/>
  <c r="A167"/>
  <c r="J167"/>
  <c r="K167"/>
  <c r="L167"/>
  <c r="M167"/>
  <c r="N167"/>
  <c r="Q167"/>
  <c r="R167"/>
  <c r="S167"/>
  <c r="T167"/>
  <c r="A168"/>
  <c r="J168"/>
  <c r="K168"/>
  <c r="L168"/>
  <c r="M168"/>
  <c r="N168"/>
  <c r="O168"/>
  <c r="Q168"/>
  <c r="R168"/>
  <c r="S168"/>
  <c r="T168"/>
  <c r="A169"/>
  <c r="J169"/>
  <c r="K169"/>
  <c r="L169"/>
  <c r="M169"/>
  <c r="N169"/>
  <c r="O169"/>
  <c r="Q169"/>
  <c r="R169"/>
  <c r="S169"/>
  <c r="T169"/>
  <c r="A170"/>
  <c r="J170"/>
  <c r="K170"/>
  <c r="L170"/>
  <c r="M170"/>
  <c r="N170"/>
  <c r="O170"/>
  <c r="R170"/>
  <c r="S170"/>
  <c r="T170"/>
  <c r="A171"/>
  <c r="J171"/>
  <c r="K171"/>
  <c r="L171"/>
  <c r="M171"/>
  <c r="N171"/>
  <c r="Q171"/>
  <c r="R171"/>
  <c r="S171"/>
  <c r="T171"/>
  <c r="A172"/>
  <c r="J172"/>
  <c r="K172"/>
  <c r="L172"/>
  <c r="M172"/>
  <c r="N172"/>
  <c r="O172"/>
  <c r="Q172"/>
  <c r="R172"/>
  <c r="S172"/>
  <c r="T172"/>
  <c r="A173"/>
  <c r="J173"/>
  <c r="K173"/>
  <c r="L173"/>
  <c r="M173"/>
  <c r="N173"/>
  <c r="Q173"/>
  <c r="R173"/>
  <c r="S173"/>
  <c r="T173"/>
  <c r="A174"/>
  <c r="J174"/>
  <c r="K174"/>
  <c r="L174"/>
  <c r="M174"/>
  <c r="N174"/>
  <c r="O174"/>
  <c r="Q174"/>
  <c r="R174"/>
  <c r="S174"/>
  <c r="T174"/>
  <c r="A175"/>
  <c r="J175"/>
  <c r="K175"/>
  <c r="L175"/>
  <c r="M175"/>
  <c r="N175"/>
  <c r="O175"/>
  <c r="Q175"/>
  <c r="R175"/>
  <c r="S175"/>
  <c r="T175"/>
  <c r="A176"/>
  <c r="J176"/>
  <c r="K176"/>
  <c r="L176"/>
  <c r="M176"/>
  <c r="N176"/>
  <c r="O176"/>
  <c r="Q176"/>
  <c r="R176"/>
  <c r="S176"/>
  <c r="T176"/>
  <c r="A179"/>
  <c r="J179"/>
  <c r="K179"/>
  <c r="L179"/>
  <c r="M179"/>
  <c r="N179"/>
  <c r="O179"/>
  <c r="R179"/>
  <c r="S179"/>
  <c r="T179"/>
  <c r="A180"/>
  <c r="J180"/>
  <c r="K180"/>
  <c r="L180"/>
  <c r="M180"/>
  <c r="M181" s="1"/>
  <c r="N180"/>
  <c r="O180"/>
  <c r="R180"/>
  <c r="S180"/>
  <c r="S181" s="1"/>
  <c r="T180"/>
  <c r="U182"/>
  <c r="A194"/>
  <c r="J194"/>
  <c r="K194"/>
  <c r="L194"/>
  <c r="M194"/>
  <c r="N194"/>
  <c r="O194"/>
  <c r="Q194"/>
  <c r="R194"/>
  <c r="S194"/>
  <c r="T194"/>
  <c r="A195"/>
  <c r="J195"/>
  <c r="K195"/>
  <c r="L195"/>
  <c r="M195"/>
  <c r="N195"/>
  <c r="O195"/>
  <c r="Q195"/>
  <c r="R195"/>
  <c r="S195"/>
  <c r="T195"/>
  <c r="A196"/>
  <c r="J196"/>
  <c r="K196"/>
  <c r="L196"/>
  <c r="M196"/>
  <c r="N196"/>
  <c r="O196"/>
  <c r="Q196"/>
  <c r="R196"/>
  <c r="S196"/>
  <c r="T196"/>
  <c r="A197"/>
  <c r="J197"/>
  <c r="K197"/>
  <c r="L197"/>
  <c r="M197"/>
  <c r="N197"/>
  <c r="O197"/>
  <c r="Q197"/>
  <c r="R197"/>
  <c r="S197"/>
  <c r="T197"/>
  <c r="A198"/>
  <c r="J198"/>
  <c r="K198"/>
  <c r="L198"/>
  <c r="M198"/>
  <c r="N198"/>
  <c r="O198"/>
  <c r="Q198"/>
  <c r="R198"/>
  <c r="S198"/>
  <c r="T198"/>
  <c r="A199"/>
  <c r="J199"/>
  <c r="K199"/>
  <c r="L199"/>
  <c r="M199"/>
  <c r="N199"/>
  <c r="Q199"/>
  <c r="R199"/>
  <c r="S199"/>
  <c r="T199"/>
  <c r="A200"/>
  <c r="J200"/>
  <c r="K200"/>
  <c r="L200"/>
  <c r="M200"/>
  <c r="N200"/>
  <c r="O200"/>
  <c r="Q200"/>
  <c r="R200"/>
  <c r="S200"/>
  <c r="T200"/>
  <c r="A201"/>
  <c r="J201"/>
  <c r="K201"/>
  <c r="L201"/>
  <c r="M201"/>
  <c r="N201"/>
  <c r="Q201"/>
  <c r="R201"/>
  <c r="S201"/>
  <c r="T201"/>
  <c r="A204"/>
  <c r="J204"/>
  <c r="J205" s="1"/>
  <c r="K204"/>
  <c r="K205" s="1"/>
  <c r="L204"/>
  <c r="L205" s="1"/>
  <c r="M204"/>
  <c r="M205" s="1"/>
  <c r="N204"/>
  <c r="N205" s="1"/>
  <c r="O204"/>
  <c r="O205" s="1"/>
  <c r="Q204"/>
  <c r="Q205" s="1"/>
  <c r="R204"/>
  <c r="R205" s="1"/>
  <c r="S204"/>
  <c r="S205" s="1"/>
  <c r="T204"/>
  <c r="T205" s="1"/>
  <c r="U206"/>
  <c r="A217"/>
  <c r="J217"/>
  <c r="K217"/>
  <c r="L217"/>
  <c r="M217"/>
  <c r="N217"/>
  <c r="O217"/>
  <c r="Q217"/>
  <c r="R217"/>
  <c r="S217"/>
  <c r="T217"/>
  <c r="A218"/>
  <c r="J218"/>
  <c r="K218"/>
  <c r="L218"/>
  <c r="M218"/>
  <c r="N218"/>
  <c r="O218"/>
  <c r="Q218"/>
  <c r="R218"/>
  <c r="S218"/>
  <c r="T218"/>
  <c r="A219"/>
  <c r="J219"/>
  <c r="K219"/>
  <c r="L219"/>
  <c r="M219"/>
  <c r="N219"/>
  <c r="O219"/>
  <c r="Q219"/>
  <c r="R219"/>
  <c r="S219"/>
  <c r="T219"/>
  <c r="A220"/>
  <c r="J220"/>
  <c r="K220"/>
  <c r="L220"/>
  <c r="M220"/>
  <c r="N220"/>
  <c r="Q220"/>
  <c r="R220"/>
  <c r="S220"/>
  <c r="T220"/>
  <c r="A221"/>
  <c r="J221"/>
  <c r="K221"/>
  <c r="L221"/>
  <c r="M221"/>
  <c r="N221"/>
  <c r="O221"/>
  <c r="Q221"/>
  <c r="R221"/>
  <c r="S221"/>
  <c r="T221"/>
  <c r="A222"/>
  <c r="J222"/>
  <c r="K222"/>
  <c r="L222"/>
  <c r="M222"/>
  <c r="N222"/>
  <c r="O222"/>
  <c r="Q222"/>
  <c r="R222"/>
  <c r="S222"/>
  <c r="T222"/>
  <c r="A223"/>
  <c r="J223"/>
  <c r="K223"/>
  <c r="L223"/>
  <c r="M223"/>
  <c r="N223"/>
  <c r="O223"/>
  <c r="R223"/>
  <c r="S223"/>
  <c r="T223"/>
  <c r="A224"/>
  <c r="J224"/>
  <c r="K224"/>
  <c r="L224"/>
  <c r="M224"/>
  <c r="N224"/>
  <c r="O224"/>
  <c r="Q224"/>
  <c r="R224"/>
  <c r="S224"/>
  <c r="T224"/>
  <c r="A225"/>
  <c r="J225"/>
  <c r="K225"/>
  <c r="L225"/>
  <c r="M225"/>
  <c r="N225"/>
  <c r="O225"/>
  <c r="R225"/>
  <c r="S225"/>
  <c r="T225"/>
  <c r="A226"/>
  <c r="J226"/>
  <c r="K226"/>
  <c r="L226"/>
  <c r="M226"/>
  <c r="N226"/>
  <c r="O226"/>
  <c r="Q226"/>
  <c r="R226"/>
  <c r="S226"/>
  <c r="T226"/>
  <c r="A227"/>
  <c r="J227"/>
  <c r="K227"/>
  <c r="L227"/>
  <c r="M227"/>
  <c r="N227"/>
  <c r="O227"/>
  <c r="Q227"/>
  <c r="R227"/>
  <c r="S227"/>
  <c r="T227"/>
  <c r="A230"/>
  <c r="J230"/>
  <c r="K230"/>
  <c r="L230"/>
  <c r="M230"/>
  <c r="N230"/>
  <c r="O230"/>
  <c r="Q230"/>
  <c r="R230"/>
  <c r="S230"/>
  <c r="T230"/>
  <c r="A231"/>
  <c r="J231"/>
  <c r="K231"/>
  <c r="L231"/>
  <c r="M231"/>
  <c r="N231"/>
  <c r="O231"/>
  <c r="R231"/>
  <c r="S231"/>
  <c r="T231"/>
  <c r="U233"/>
  <c r="O242"/>
  <c r="Q242"/>
  <c r="O243"/>
  <c r="Q243"/>
  <c r="O244"/>
  <c r="Q244"/>
  <c r="O245"/>
  <c r="Q245"/>
  <c r="J246"/>
  <c r="K246"/>
  <c r="K247" s="1"/>
  <c r="L246"/>
  <c r="M246"/>
  <c r="M247" s="1"/>
  <c r="N246"/>
  <c r="N247" s="1"/>
  <c r="R246"/>
  <c r="S246"/>
  <c r="T246"/>
  <c r="U246"/>
  <c r="L247"/>
  <c r="S254"/>
  <c r="S256" s="1"/>
  <c r="T254"/>
  <c r="T256" s="1"/>
  <c r="U254"/>
  <c r="U256" s="1"/>
  <c r="H255"/>
  <c r="O255"/>
  <c r="P66" l="1"/>
  <c r="P195" s="1"/>
  <c r="O152"/>
  <c r="Q151"/>
  <c r="P44"/>
  <c r="P163" s="1"/>
  <c r="P42"/>
  <c r="P194" s="1"/>
  <c r="P244"/>
  <c r="P246" s="1"/>
  <c r="P247" s="1"/>
  <c r="O248" s="1"/>
  <c r="P242"/>
  <c r="P148"/>
  <c r="P176" s="1"/>
  <c r="P133"/>
  <c r="P90"/>
  <c r="P201" s="1"/>
  <c r="P56"/>
  <c r="P219" s="1"/>
  <c r="P52"/>
  <c r="O47"/>
  <c r="P245"/>
  <c r="P243"/>
  <c r="P78"/>
  <c r="P173" s="1"/>
  <c r="Q246"/>
  <c r="Q247" s="1"/>
  <c r="P147"/>
  <c r="P226" s="1"/>
  <c r="P139"/>
  <c r="P137"/>
  <c r="P134"/>
  <c r="O104"/>
  <c r="P138"/>
  <c r="P122"/>
  <c r="P116"/>
  <c r="P110"/>
  <c r="P174"/>
  <c r="P67"/>
  <c r="P170" s="1"/>
  <c r="O70"/>
  <c r="P101"/>
  <c r="P180" s="1"/>
  <c r="P181" s="1"/>
  <c r="P99"/>
  <c r="P179" s="1"/>
  <c r="P79"/>
  <c r="P197" s="1"/>
  <c r="P75"/>
  <c r="L181"/>
  <c r="O181"/>
  <c r="K181"/>
  <c r="O59"/>
  <c r="K248"/>
  <c r="O246"/>
  <c r="O247" s="1"/>
  <c r="Q180"/>
  <c r="T177"/>
  <c r="P145"/>
  <c r="Q126"/>
  <c r="K127"/>
  <c r="P124"/>
  <c r="P119"/>
  <c r="P113"/>
  <c r="P102"/>
  <c r="P230" s="1"/>
  <c r="P100"/>
  <c r="P200"/>
  <c r="O81"/>
  <c r="P80"/>
  <c r="P224" s="1"/>
  <c r="P77"/>
  <c r="P172" s="1"/>
  <c r="P68"/>
  <c r="P222" s="1"/>
  <c r="Q70"/>
  <c r="P65"/>
  <c r="P169" s="1"/>
  <c r="P54"/>
  <c r="P166" s="1"/>
  <c r="O201"/>
  <c r="Q179"/>
  <c r="O173"/>
  <c r="Q170"/>
  <c r="O165"/>
  <c r="P103"/>
  <c r="P231" s="1"/>
  <c r="P225"/>
  <c r="P69"/>
  <c r="P223" s="1"/>
  <c r="P45"/>
  <c r="P217" s="1"/>
  <c r="P43"/>
  <c r="P162" s="1"/>
  <c r="P41"/>
  <c r="O93"/>
  <c r="O199"/>
  <c r="O202" s="1"/>
  <c r="O206" s="1"/>
  <c r="P150"/>
  <c r="P135"/>
  <c r="P123"/>
  <c r="P120"/>
  <c r="P117"/>
  <c r="P114"/>
  <c r="P111"/>
  <c r="P88"/>
  <c r="P199" s="1"/>
  <c r="P76"/>
  <c r="P171" s="1"/>
  <c r="P64"/>
  <c r="P70" s="1"/>
  <c r="P57"/>
  <c r="P220" s="1"/>
  <c r="P55"/>
  <c r="P167" s="1"/>
  <c r="P53"/>
  <c r="P165" s="1"/>
  <c r="Q232"/>
  <c r="S202"/>
  <c r="S206" s="1"/>
  <c r="N177"/>
  <c r="O232"/>
  <c r="K232"/>
  <c r="M228"/>
  <c r="S177"/>
  <c r="S182" s="1"/>
  <c r="K177"/>
  <c r="K182" s="1"/>
  <c r="L177"/>
  <c r="J177"/>
  <c r="M202"/>
  <c r="M206" s="1"/>
  <c r="Q228"/>
  <c r="R228"/>
  <c r="N228"/>
  <c r="J228"/>
  <c r="Q177"/>
  <c r="M177"/>
  <c r="M182" s="1"/>
  <c r="O228"/>
  <c r="K228"/>
  <c r="Q202"/>
  <c r="Q206" s="1"/>
  <c r="R177"/>
  <c r="T228"/>
  <c r="L228"/>
  <c r="L202"/>
  <c r="L207" s="1"/>
  <c r="T202"/>
  <c r="T206" s="1"/>
  <c r="S232"/>
  <c r="N232"/>
  <c r="J232"/>
  <c r="M232"/>
  <c r="K202"/>
  <c r="K207" s="1"/>
  <c r="T181"/>
  <c r="T232"/>
  <c r="R232"/>
  <c r="L232"/>
  <c r="R202"/>
  <c r="R206" s="1"/>
  <c r="R181"/>
  <c r="N181"/>
  <c r="J181"/>
  <c r="N202"/>
  <c r="N207" s="1"/>
  <c r="J202"/>
  <c r="J206" s="1"/>
  <c r="S228"/>
  <c r="P175"/>
  <c r="P104"/>
  <c r="P204"/>
  <c r="P205" s="1"/>
  <c r="P125"/>
  <c r="P126"/>
  <c r="P198"/>
  <c r="P81"/>
  <c r="P196"/>
  <c r="P59"/>
  <c r="P164"/>
  <c r="P161"/>
  <c r="P168"/>
  <c r="Q125"/>
  <c r="Q104"/>
  <c r="Q81"/>
  <c r="Q47"/>
  <c r="O126"/>
  <c r="T182" l="1"/>
  <c r="L182"/>
  <c r="O153"/>
  <c r="P152"/>
  <c r="P151"/>
  <c r="O177"/>
  <c r="O182" s="1"/>
  <c r="Q181"/>
  <c r="Q183" s="1"/>
  <c r="J254"/>
  <c r="P227"/>
  <c r="P228" s="1"/>
  <c r="N233"/>
  <c r="K183"/>
  <c r="P232"/>
  <c r="P93"/>
  <c r="L254" s="1"/>
  <c r="P47"/>
  <c r="N182"/>
  <c r="N234"/>
  <c r="R182"/>
  <c r="O234"/>
  <c r="N206"/>
  <c r="M183"/>
  <c r="Q182"/>
  <c r="K234"/>
  <c r="M234"/>
  <c r="L183"/>
  <c r="O233"/>
  <c r="K233"/>
  <c r="Q233"/>
  <c r="M207"/>
  <c r="J182"/>
  <c r="Q207"/>
  <c r="J233"/>
  <c r="L233"/>
  <c r="M233"/>
  <c r="Q234"/>
  <c r="T233"/>
  <c r="S233"/>
  <c r="R233"/>
  <c r="O207"/>
  <c r="N183"/>
  <c r="L206"/>
  <c r="K206"/>
  <c r="L234"/>
  <c r="P202"/>
  <c r="P206" s="1"/>
  <c r="K208"/>
  <c r="H254"/>
  <c r="J256"/>
  <c r="P177"/>
  <c r="O127"/>
  <c r="O183" l="1"/>
  <c r="P233"/>
  <c r="P234"/>
  <c r="O235" s="1"/>
  <c r="L256"/>
  <c r="O254"/>
  <c r="O256" s="1"/>
  <c r="K235"/>
  <c r="K184"/>
  <c r="P207"/>
  <c r="O208" s="1"/>
  <c r="P182"/>
  <c r="P183"/>
  <c r="H256"/>
  <c r="Q255" s="1"/>
  <c r="O184" l="1"/>
  <c r="Q254"/>
  <c r="Q256" s="1"/>
</calcChain>
</file>

<file path=xl/sharedStrings.xml><?xml version="1.0" encoding="utf-8"?>
<sst xmlns="http://schemas.openxmlformats.org/spreadsheetml/2006/main" count="685" uniqueCount="236">
  <si>
    <t xml:space="preserve">UNIVERSITATEA BABEŞ-BOLYAI CLUJ-NAPOCA
</t>
  </si>
  <si>
    <t>I. CERINŢE PENTRU OBŢINEREA DIPLOMEI DE LICENŢĂ</t>
  </si>
  <si>
    <t>Şi:</t>
  </si>
  <si>
    <t>180 de credite din care:</t>
  </si>
  <si>
    <t>Activităţi didactice</t>
  </si>
  <si>
    <t>Sesiune de examene</t>
  </si>
  <si>
    <t>Vacanţă</t>
  </si>
  <si>
    <t>Sem I</t>
  </si>
  <si>
    <t>Sem II</t>
  </si>
  <si>
    <t>I</t>
  </si>
  <si>
    <t>V</t>
  </si>
  <si>
    <t>R</t>
  </si>
  <si>
    <t>Stagii de practică</t>
  </si>
  <si>
    <t xml:space="preserve">iarna </t>
  </si>
  <si>
    <t>prim</t>
  </si>
  <si>
    <t>vara</t>
  </si>
  <si>
    <t>Anul I</t>
  </si>
  <si>
    <t>Anul II</t>
  </si>
  <si>
    <t>Anul III</t>
  </si>
  <si>
    <t>II. DESFĂŞURAREA STUDIILOR (în număr de săptămani)</t>
  </si>
  <si>
    <r>
      <t xml:space="preserve">Durata studiilor: </t>
    </r>
    <r>
      <rPr>
        <b/>
        <sz val="10"/>
        <color indexed="8"/>
        <rFont val="Times New Roman"/>
        <family val="1"/>
      </rPr>
      <t>6 semestre</t>
    </r>
  </si>
  <si>
    <r>
      <t xml:space="preserve">Forma de învăţământ: </t>
    </r>
    <r>
      <rPr>
        <b/>
        <sz val="10"/>
        <color indexed="8"/>
        <rFont val="Times New Roman"/>
        <family val="1"/>
      </rPr>
      <t>cu frecvenţă</t>
    </r>
  </si>
  <si>
    <t>L.P comasate</t>
  </si>
  <si>
    <t xml:space="preserve">III. NUMĂRUL ORELOR PE SĂPTĂMANĂ </t>
  </si>
  <si>
    <t>V. MODUL DE ALEGERE A DISCIPLINELOR OPŢIONALE</t>
  </si>
  <si>
    <t>VII. TABELUL DISCIPLINELOR</t>
  </si>
  <si>
    <t>Felul disciplinei</t>
  </si>
  <si>
    <t>Forme de evaluare</t>
  </si>
  <si>
    <t>Ore fizice săptămânale</t>
  </si>
  <si>
    <t>TOTAL</t>
  </si>
  <si>
    <t>DENUMIREA DISCIPLINELOR</t>
  </si>
  <si>
    <t>COD</t>
  </si>
  <si>
    <t>C</t>
  </si>
  <si>
    <t>S</t>
  </si>
  <si>
    <t>LP</t>
  </si>
  <si>
    <t>T</t>
  </si>
  <si>
    <t>E</t>
  </si>
  <si>
    <t>VP</t>
  </si>
  <si>
    <t>F</t>
  </si>
  <si>
    <t>Semestrul I</t>
  </si>
  <si>
    <t>Semestrul II</t>
  </si>
  <si>
    <t>DF</t>
  </si>
  <si>
    <t>DPD</t>
  </si>
  <si>
    <t>DS</t>
  </si>
  <si>
    <t>DC</t>
  </si>
  <si>
    <t>Credite ECTS</t>
  </si>
  <si>
    <t>Ore alocate studiului</t>
  </si>
  <si>
    <t>ANUL I, SEMESTRUL 1</t>
  </si>
  <si>
    <t>ANUL I, SEMESTRUL 2</t>
  </si>
  <si>
    <t>ANUL II, SEMESTRUL 3</t>
  </si>
  <si>
    <t>ANUL II, SEMESTRUL 4</t>
  </si>
  <si>
    <t>ANUL III, SEMESTRUL 5</t>
  </si>
  <si>
    <t>ANUL III, SEMESTRUL 6</t>
  </si>
  <si>
    <t>DISCIPLINE OPȚIONALE</t>
  </si>
  <si>
    <t>%</t>
  </si>
  <si>
    <t>TOTAL CREDITE / ORE PE SĂPTĂMÂNĂ / EVALUĂRI / PROCENT DIN TOTAL DISCIPLINE</t>
  </si>
  <si>
    <t xml:space="preserve">TOTAL ORE FIZICE / TOTAL ORE ALOCATE STUDIULUI </t>
  </si>
  <si>
    <t>DISCIPLINE FACULTATIVE</t>
  </si>
  <si>
    <t>An I, Semestrul 1</t>
  </si>
  <si>
    <t>An I, Semestrul 2</t>
  </si>
  <si>
    <t xml:space="preserve">Anexă la Planul de Învățământ specializarea / programul de studiu: </t>
  </si>
  <si>
    <t>Semestrele 1 - 5 (14 săptămâni)</t>
  </si>
  <si>
    <t>DCOU</t>
  </si>
  <si>
    <t>DISCIPLINE DE PREGĂTIRE FUNDAMENTALĂ (DF)</t>
  </si>
  <si>
    <t>DISCIPLINE DE SPECIALIATE (DS)</t>
  </si>
  <si>
    <t>DISCIPLINE</t>
  </si>
  <si>
    <t>OBLIGATORII</t>
  </si>
  <si>
    <t>OPȚIONALE</t>
  </si>
  <si>
    <t>ORE FIZICE</t>
  </si>
  <si>
    <t>ORE ALOCATE STUDIULUI</t>
  </si>
  <si>
    <t>NR. DE CREDITE</t>
  </si>
  <si>
    <t>AN I</t>
  </si>
  <si>
    <t>AN II</t>
  </si>
  <si>
    <t>AN III</t>
  </si>
  <si>
    <t>Semestrul 6 (12 săptămâni)</t>
  </si>
  <si>
    <t>Semestrul  6 (12 săptămâni)</t>
  </si>
  <si>
    <t>BILANȚ GENERAL</t>
  </si>
  <si>
    <t>Educație fizică 1</t>
  </si>
  <si>
    <t>Educație fizică 2</t>
  </si>
  <si>
    <t>PLAN DE ÎNVĂŢĂMÂNT  valabil începând din anul universitar 2014-2015</t>
  </si>
  <si>
    <t>P</t>
  </si>
  <si>
    <t>FACULTATEA DE MATEMATICĂ ŞI INFORMATICĂ</t>
  </si>
  <si>
    <r>
      <t xml:space="preserve">Domeniul: </t>
    </r>
    <r>
      <rPr>
        <b/>
        <sz val="10"/>
        <color indexed="8"/>
        <rFont val="Times New Roman"/>
        <family val="1"/>
      </rPr>
      <t>Matematic</t>
    </r>
    <r>
      <rPr>
        <b/>
        <sz val="10"/>
        <color indexed="8"/>
        <rFont val="Calibri"/>
        <family val="2"/>
        <charset val="238"/>
      </rPr>
      <t>ă</t>
    </r>
  </si>
  <si>
    <r>
      <t xml:space="preserve">Specializarea/Programul de studiu: </t>
    </r>
    <r>
      <rPr>
        <b/>
        <sz val="10"/>
        <color indexed="8"/>
        <rFont val="Times New Roman"/>
        <family val="1"/>
        <charset val="238"/>
      </rPr>
      <t>Matematică</t>
    </r>
  </si>
  <si>
    <t>MLR0019</t>
  </si>
  <si>
    <t>Algebra 1 (Algebră liniară)</t>
  </si>
  <si>
    <t>MLR0023</t>
  </si>
  <si>
    <t>Logică matematică</t>
  </si>
  <si>
    <t>MLR0001</t>
  </si>
  <si>
    <t>Analiză matematică 1 (Analiza pe R)</t>
  </si>
  <si>
    <t>MLR0013</t>
  </si>
  <si>
    <t>Geometrie 1 (Geometrie analitică)</t>
  </si>
  <si>
    <t>MLR5005</t>
  </si>
  <si>
    <t>Fundamentele programării</t>
  </si>
  <si>
    <t>YLU0011</t>
  </si>
  <si>
    <t>MLR0021</t>
  </si>
  <si>
    <t>Algebra 2 (Structuri algebrice de bază)</t>
  </si>
  <si>
    <t>MLR0006</t>
  </si>
  <si>
    <t>Analiză matematică 2 (Calcul diferenţial în R^n)</t>
  </si>
  <si>
    <t>MLR0015</t>
  </si>
  <si>
    <t>Geometrie 2 (Geometrie afină)</t>
  </si>
  <si>
    <t>MLR0022</t>
  </si>
  <si>
    <t>Teoria numerelor</t>
  </si>
  <si>
    <t>Programare orientată obiect</t>
  </si>
  <si>
    <t>MLR5006</t>
  </si>
  <si>
    <t>MLR5022</t>
  </si>
  <si>
    <t>Structuri de date şi algoritmi</t>
  </si>
  <si>
    <t>MLR0007</t>
  </si>
  <si>
    <t>Analiză matematică 3 (Calcul integral în R^n)</t>
  </si>
  <si>
    <t>MLR0009</t>
  </si>
  <si>
    <t>Ecuaţii diferenţiale</t>
  </si>
  <si>
    <t>MLR0016</t>
  </si>
  <si>
    <t>Geometrie 3 (Geometria diferenţială a curbelor şi suprafeţelor)</t>
  </si>
  <si>
    <t>MLR0008</t>
  </si>
  <si>
    <t>Analiză complexă</t>
  </si>
  <si>
    <t>MLR0026</t>
  </si>
  <si>
    <t>Software matematic</t>
  </si>
  <si>
    <t>MLX2081</t>
  </si>
  <si>
    <t>Limba străină (1)</t>
  </si>
  <si>
    <t>MLR0027</t>
  </si>
  <si>
    <t>Analiză funcţională</t>
  </si>
  <si>
    <t>MLR0030</t>
  </si>
  <si>
    <t>Statistică matematică</t>
  </si>
  <si>
    <t>MLR0003</t>
  </si>
  <si>
    <t>MLR0029</t>
  </si>
  <si>
    <t>MLR0025</t>
  </si>
  <si>
    <t>Mecanică teoretică</t>
  </si>
  <si>
    <t>MLX2101</t>
  </si>
  <si>
    <t>Curs optional 1</t>
  </si>
  <si>
    <t>MLX2082</t>
  </si>
  <si>
    <t>Limba străină (2)</t>
  </si>
  <si>
    <t>MLR0004</t>
  </si>
  <si>
    <t>MLR0011</t>
  </si>
  <si>
    <t>Ecuaţii cu derivate parţiale</t>
  </si>
  <si>
    <t>MLR0024</t>
  </si>
  <si>
    <t>Astronomie</t>
  </si>
  <si>
    <t>MLX2102</t>
  </si>
  <si>
    <t>Curs optional 3</t>
  </si>
  <si>
    <t>Curs optional 2</t>
  </si>
  <si>
    <t>MLR0005</t>
  </si>
  <si>
    <t>Tehnici de optimizare</t>
  </si>
  <si>
    <t>MLR2001</t>
  </si>
  <si>
    <t>Elaborarea lucrării de licenţă</t>
  </si>
  <si>
    <t>MLX2103</t>
  </si>
  <si>
    <t>MLX2104</t>
  </si>
  <si>
    <t>MLX2105</t>
  </si>
  <si>
    <t>Curs optional 4</t>
  </si>
  <si>
    <t>Curs optional 5</t>
  </si>
  <si>
    <t>MLR0038</t>
  </si>
  <si>
    <t>Capitole speciale de ecuaţii diferenţiale ordinare</t>
  </si>
  <si>
    <t>MLR0037</t>
  </si>
  <si>
    <t>Modelare matematică</t>
  </si>
  <si>
    <t>CURS OPȚIONAL 1 (An II, Semestrul 4)</t>
  </si>
  <si>
    <t>CURS OPȚIONAL 2 (An III, Semestrul 5)</t>
  </si>
  <si>
    <t>MLR0046</t>
  </si>
  <si>
    <t>Complemente de algebră</t>
  </si>
  <si>
    <t>MLR0057</t>
  </si>
  <si>
    <t>Matematica operaţiunilor financiare</t>
  </si>
  <si>
    <t>CURS OPȚIONAL 3 (An III, Semestrul 6)</t>
  </si>
  <si>
    <t>MLR0033</t>
  </si>
  <si>
    <t>MLR0058</t>
  </si>
  <si>
    <t>Complemente de analiză matematică</t>
  </si>
  <si>
    <t>Complemente de mecanica si astronomie</t>
  </si>
  <si>
    <t>CURS OPȚIONAL 4 (An III, Semestrul 6)</t>
  </si>
  <si>
    <t>MLR0041</t>
  </si>
  <si>
    <t>Complemente de geometrie</t>
  </si>
  <si>
    <t>MLR0050</t>
  </si>
  <si>
    <t>Grafuri şi combinatorică</t>
  </si>
  <si>
    <t>CURS OPȚIONAL 5 (An III, Semestrul 6)</t>
  </si>
  <si>
    <t>MLR2006</t>
  </si>
  <si>
    <t>Istoria matematicii</t>
  </si>
  <si>
    <t>MLR7007</t>
  </si>
  <si>
    <t>Istoria informaticii</t>
  </si>
  <si>
    <t>MLR2005</t>
  </si>
  <si>
    <t>Metodologia documentării şi elaborării unei lucrări ştiinţifice</t>
  </si>
  <si>
    <t>MLR0018</t>
  </si>
  <si>
    <t>Matematica de bază</t>
  </si>
  <si>
    <t>MLE2008</t>
  </si>
  <si>
    <t>Limba engleza-formare si informare academica (curs pentru incepatori)</t>
  </si>
  <si>
    <t>MLR2002</t>
  </si>
  <si>
    <t>Metode avansate de rezolvare a problemelor de matematică şi informatică</t>
  </si>
  <si>
    <t>MLR2003</t>
  </si>
  <si>
    <t>Redactarea documentelor matematice în LaTeX</t>
  </si>
  <si>
    <t>Analiză numerică</t>
  </si>
  <si>
    <t>YLU0012</t>
  </si>
  <si>
    <r>
      <rPr>
        <b/>
        <sz val="10"/>
        <color indexed="8"/>
        <rFont val="Times New Roman"/>
        <family val="1"/>
      </rPr>
      <t>IV.EXAMENUL DE LICENŢĂ</t>
    </r>
    <r>
      <rPr>
        <sz val="10"/>
        <color indexed="8"/>
        <rFont val="Times New Roman"/>
        <family val="1"/>
      </rPr>
      <t xml:space="preserve"> - perioada 25 iunie - 10 iulie
Proba 1: Evaluarea cunoştinţelor fundamentale şi de specialitate - 10 credite
Proba 2: Prezentarea şi susţinerea lucrării de licenţă - 10 credite
</t>
    </r>
  </si>
  <si>
    <r>
      <t>Titlul absolventului:</t>
    </r>
    <r>
      <rPr>
        <b/>
        <sz val="10"/>
        <color indexed="8"/>
        <rFont val="Times New Roman"/>
        <family val="1"/>
        <charset val="238"/>
      </rPr>
      <t xml:space="preserve"> Licenţiat în Matematică</t>
    </r>
  </si>
  <si>
    <t>0</t>
  </si>
  <si>
    <r>
      <rPr>
        <b/>
        <sz val="10"/>
        <color indexed="8"/>
        <rFont val="Times New Roman"/>
        <family val="1"/>
      </rPr>
      <t>VI.  UNIVERSITĂŢI EUROPENE DE REFERINŢĂ:</t>
    </r>
    <r>
      <rPr>
        <sz val="10"/>
        <color indexed="8"/>
        <rFont val="Times New Roman"/>
        <family val="1"/>
      </rPr>
      <t xml:space="preserve">
Planul de învăţământ urmează în proporţie de 80% planurile de învăţământ ale Univ. Munchen, Univ. "Tor Vergata" Roma si Univ. Heidelberg
 </t>
    </r>
  </si>
  <si>
    <t>DISCIPLINE COMPLEMENTARE (DC)</t>
  </si>
  <si>
    <r>
      <t xml:space="preserve">Limba de predare: </t>
    </r>
    <r>
      <rPr>
        <b/>
        <sz val="10"/>
        <color indexed="8"/>
        <rFont val="Times New Roman"/>
        <family val="1"/>
        <charset val="238"/>
      </rPr>
      <t>română</t>
    </r>
  </si>
  <si>
    <r>
      <rPr>
        <b/>
        <sz val="10"/>
        <color indexed="8"/>
        <rFont val="Times New Roman"/>
        <family val="1"/>
      </rPr>
      <t xml:space="preserve">   30</t>
    </r>
    <r>
      <rPr>
        <sz val="10"/>
        <color indexed="8"/>
        <rFont val="Times New Roman"/>
        <family val="1"/>
      </rPr>
      <t xml:space="preserve"> credite la disciplinele opţionale;</t>
    </r>
  </si>
  <si>
    <r>
      <rPr>
        <b/>
        <sz val="10"/>
        <color indexed="8"/>
        <rFont val="Times New Roman"/>
        <family val="1"/>
      </rPr>
      <t xml:space="preserve">   150 </t>
    </r>
    <r>
      <rPr>
        <sz val="10"/>
        <color indexed="8"/>
        <rFont val="Times New Roman"/>
        <family val="1"/>
      </rPr>
      <t>de credite la disciplinele obligatorii;</t>
    </r>
  </si>
  <si>
    <t>MLR2007</t>
  </si>
  <si>
    <t>Practică</t>
  </si>
  <si>
    <r>
      <t xml:space="preserve">   </t>
    </r>
    <r>
      <rPr>
        <b/>
        <sz val="10"/>
        <color indexed="8"/>
        <rFont val="Times New Roman"/>
        <family val="1"/>
      </rPr>
      <t>6</t>
    </r>
    <r>
      <rPr>
        <sz val="10"/>
        <color indexed="8"/>
        <rFont val="Times New Roman"/>
        <family val="1"/>
      </rPr>
      <t xml:space="preserve"> credite pentru o limbă străină (2 semestre)</t>
    </r>
  </si>
  <si>
    <r>
      <t xml:space="preserve">   </t>
    </r>
    <r>
      <rPr>
        <b/>
        <sz val="10"/>
        <color theme="1"/>
        <rFont val="Times New Roman"/>
        <family val="1"/>
        <charset val="238"/>
      </rPr>
      <t>20</t>
    </r>
    <r>
      <rPr>
        <sz val="11"/>
        <color theme="1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 xml:space="preserve">de credite la examenul de licenţă </t>
    </r>
  </si>
  <si>
    <t xml:space="preserve">   Promovarea disciplinei de Educaţie fizică (cu calificativ admis) fără credite (2 semestre).</t>
  </si>
  <si>
    <t>DISCIPLINE LA ALEGERE PENTRU LIMBA STRAINA 1 SI 2</t>
  </si>
  <si>
    <t>LLU0011</t>
  </si>
  <si>
    <t>Limba engleză (1)</t>
  </si>
  <si>
    <t>LLU0021</t>
  </si>
  <si>
    <t>Limba franceză (1)</t>
  </si>
  <si>
    <t>LLU0031</t>
  </si>
  <si>
    <t>Limba germană (1)</t>
  </si>
  <si>
    <t>LLU0012</t>
  </si>
  <si>
    <t>Limba engleză (2)</t>
  </si>
  <si>
    <t>LLU0022</t>
  </si>
  <si>
    <t>Limba franceză (2)</t>
  </si>
  <si>
    <t>LLU0032</t>
  </si>
  <si>
    <t>Limba germană (2)</t>
  </si>
  <si>
    <t>Pachetul cu discipline pentru limba străină (1) (Anul II, Semestrul 1. )</t>
  </si>
  <si>
    <t>Pachetul cu discipline pentru limba străină (2) (Anul II, Semestrul 2. )</t>
  </si>
  <si>
    <t>Sem.3: Pachetul cu discipline pentru limba străină (1):</t>
  </si>
  <si>
    <t xml:space="preserve">    LLU0011, LLU0021, LLU0031</t>
  </si>
  <si>
    <t>Sem.4: Pachetul cu discipline pentru limba străină (2):</t>
  </si>
  <si>
    <t xml:space="preserve">   LLU0012, LLU0022, LLU0032</t>
  </si>
  <si>
    <t>Sem. 4: Pentru cursul optional 1 se alege  o disciplină din pachetul:</t>
  </si>
  <si>
    <t xml:space="preserve">             MLR0038, MLR0037</t>
  </si>
  <si>
    <t>Sem. 5: Pentru cursul optional 2 se alege  o disciplină din pachetul:</t>
  </si>
  <si>
    <t xml:space="preserve">             MLR0046, MLR0057</t>
  </si>
  <si>
    <t>Sem. 6: Pentru cursul optional 3 se alege  o disciplină din pachetul:</t>
  </si>
  <si>
    <t xml:space="preserve">             MLR0033, MLR0058</t>
  </si>
  <si>
    <t>Sem. 6: Pentru cursul optional 4 se alege  o disciplină din pachetul: MLR0041, MLR0050</t>
  </si>
  <si>
    <t xml:space="preserve">             MLR0041, MLR0050</t>
  </si>
  <si>
    <t>Sem. 6: Pentru cursul optional 5 se alege  o disciplină din pachetul:</t>
  </si>
  <si>
    <r>
      <t xml:space="preserve">În contul a </t>
    </r>
    <r>
      <rPr>
        <sz val="10"/>
        <rFont val="Times New Roman"/>
        <family val="1"/>
        <charset val="238"/>
      </rPr>
      <t>cel mult</t>
    </r>
    <r>
      <rPr>
        <sz val="10"/>
        <color rgb="FFFF000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2 discipline opţionale studentul are dreptul să aleagă 2 discipline de la alte specializări ale facultăţilor din Universitatea „Babeş-Bolyai”.</t>
    </r>
  </si>
  <si>
    <t>An III, Semestrul 5</t>
  </si>
  <si>
    <t>Funcţii reale</t>
  </si>
  <si>
    <t>Probabilităţi</t>
  </si>
  <si>
    <t>NOTA</t>
  </si>
  <si>
    <t>1) Practica de specialitate (cu calificativ admis/respins) se desfasoara 3 săptămâni, 5 zile/săpt., 6 ore/zi.</t>
  </si>
  <si>
    <t>2) Pentru încadrarea în învăţământul preuniversitar, este necesară absolvirea modulului psiho-pedagogic</t>
  </si>
  <si>
    <t>3) Studentii pot urma discipline facultative</t>
  </si>
  <si>
    <t>4) Disciplina Finalizarea lucrării de diplomă se desfășoară pe parcursul semestrului 6 și 2 săptămâni comasate</t>
  </si>
  <si>
    <t xml:space="preserve">     în finalul semestrului  (6 ore/zi, 5 zile/săptămână)</t>
  </si>
</sst>
</file>

<file path=xl/styles.xml><?xml version="1.0" encoding="utf-8"?>
<styleSheet xmlns="http://schemas.openxmlformats.org/spreadsheetml/2006/main">
  <numFmts count="1">
    <numFmt numFmtId="164" formatCode="0;\-0;;@"/>
  </numFmts>
  <fonts count="1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9"/>
      <name val="Times New Roman"/>
      <family val="1"/>
    </font>
    <font>
      <b/>
      <sz val="11"/>
      <color indexed="8"/>
      <name val="Times New Roman"/>
      <family val="1"/>
    </font>
    <font>
      <sz val="10"/>
      <color indexed="10"/>
      <name val="Times New Roman"/>
      <family val="1"/>
    </font>
    <font>
      <sz val="8"/>
      <name val="Calibri"/>
      <family val="2"/>
      <charset val="238"/>
    </font>
    <font>
      <sz val="10"/>
      <color theme="0"/>
      <name val="Times New Roman"/>
      <family val="1"/>
    </font>
    <font>
      <b/>
      <sz val="10"/>
      <color indexed="8"/>
      <name val="Calibri"/>
      <family val="2"/>
      <charset val="238"/>
    </font>
    <font>
      <b/>
      <sz val="10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name val="Times New Roman"/>
      <family val="1"/>
    </font>
    <font>
      <sz val="10"/>
      <name val="Times New Roman"/>
      <family val="1"/>
      <charset val="238"/>
    </font>
    <font>
      <b/>
      <sz val="10"/>
      <name val="Times New Roman"/>
      <family val="1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3">
    <xf numFmtId="0" fontId="0" fillId="0" borderId="0" xfId="0"/>
    <xf numFmtId="0" fontId="2" fillId="0" borderId="0" xfId="0" applyFont="1" applyProtection="1"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Protection="1"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wrapText="1"/>
      <protection locked="0"/>
    </xf>
    <xf numFmtId="0" fontId="3" fillId="0" borderId="1" xfId="0" applyFont="1" applyBorder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1" fontId="3" fillId="0" borderId="0" xfId="0" applyNumberFormat="1" applyFont="1" applyBorder="1" applyAlignment="1" applyProtection="1">
      <alignment horizontal="center" vertical="center"/>
      <protection locked="0"/>
    </xf>
    <xf numFmtId="1" fontId="3" fillId="0" borderId="0" xfId="0" applyNumberFormat="1" applyFont="1" applyBorder="1" applyAlignment="1" applyProtection="1">
      <alignment horizontal="center"/>
      <protection locked="0"/>
    </xf>
    <xf numFmtId="2" fontId="2" fillId="0" borderId="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Protection="1"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1" fontId="2" fillId="0" borderId="1" xfId="0" applyNumberFormat="1" applyFont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2" fillId="0" borderId="1" xfId="0" applyFont="1" applyBorder="1" applyProtection="1"/>
    <xf numFmtId="1" fontId="3" fillId="0" borderId="1" xfId="0" applyNumberFormat="1" applyFont="1" applyBorder="1" applyAlignment="1" applyProtection="1">
      <alignment horizontal="center" vertical="center"/>
    </xf>
    <xf numFmtId="2" fontId="2" fillId="3" borderId="1" xfId="0" applyNumberFormat="1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2" fontId="2" fillId="3" borderId="1" xfId="0" applyNumberFormat="1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 wrapText="1"/>
    </xf>
    <xf numFmtId="1" fontId="2" fillId="3" borderId="1" xfId="0" applyNumberFormat="1" applyFont="1" applyFill="1" applyBorder="1" applyAlignment="1" applyProtection="1">
      <alignment horizontal="center" vertical="center"/>
      <protection locked="0"/>
    </xf>
    <xf numFmtId="1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left" vertical="center"/>
    </xf>
    <xf numFmtId="49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2" fillId="3" borderId="2" xfId="0" applyFont="1" applyFill="1" applyBorder="1" applyAlignment="1" applyProtection="1">
      <alignment horizontal="left" vertical="center"/>
      <protection locked="0"/>
    </xf>
    <xf numFmtId="0" fontId="2" fillId="3" borderId="5" xfId="0" applyFont="1" applyFill="1" applyBorder="1" applyAlignment="1" applyProtection="1">
      <alignment horizontal="left" vertical="center"/>
      <protection locked="0"/>
    </xf>
    <xf numFmtId="0" fontId="2" fillId="3" borderId="6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1" fontId="2" fillId="3" borderId="1" xfId="0" applyNumberFormat="1" applyFont="1" applyFill="1" applyBorder="1" applyAlignment="1" applyProtection="1">
      <alignment horizontal="left" vertical="center"/>
      <protection locked="0"/>
    </xf>
    <xf numFmtId="0" fontId="2" fillId="3" borderId="1" xfId="0" applyFont="1" applyFill="1" applyBorder="1" applyAlignment="1" applyProtection="1">
      <alignment horizontal="left" vertical="center"/>
      <protection locked="0"/>
    </xf>
    <xf numFmtId="0" fontId="2" fillId="3" borderId="1" xfId="0" applyFont="1" applyFill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1" fontId="2" fillId="3" borderId="1" xfId="0" applyNumberFormat="1" applyFont="1" applyFill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1" fontId="2" fillId="3" borderId="1" xfId="0" applyNumberFormat="1" applyFont="1" applyFill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1" fontId="2" fillId="3" borderId="1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center" vertical="center"/>
    </xf>
    <xf numFmtId="0" fontId="14" fillId="0" borderId="0" xfId="0" applyFont="1" applyProtection="1">
      <protection locked="0"/>
    </xf>
    <xf numFmtId="10" fontId="14" fillId="3" borderId="3" xfId="0" applyNumberFormat="1" applyFont="1" applyFill="1" applyBorder="1" applyAlignment="1" applyProtection="1">
      <alignment horizontal="center" vertical="center"/>
      <protection locked="0"/>
    </xf>
    <xf numFmtId="1" fontId="2" fillId="3" borderId="1" xfId="0" applyNumberFormat="1" applyFont="1" applyFill="1" applyBorder="1" applyAlignment="1" applyProtection="1">
      <alignment horizontal="left" vertical="center"/>
      <protection locked="0"/>
    </xf>
    <xf numFmtId="1" fontId="15" fillId="0" borderId="1" xfId="0" applyNumberFormat="1" applyFont="1" applyBorder="1" applyAlignment="1" applyProtection="1">
      <alignment horizontal="center" vertical="center"/>
    </xf>
    <xf numFmtId="1" fontId="17" fillId="0" borderId="0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center" vertical="center"/>
    </xf>
    <xf numFmtId="0" fontId="2" fillId="0" borderId="0" xfId="0" applyFont="1" applyBorder="1" applyProtection="1"/>
    <xf numFmtId="0" fontId="3" fillId="0" borderId="0" xfId="0" applyFont="1" applyBorder="1" applyAlignment="1" applyProtection="1">
      <alignment horizontal="left" vertical="center" wrapText="1"/>
    </xf>
    <xf numFmtId="1" fontId="3" fillId="0" borderId="0" xfId="0" applyNumberFormat="1" applyFont="1" applyBorder="1" applyAlignment="1" applyProtection="1">
      <alignment horizontal="center" vertical="center"/>
    </xf>
    <xf numFmtId="1" fontId="17" fillId="0" borderId="0" xfId="0" applyNumberFormat="1" applyFont="1" applyBorder="1" applyAlignment="1" applyProtection="1">
      <alignment horizontal="center"/>
    </xf>
    <xf numFmtId="2" fontId="2" fillId="0" borderId="0" xfId="0" applyNumberFormat="1" applyFont="1" applyBorder="1" applyAlignment="1" applyProtection="1">
      <alignment horizontal="center" vertical="center"/>
    </xf>
    <xf numFmtId="0" fontId="14" fillId="0" borderId="0" xfId="0" applyFont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17" fillId="0" borderId="1" xfId="0" applyFont="1" applyBorder="1" applyAlignment="1" applyProtection="1">
      <alignment horizontal="center" vertical="center"/>
    </xf>
    <xf numFmtId="0" fontId="18" fillId="0" borderId="0" xfId="0" applyFont="1"/>
    <xf numFmtId="0" fontId="3" fillId="0" borderId="2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left" vertical="top"/>
    </xf>
    <xf numFmtId="0" fontId="2" fillId="0" borderId="5" xfId="0" applyFont="1" applyBorder="1" applyAlignment="1" applyProtection="1">
      <alignment horizontal="left" vertical="top"/>
    </xf>
    <xf numFmtId="0" fontId="2" fillId="0" borderId="6" xfId="0" applyFont="1" applyBorder="1" applyAlignment="1" applyProtection="1">
      <alignment horizontal="left" vertical="top"/>
    </xf>
    <xf numFmtId="0" fontId="3" fillId="0" borderId="9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2" fillId="2" borderId="5" xfId="0" applyFont="1" applyFill="1" applyBorder="1" applyAlignment="1" applyProtection="1">
      <alignment horizontal="left" vertical="center"/>
      <protection locked="0"/>
    </xf>
    <xf numFmtId="0" fontId="2" fillId="2" borderId="6" xfId="0" applyFont="1" applyFill="1" applyBorder="1" applyAlignment="1" applyProtection="1">
      <alignment horizontal="left" vertical="center"/>
      <protection locked="0"/>
    </xf>
    <xf numFmtId="0" fontId="2" fillId="3" borderId="2" xfId="0" applyFont="1" applyFill="1" applyBorder="1" applyAlignment="1" applyProtection="1">
      <alignment horizontal="left" vertical="center"/>
      <protection locked="0"/>
    </xf>
    <xf numFmtId="0" fontId="2" fillId="3" borderId="5" xfId="0" applyFont="1" applyFill="1" applyBorder="1" applyAlignment="1" applyProtection="1">
      <alignment horizontal="left" vertical="center"/>
      <protection locked="0"/>
    </xf>
    <xf numFmtId="0" fontId="2" fillId="3" borderId="6" xfId="0" applyFont="1" applyFill="1" applyBorder="1" applyAlignment="1" applyProtection="1">
      <alignment horizontal="left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5" xfId="0" applyNumberFormat="1" applyFont="1" applyBorder="1" applyAlignment="1" applyProtection="1">
      <alignment horizontal="center" vertical="center"/>
    </xf>
    <xf numFmtId="1" fontId="3" fillId="0" borderId="6" xfId="0" applyNumberFormat="1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left" vertical="center" wrapText="1"/>
      <protection locked="0"/>
    </xf>
    <xf numFmtId="0" fontId="2" fillId="2" borderId="5" xfId="0" applyFont="1" applyFill="1" applyBorder="1" applyAlignment="1" applyProtection="1">
      <alignment horizontal="left" vertical="center" wrapText="1"/>
      <protection locked="0"/>
    </xf>
    <xf numFmtId="0" fontId="2" fillId="2" borderId="6" xfId="0" applyFont="1" applyFill="1" applyBorder="1" applyAlignment="1" applyProtection="1">
      <alignment horizontal="left" vertical="center" wrapText="1"/>
      <protection locked="0"/>
    </xf>
    <xf numFmtId="1" fontId="17" fillId="0" borderId="2" xfId="0" applyNumberFormat="1" applyFont="1" applyBorder="1" applyAlignment="1" applyProtection="1">
      <alignment horizontal="center"/>
    </xf>
    <xf numFmtId="1" fontId="17" fillId="0" borderId="5" xfId="0" applyNumberFormat="1" applyFont="1" applyBorder="1" applyAlignment="1" applyProtection="1">
      <alignment horizontal="center"/>
    </xf>
    <xf numFmtId="1" fontId="17" fillId="0" borderId="6" xfId="0" applyNumberFormat="1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6" xfId="0" applyFont="1" applyBorder="1" applyAlignment="1" applyProtection="1">
      <alignment horizontal="left" vertical="center" wrapText="1"/>
    </xf>
    <xf numFmtId="0" fontId="3" fillId="0" borderId="9" xfId="0" applyFont="1" applyBorder="1" applyAlignment="1" applyProtection="1">
      <alignment horizontal="left" vertical="center" wrapText="1"/>
    </xf>
    <xf numFmtId="0" fontId="3" fillId="0" borderId="4" xfId="0" applyFont="1" applyBorder="1" applyAlignment="1" applyProtection="1">
      <alignment horizontal="left" vertical="center" wrapText="1"/>
    </xf>
    <xf numFmtId="0" fontId="3" fillId="0" borderId="10" xfId="0" applyFont="1" applyBorder="1" applyAlignment="1" applyProtection="1">
      <alignment horizontal="left" vertical="center" wrapText="1"/>
    </xf>
    <xf numFmtId="0" fontId="3" fillId="0" borderId="11" xfId="0" applyFont="1" applyBorder="1" applyAlignment="1" applyProtection="1">
      <alignment horizontal="left" vertical="center" wrapText="1"/>
    </xf>
    <xf numFmtId="0" fontId="3" fillId="0" borderId="7" xfId="0" applyFont="1" applyBorder="1" applyAlignment="1" applyProtection="1">
      <alignment horizontal="left" vertical="center" wrapText="1"/>
    </xf>
    <xf numFmtId="0" fontId="3" fillId="0" borderId="8" xfId="0" applyFont="1" applyBorder="1" applyAlignment="1" applyProtection="1">
      <alignment horizontal="left" vertical="center" wrapText="1"/>
    </xf>
    <xf numFmtId="0" fontId="3" fillId="0" borderId="7" xfId="0" applyFont="1" applyBorder="1" applyProtection="1">
      <protection locked="0"/>
    </xf>
    <xf numFmtId="1" fontId="2" fillId="3" borderId="2" xfId="0" applyNumberFormat="1" applyFont="1" applyFill="1" applyBorder="1" applyAlignment="1" applyProtection="1">
      <alignment horizontal="left" vertical="center" wrapText="1"/>
      <protection locked="0"/>
    </xf>
    <xf numFmtId="1" fontId="2" fillId="3" borderId="5" xfId="0" applyNumberFormat="1" applyFont="1" applyFill="1" applyBorder="1" applyAlignment="1" applyProtection="1">
      <alignment horizontal="left" vertical="center" wrapText="1"/>
      <protection locked="0"/>
    </xf>
    <xf numFmtId="1" fontId="2" fillId="3" borderId="6" xfId="0" applyNumberFormat="1" applyFont="1" applyFill="1" applyBorder="1" applyAlignment="1" applyProtection="1">
      <alignment horizontal="left" vertical="center" wrapText="1"/>
      <protection locked="0"/>
    </xf>
    <xf numFmtId="2" fontId="2" fillId="0" borderId="9" xfId="0" applyNumberFormat="1" applyFont="1" applyBorder="1" applyAlignment="1" applyProtection="1">
      <alignment horizontal="center" vertical="center"/>
    </xf>
    <xf numFmtId="2" fontId="2" fillId="0" borderId="4" xfId="0" applyNumberFormat="1" applyFont="1" applyBorder="1" applyAlignment="1" applyProtection="1">
      <alignment horizontal="center" vertical="center"/>
    </xf>
    <xf numFmtId="2" fontId="2" fillId="0" borderId="10" xfId="0" applyNumberFormat="1" applyFont="1" applyBorder="1" applyAlignment="1" applyProtection="1">
      <alignment horizontal="center" vertical="center"/>
    </xf>
    <xf numFmtId="2" fontId="2" fillId="0" borderId="11" xfId="0" applyNumberFormat="1" applyFont="1" applyBorder="1" applyAlignment="1" applyProtection="1">
      <alignment horizontal="center" vertical="center"/>
    </xf>
    <xf numFmtId="2" fontId="2" fillId="0" borderId="7" xfId="0" applyNumberFormat="1" applyFont="1" applyBorder="1" applyAlignment="1" applyProtection="1">
      <alignment horizontal="center" vertical="center"/>
    </xf>
    <xf numFmtId="2" fontId="2" fillId="0" borderId="8" xfId="0" applyNumberFormat="1" applyFont="1" applyBorder="1" applyAlignment="1" applyProtection="1">
      <alignment horizontal="center" vertical="center"/>
    </xf>
    <xf numFmtId="1" fontId="2" fillId="3" borderId="2" xfId="0" applyNumberFormat="1" applyFont="1" applyFill="1" applyBorder="1" applyAlignment="1" applyProtection="1">
      <alignment horizontal="left" vertical="center"/>
      <protection locked="0"/>
    </xf>
    <xf numFmtId="1" fontId="2" fillId="3" borderId="5" xfId="0" applyNumberFormat="1" applyFont="1" applyFill="1" applyBorder="1" applyAlignment="1" applyProtection="1">
      <alignment horizontal="left" vertical="center"/>
      <protection locked="0"/>
    </xf>
    <xf numFmtId="1" fontId="2" fillId="3" borderId="6" xfId="0" applyNumberFormat="1" applyFont="1" applyFill="1" applyBorder="1" applyAlignment="1" applyProtection="1">
      <alignment horizontal="left" vertical="center"/>
      <protection locked="0"/>
    </xf>
    <xf numFmtId="1" fontId="3" fillId="0" borderId="2" xfId="0" applyNumberFormat="1" applyFont="1" applyBorder="1" applyAlignment="1" applyProtection="1">
      <alignment horizontal="center" vertical="center"/>
      <protection locked="0"/>
    </xf>
    <xf numFmtId="1" fontId="3" fillId="0" borderId="5" xfId="0" applyNumberFormat="1" applyFont="1" applyBorder="1" applyAlignment="1" applyProtection="1">
      <alignment horizontal="center" vertical="center"/>
      <protection locked="0"/>
    </xf>
    <xf numFmtId="1" fontId="3" fillId="0" borderId="6" xfId="0" applyNumberFormat="1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/>
    </xf>
    <xf numFmtId="0" fontId="2" fillId="0" borderId="6" xfId="0" applyFont="1" applyFill="1" applyBorder="1" applyAlignment="1" applyProtection="1">
      <alignment horizontal="center"/>
    </xf>
    <xf numFmtId="9" fontId="2" fillId="0" borderId="2" xfId="0" applyNumberFormat="1" applyFont="1" applyBorder="1" applyAlignment="1" applyProtection="1">
      <alignment horizontal="center"/>
    </xf>
    <xf numFmtId="9" fontId="2" fillId="0" borderId="6" xfId="0" applyNumberFormat="1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9" fontId="3" fillId="0" borderId="2" xfId="0" applyNumberFormat="1" applyFont="1" applyBorder="1" applyAlignment="1" applyProtection="1">
      <alignment horizontal="center" vertical="center"/>
    </xf>
    <xf numFmtId="9" fontId="3" fillId="0" borderId="6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horizontal="left" vertical="top"/>
      <protection locked="0"/>
    </xf>
    <xf numFmtId="0" fontId="2" fillId="3" borderId="5" xfId="0" applyFont="1" applyFill="1" applyBorder="1" applyAlignment="1" applyProtection="1">
      <alignment horizontal="left" vertical="top"/>
      <protection locked="0"/>
    </xf>
    <xf numFmtId="0" fontId="2" fillId="3" borderId="6" xfId="0" applyFont="1" applyFill="1" applyBorder="1" applyAlignment="1" applyProtection="1">
      <alignment horizontal="left" vertical="top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11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Protection="1"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10" fillId="0" borderId="0" xfId="0" applyFont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3" fillId="0" borderId="5" xfId="0" applyFont="1" applyBorder="1" applyAlignment="1" applyProtection="1">
      <alignment horizontal="left" vertical="center" wrapText="1"/>
      <protection locked="0"/>
    </xf>
    <xf numFmtId="0" fontId="3" fillId="0" borderId="6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 applyProtection="1">
      <alignment horizontal="center" vertical="center" wrapText="1"/>
      <protection locked="0"/>
    </xf>
    <xf numFmtId="0" fontId="2" fillId="3" borderId="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0" fontId="15" fillId="3" borderId="2" xfId="0" applyFont="1" applyFill="1" applyBorder="1" applyAlignment="1" applyProtection="1">
      <alignment horizontal="center" vertical="center" wrapText="1"/>
      <protection locked="0"/>
    </xf>
    <xf numFmtId="0" fontId="15" fillId="3" borderId="5" xfId="0" applyFont="1" applyFill="1" applyBorder="1" applyAlignment="1" applyProtection="1">
      <alignment horizontal="center" vertical="center" wrapText="1"/>
      <protection locked="0"/>
    </xf>
    <xf numFmtId="0" fontId="15" fillId="3" borderId="6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left" vertical="center"/>
    </xf>
    <xf numFmtId="0" fontId="2" fillId="0" borderId="5" xfId="0" applyFont="1" applyFill="1" applyBorder="1" applyAlignment="1" applyProtection="1">
      <alignment horizontal="left" vertical="center"/>
    </xf>
    <xf numFmtId="0" fontId="2" fillId="0" borderId="6" xfId="0" applyFont="1" applyFill="1" applyBorder="1" applyAlignment="1" applyProtection="1">
      <alignment horizontal="left" vertical="center"/>
    </xf>
    <xf numFmtId="0" fontId="3" fillId="0" borderId="2" xfId="0" applyNumberFormat="1" applyFont="1" applyBorder="1" applyAlignment="1" applyProtection="1">
      <alignment horizontal="center" vertical="center"/>
      <protection locked="0"/>
    </xf>
    <xf numFmtId="0" fontId="3" fillId="0" borderId="5" xfId="0" applyNumberFormat="1" applyFont="1" applyBorder="1" applyAlignment="1" applyProtection="1">
      <alignment horizontal="center" vertical="center"/>
      <protection locked="0"/>
    </xf>
    <xf numFmtId="0" fontId="3" fillId="0" borderId="6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Alignment="1" applyProtection="1">
      <alignment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67"/>
  <sheetViews>
    <sheetView tabSelected="1" view="pageLayout" topLeftCell="A16" zoomScaleNormal="100" workbookViewId="0">
      <selection activeCell="I33" sqref="I33"/>
    </sheetView>
  </sheetViews>
  <sheetFormatPr defaultRowHeight="12.75"/>
  <cols>
    <col min="1" max="1" width="9.28515625" style="1" customWidth="1"/>
    <col min="2" max="2" width="7.140625" style="1" customWidth="1"/>
    <col min="3" max="3" width="7.28515625" style="1" customWidth="1"/>
    <col min="4" max="5" width="4.7109375" style="1" customWidth="1"/>
    <col min="6" max="6" width="4.5703125" style="1" customWidth="1"/>
    <col min="7" max="7" width="8.140625" style="1" customWidth="1"/>
    <col min="8" max="8" width="8.28515625" style="1" customWidth="1"/>
    <col min="9" max="9" width="5.85546875" style="1" customWidth="1"/>
    <col min="10" max="10" width="7.28515625" style="1" customWidth="1"/>
    <col min="11" max="11" width="5.7109375" style="1" customWidth="1"/>
    <col min="12" max="12" width="6.140625" style="1" customWidth="1"/>
    <col min="13" max="14" width="5.5703125" style="1" customWidth="1"/>
    <col min="15" max="19" width="6" style="1" customWidth="1"/>
    <col min="20" max="20" width="6.140625" style="1" customWidth="1"/>
    <col min="21" max="21" width="9.28515625" style="1" customWidth="1"/>
    <col min="22" max="16384" width="9.140625" style="1"/>
  </cols>
  <sheetData>
    <row r="1" spans="1:28" ht="15.75" customHeight="1">
      <c r="A1" s="185" t="s">
        <v>79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M1" s="187" t="s">
        <v>23</v>
      </c>
      <c r="N1" s="187"/>
      <c r="O1" s="187"/>
      <c r="P1" s="187"/>
      <c r="Q1" s="187"/>
      <c r="R1" s="187"/>
      <c r="S1" s="187"/>
      <c r="T1" s="187"/>
      <c r="U1" s="187"/>
    </row>
    <row r="2" spans="1:28" ht="6.75" customHeight="1">
      <c r="A2" s="185"/>
      <c r="B2" s="185"/>
      <c r="C2" s="185"/>
      <c r="D2" s="185"/>
      <c r="E2" s="185"/>
      <c r="F2" s="185"/>
      <c r="G2" s="185"/>
      <c r="H2" s="185"/>
      <c r="I2" s="185"/>
      <c r="J2" s="185"/>
      <c r="K2" s="185"/>
    </row>
    <row r="3" spans="1:28" ht="18" customHeight="1">
      <c r="A3" s="186" t="s">
        <v>0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M3" s="191"/>
      <c r="N3" s="192"/>
      <c r="O3" s="193"/>
      <c r="P3" s="114" t="s">
        <v>39</v>
      </c>
      <c r="Q3" s="115"/>
      <c r="R3" s="116"/>
      <c r="S3" s="114" t="s">
        <v>40</v>
      </c>
      <c r="T3" s="115"/>
      <c r="U3" s="116"/>
    </row>
    <row r="4" spans="1:28" ht="17.25" customHeight="1">
      <c r="A4" s="189" t="s">
        <v>81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M4" s="194" t="s">
        <v>16</v>
      </c>
      <c r="N4" s="195"/>
      <c r="O4" s="196"/>
      <c r="P4" s="198">
        <v>24</v>
      </c>
      <c r="Q4" s="199"/>
      <c r="R4" s="200"/>
      <c r="S4" s="198">
        <v>26</v>
      </c>
      <c r="T4" s="199"/>
      <c r="U4" s="200"/>
    </row>
    <row r="5" spans="1:28" ht="16.5" customHeight="1">
      <c r="A5" s="189"/>
      <c r="B5" s="189"/>
      <c r="C5" s="189"/>
      <c r="D5" s="189"/>
      <c r="E5" s="189"/>
      <c r="F5" s="189"/>
      <c r="G5" s="189"/>
      <c r="H5" s="189"/>
      <c r="I5" s="189"/>
      <c r="J5" s="189"/>
      <c r="K5" s="189"/>
      <c r="M5" s="194" t="s">
        <v>17</v>
      </c>
      <c r="N5" s="195"/>
      <c r="O5" s="196"/>
      <c r="P5" s="198">
        <v>22</v>
      </c>
      <c r="Q5" s="199"/>
      <c r="R5" s="200"/>
      <c r="S5" s="198">
        <v>23</v>
      </c>
      <c r="T5" s="199"/>
      <c r="U5" s="200"/>
      <c r="W5" s="75"/>
      <c r="X5" s="75"/>
      <c r="Y5" s="75"/>
      <c r="Z5" s="75"/>
      <c r="AA5" s="75"/>
      <c r="AB5" s="75"/>
    </row>
    <row r="6" spans="1:28" ht="15" customHeight="1">
      <c r="A6" s="197" t="s">
        <v>82</v>
      </c>
      <c r="B6" s="197"/>
      <c r="C6" s="197"/>
      <c r="D6" s="197"/>
      <c r="E6" s="197"/>
      <c r="F6" s="197"/>
      <c r="G6" s="197"/>
      <c r="H6" s="197"/>
      <c r="I6" s="197"/>
      <c r="J6" s="197"/>
      <c r="K6" s="197"/>
      <c r="M6" s="194" t="s">
        <v>18</v>
      </c>
      <c r="N6" s="195"/>
      <c r="O6" s="196"/>
      <c r="P6" s="198">
        <v>23</v>
      </c>
      <c r="Q6" s="199"/>
      <c r="R6" s="200"/>
      <c r="S6" s="202">
        <v>20</v>
      </c>
      <c r="T6" s="203"/>
      <c r="U6" s="204"/>
      <c r="W6" s="75"/>
      <c r="X6" s="75"/>
      <c r="Y6" s="75"/>
      <c r="Z6" s="75"/>
      <c r="AA6" s="75"/>
      <c r="AB6" s="75"/>
    </row>
    <row r="7" spans="1:28" ht="18" customHeight="1">
      <c r="A7" s="181" t="s">
        <v>83</v>
      </c>
      <c r="B7" s="181"/>
      <c r="C7" s="181"/>
      <c r="D7" s="181"/>
      <c r="E7" s="181"/>
      <c r="F7" s="181"/>
      <c r="G7" s="181"/>
      <c r="H7" s="181"/>
      <c r="I7" s="181"/>
      <c r="J7" s="181"/>
      <c r="K7" s="181"/>
      <c r="W7" s="75"/>
      <c r="X7" s="75"/>
      <c r="Y7" s="75"/>
      <c r="Z7" s="75"/>
      <c r="AA7" s="75"/>
      <c r="AB7" s="75"/>
    </row>
    <row r="8" spans="1:28" ht="18.75" customHeight="1">
      <c r="A8" s="180" t="s">
        <v>190</v>
      </c>
      <c r="B8" s="180"/>
      <c r="C8" s="180"/>
      <c r="D8" s="180"/>
      <c r="E8" s="180"/>
      <c r="F8" s="180"/>
      <c r="G8" s="180"/>
      <c r="H8" s="180"/>
      <c r="I8" s="180"/>
      <c r="J8" s="180"/>
      <c r="K8" s="180"/>
      <c r="M8" s="181" t="s">
        <v>185</v>
      </c>
      <c r="N8" s="181"/>
      <c r="O8" s="181"/>
      <c r="P8" s="181"/>
      <c r="Q8" s="181"/>
      <c r="R8" s="181"/>
      <c r="S8" s="181"/>
      <c r="T8" s="181"/>
      <c r="U8" s="181"/>
    </row>
    <row r="9" spans="1:28" ht="15" customHeight="1">
      <c r="A9" s="180" t="s">
        <v>186</v>
      </c>
      <c r="B9" s="180"/>
      <c r="C9" s="180"/>
      <c r="D9" s="180"/>
      <c r="E9" s="180"/>
      <c r="F9" s="180"/>
      <c r="G9" s="180"/>
      <c r="H9" s="180"/>
      <c r="I9" s="180"/>
      <c r="J9" s="180"/>
      <c r="K9" s="180"/>
      <c r="M9" s="181"/>
      <c r="N9" s="181"/>
      <c r="O9" s="181"/>
      <c r="P9" s="181"/>
      <c r="Q9" s="181"/>
      <c r="R9" s="181"/>
      <c r="S9" s="181"/>
      <c r="T9" s="181"/>
      <c r="U9" s="181"/>
    </row>
    <row r="10" spans="1:28" ht="16.5" customHeight="1">
      <c r="A10" s="180" t="s">
        <v>20</v>
      </c>
      <c r="B10" s="180"/>
      <c r="C10" s="180"/>
      <c r="D10" s="180"/>
      <c r="E10" s="180"/>
      <c r="F10" s="180"/>
      <c r="G10" s="180"/>
      <c r="H10" s="180"/>
      <c r="I10" s="180"/>
      <c r="J10" s="180"/>
      <c r="K10" s="180"/>
      <c r="M10" s="181"/>
      <c r="N10" s="181"/>
      <c r="O10" s="181"/>
      <c r="P10" s="181"/>
      <c r="Q10" s="181"/>
      <c r="R10" s="181"/>
      <c r="S10" s="181"/>
      <c r="T10" s="181"/>
      <c r="U10" s="181"/>
    </row>
    <row r="11" spans="1:28">
      <c r="A11" s="180" t="s">
        <v>21</v>
      </c>
      <c r="B11" s="180"/>
      <c r="C11" s="180"/>
      <c r="D11" s="180"/>
      <c r="E11" s="180"/>
      <c r="F11" s="180"/>
      <c r="G11" s="180"/>
      <c r="H11" s="180"/>
      <c r="I11" s="180"/>
      <c r="J11" s="180"/>
      <c r="K11" s="180"/>
      <c r="M11" s="181"/>
      <c r="N11" s="181"/>
      <c r="O11" s="181"/>
      <c r="P11" s="181"/>
      <c r="Q11" s="181"/>
      <c r="R11" s="181"/>
      <c r="S11" s="181"/>
      <c r="T11" s="181"/>
      <c r="U11" s="181"/>
    </row>
    <row r="12" spans="1:28" ht="10.5" customHeight="1">
      <c r="A12" s="180"/>
      <c r="B12" s="180"/>
      <c r="C12" s="180"/>
      <c r="D12" s="180"/>
      <c r="E12" s="180"/>
      <c r="F12" s="180"/>
      <c r="G12" s="180"/>
      <c r="H12" s="180"/>
      <c r="I12" s="180"/>
      <c r="J12" s="180"/>
      <c r="K12" s="180"/>
      <c r="M12" s="2"/>
      <c r="N12" s="46"/>
      <c r="O12" s="2"/>
      <c r="P12" s="2"/>
      <c r="Q12" s="2"/>
      <c r="R12" s="2"/>
      <c r="S12" s="2"/>
    </row>
    <row r="13" spans="1:28" ht="12.75" customHeight="1">
      <c r="A13" s="201" t="s">
        <v>1</v>
      </c>
      <c r="B13" s="201"/>
      <c r="C13" s="201"/>
      <c r="D13" s="201"/>
      <c r="E13" s="201"/>
      <c r="F13" s="201"/>
      <c r="G13" s="201"/>
      <c r="H13" s="201"/>
      <c r="I13" s="201"/>
      <c r="J13" s="201"/>
      <c r="K13" s="201"/>
      <c r="M13" s="179" t="s">
        <v>24</v>
      </c>
      <c r="N13" s="179"/>
      <c r="O13" s="179"/>
      <c r="P13" s="179"/>
      <c r="Q13" s="179"/>
      <c r="R13" s="179"/>
      <c r="S13" s="179"/>
      <c r="T13" s="179"/>
      <c r="U13" s="179"/>
    </row>
    <row r="14" spans="1:28" ht="12.75" customHeight="1">
      <c r="A14" s="201" t="s">
        <v>3</v>
      </c>
      <c r="B14" s="201"/>
      <c r="C14" s="201"/>
      <c r="D14" s="201"/>
      <c r="E14" s="201"/>
      <c r="F14" s="201"/>
      <c r="G14" s="201"/>
      <c r="H14" s="201"/>
      <c r="I14" s="201"/>
      <c r="J14" s="201"/>
      <c r="K14" s="201"/>
      <c r="M14" s="188" t="s">
        <v>213</v>
      </c>
      <c r="N14" s="188"/>
      <c r="O14" s="188"/>
      <c r="P14" s="188"/>
      <c r="Q14" s="188"/>
      <c r="R14" s="188"/>
      <c r="S14" s="188"/>
      <c r="T14" s="188"/>
      <c r="U14" s="188"/>
    </row>
    <row r="15" spans="1:28" ht="12.75" customHeight="1">
      <c r="A15" s="180" t="s">
        <v>192</v>
      </c>
      <c r="B15" s="180"/>
      <c r="C15" s="180"/>
      <c r="D15" s="180"/>
      <c r="E15" s="180"/>
      <c r="F15" s="180"/>
      <c r="G15" s="180"/>
      <c r="H15" s="180"/>
      <c r="I15" s="180"/>
      <c r="J15" s="180"/>
      <c r="K15" s="180"/>
      <c r="M15" s="211" t="s">
        <v>214</v>
      </c>
      <c r="N15" s="211"/>
      <c r="O15" s="211"/>
      <c r="P15" s="211"/>
      <c r="Q15" s="211"/>
      <c r="R15" s="211"/>
      <c r="S15" s="211"/>
      <c r="T15" s="211"/>
      <c r="U15" s="211"/>
    </row>
    <row r="16" spans="1:28" ht="12.75" customHeight="1">
      <c r="A16" s="180" t="s">
        <v>191</v>
      </c>
      <c r="B16" s="180"/>
      <c r="C16" s="180"/>
      <c r="D16" s="180"/>
      <c r="E16" s="180"/>
      <c r="F16" s="180"/>
      <c r="G16" s="180"/>
      <c r="H16" s="180"/>
      <c r="I16" s="180"/>
      <c r="J16" s="180"/>
      <c r="K16" s="180"/>
      <c r="M16" s="188" t="s">
        <v>215</v>
      </c>
      <c r="N16" s="188"/>
      <c r="O16" s="188"/>
      <c r="P16" s="188"/>
      <c r="Q16" s="188"/>
      <c r="R16" s="188"/>
      <c r="S16" s="188"/>
      <c r="T16" s="188"/>
      <c r="U16" s="188"/>
    </row>
    <row r="17" spans="1:23" ht="12.75" customHeight="1">
      <c r="A17" s="60" t="s">
        <v>2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M17" s="211" t="s">
        <v>216</v>
      </c>
      <c r="N17" s="211"/>
      <c r="O17" s="211"/>
      <c r="P17" s="211"/>
      <c r="Q17" s="211"/>
      <c r="R17" s="211"/>
      <c r="S17" s="211"/>
      <c r="T17" s="211"/>
      <c r="U17" s="211"/>
    </row>
    <row r="18" spans="1:23" ht="12.75" customHeight="1">
      <c r="A18" s="76" t="s">
        <v>195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M18" s="178" t="s">
        <v>217</v>
      </c>
      <c r="N18" s="178"/>
      <c r="O18" s="178"/>
      <c r="P18" s="178"/>
      <c r="Q18" s="178"/>
      <c r="R18" s="178"/>
      <c r="S18" s="178"/>
      <c r="T18" s="178"/>
      <c r="U18" s="178"/>
    </row>
    <row r="19" spans="1:23" ht="12.75" customHeight="1">
      <c r="A19" s="180" t="s">
        <v>196</v>
      </c>
      <c r="B19" s="180"/>
      <c r="C19" s="180"/>
      <c r="D19" s="180"/>
      <c r="E19" s="180"/>
      <c r="F19" s="180"/>
      <c r="G19" s="180"/>
      <c r="H19" s="180"/>
      <c r="I19" s="180"/>
      <c r="J19" s="180"/>
      <c r="K19" s="180"/>
      <c r="M19" s="178" t="s">
        <v>218</v>
      </c>
      <c r="N19" s="178"/>
      <c r="O19" s="178"/>
      <c r="P19" s="178"/>
      <c r="Q19" s="178"/>
      <c r="R19" s="178"/>
      <c r="S19" s="178"/>
      <c r="T19" s="178"/>
      <c r="U19" s="178"/>
    </row>
    <row r="20" spans="1:23" ht="12.75" customHeight="1">
      <c r="A20" s="212" t="s">
        <v>197</v>
      </c>
      <c r="B20" s="212"/>
      <c r="C20" s="212"/>
      <c r="D20" s="212"/>
      <c r="E20" s="212"/>
      <c r="F20" s="212"/>
      <c r="G20" s="212"/>
      <c r="H20" s="212"/>
      <c r="I20" s="212"/>
      <c r="J20" s="212"/>
      <c r="K20" s="212"/>
      <c r="M20" s="178" t="s">
        <v>219</v>
      </c>
      <c r="N20" s="178"/>
      <c r="O20" s="178"/>
      <c r="P20" s="178"/>
      <c r="Q20" s="178"/>
      <c r="R20" s="178"/>
      <c r="S20" s="178"/>
      <c r="T20" s="178"/>
      <c r="U20" s="178"/>
    </row>
    <row r="21" spans="1:23" ht="12.75" customHeight="1">
      <c r="A21" s="79" t="s">
        <v>230</v>
      </c>
      <c r="B21" s="77"/>
      <c r="C21" s="77"/>
      <c r="D21" s="77"/>
      <c r="E21" s="77"/>
      <c r="F21" s="77"/>
      <c r="G21" s="77"/>
      <c r="H21" s="77"/>
      <c r="I21" s="77"/>
      <c r="J21" s="77"/>
      <c r="K21" s="77"/>
      <c r="M21" s="178" t="s">
        <v>220</v>
      </c>
      <c r="N21" s="178"/>
      <c r="O21" s="178"/>
      <c r="P21" s="178"/>
      <c r="Q21" s="178"/>
      <c r="R21" s="178"/>
      <c r="S21" s="178"/>
      <c r="T21" s="178"/>
      <c r="U21" s="178"/>
    </row>
    <row r="22" spans="1:23" ht="12.75" customHeight="1">
      <c r="A22" s="1" t="s">
        <v>231</v>
      </c>
      <c r="B22" s="76"/>
      <c r="C22" s="76"/>
      <c r="D22" s="76"/>
      <c r="E22" s="76"/>
      <c r="F22" s="76"/>
      <c r="G22" s="76"/>
      <c r="H22" s="76"/>
      <c r="I22" s="76"/>
      <c r="J22" s="76"/>
      <c r="K22" s="76"/>
      <c r="M22" s="178" t="s">
        <v>221</v>
      </c>
      <c r="N22" s="178"/>
      <c r="O22" s="178"/>
      <c r="P22" s="178"/>
      <c r="Q22" s="178"/>
      <c r="R22" s="178"/>
      <c r="S22" s="178"/>
      <c r="T22" s="178"/>
      <c r="U22" s="178"/>
    </row>
    <row r="23" spans="1:23" ht="12.75" customHeight="1">
      <c r="A23" s="76" t="s">
        <v>232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  <c r="M23" s="178" t="s">
        <v>222</v>
      </c>
      <c r="N23" s="178"/>
      <c r="O23" s="178"/>
      <c r="P23" s="178"/>
      <c r="Q23" s="178"/>
      <c r="R23" s="178"/>
      <c r="S23" s="178"/>
      <c r="T23" s="178"/>
      <c r="U23" s="178"/>
    </row>
    <row r="24" spans="1:23" ht="14.25" customHeight="1">
      <c r="A24" s="77" t="s">
        <v>233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M24" s="178" t="s">
        <v>223</v>
      </c>
      <c r="N24" s="178"/>
      <c r="O24" s="178"/>
      <c r="P24" s="178"/>
      <c r="Q24" s="178"/>
      <c r="R24" s="178"/>
      <c r="S24" s="178"/>
      <c r="T24" s="178"/>
      <c r="U24" s="178"/>
    </row>
    <row r="25" spans="1:23" ht="14.25" customHeight="1">
      <c r="A25" s="184" t="s">
        <v>234</v>
      </c>
      <c r="B25" s="184"/>
      <c r="C25" s="184"/>
      <c r="D25" s="184"/>
      <c r="E25" s="184"/>
      <c r="F25" s="184"/>
      <c r="G25" s="184"/>
      <c r="H25" s="184"/>
      <c r="I25" s="184"/>
      <c r="J25" s="184"/>
      <c r="K25" s="184"/>
      <c r="L25" s="184"/>
      <c r="M25" s="178" t="s">
        <v>224</v>
      </c>
      <c r="N25" s="178"/>
      <c r="O25" s="178"/>
      <c r="P25" s="178"/>
      <c r="Q25" s="178"/>
      <c r="R25" s="178"/>
      <c r="S25" s="178"/>
      <c r="T25" s="178"/>
      <c r="U25" s="178"/>
    </row>
    <row r="26" spans="1:23" ht="12.75" customHeight="1">
      <c r="A26" s="76" t="s">
        <v>235</v>
      </c>
      <c r="B26" s="76"/>
      <c r="C26" s="76"/>
      <c r="D26" s="76"/>
      <c r="E26" s="76"/>
      <c r="F26" s="76"/>
      <c r="G26" s="76"/>
      <c r="H26" s="76"/>
      <c r="I26" s="76"/>
      <c r="J26" s="76"/>
      <c r="K26" s="76"/>
      <c r="M26" s="178" t="s">
        <v>225</v>
      </c>
      <c r="N26" s="178"/>
      <c r="O26" s="178"/>
      <c r="P26" s="178"/>
      <c r="Q26" s="178"/>
      <c r="R26" s="178"/>
      <c r="S26" s="178"/>
      <c r="T26" s="178"/>
      <c r="U26" s="178"/>
    </row>
    <row r="27" spans="1:23" ht="10.5" customHeight="1">
      <c r="A27" s="139" t="s">
        <v>19</v>
      </c>
      <c r="B27" s="139"/>
      <c r="C27" s="139"/>
      <c r="D27" s="139"/>
      <c r="E27" s="139"/>
      <c r="F27" s="139"/>
      <c r="G27" s="139"/>
      <c r="M27" s="178"/>
      <c r="N27" s="178"/>
      <c r="O27" s="178"/>
      <c r="P27" s="178"/>
      <c r="Q27" s="178"/>
      <c r="R27" s="178"/>
      <c r="S27" s="178"/>
      <c r="T27" s="178"/>
      <c r="U27" s="178"/>
    </row>
    <row r="28" spans="1:23" ht="11.25" customHeight="1">
      <c r="A28" s="4"/>
      <c r="B28" s="114" t="s">
        <v>4</v>
      </c>
      <c r="C28" s="116"/>
      <c r="D28" s="114" t="s">
        <v>5</v>
      </c>
      <c r="E28" s="115"/>
      <c r="F28" s="116"/>
      <c r="G28" s="112" t="s">
        <v>22</v>
      </c>
      <c r="H28" s="112" t="s">
        <v>12</v>
      </c>
      <c r="I28" s="114" t="s">
        <v>6</v>
      </c>
      <c r="J28" s="115"/>
      <c r="K28" s="116"/>
      <c r="M28" s="2"/>
      <c r="N28" s="46"/>
      <c r="O28" s="2"/>
      <c r="P28" s="2"/>
      <c r="Q28" s="2"/>
      <c r="R28" s="2"/>
      <c r="S28" s="2"/>
    </row>
    <row r="29" spans="1:23" ht="15" customHeight="1">
      <c r="A29" s="4"/>
      <c r="B29" s="58" t="s">
        <v>7</v>
      </c>
      <c r="C29" s="58" t="s">
        <v>8</v>
      </c>
      <c r="D29" s="58" t="s">
        <v>9</v>
      </c>
      <c r="E29" s="58" t="s">
        <v>10</v>
      </c>
      <c r="F29" s="58" t="s">
        <v>11</v>
      </c>
      <c r="G29" s="113"/>
      <c r="H29" s="113"/>
      <c r="I29" s="58" t="s">
        <v>13</v>
      </c>
      <c r="J29" s="58" t="s">
        <v>14</v>
      </c>
      <c r="K29" s="58" t="s">
        <v>15</v>
      </c>
      <c r="M29" s="183" t="s">
        <v>226</v>
      </c>
      <c r="N29" s="183"/>
      <c r="O29" s="183"/>
      <c r="P29" s="183"/>
      <c r="Q29" s="183"/>
      <c r="R29" s="183"/>
      <c r="S29" s="183"/>
      <c r="T29" s="183"/>
      <c r="U29" s="183"/>
      <c r="W29" s="63"/>
    </row>
    <row r="30" spans="1:23" ht="15" customHeight="1">
      <c r="A30" s="6" t="s">
        <v>16</v>
      </c>
      <c r="B30" s="7">
        <v>14</v>
      </c>
      <c r="C30" s="7">
        <v>14</v>
      </c>
      <c r="D30" s="29">
        <v>3</v>
      </c>
      <c r="E30" s="29">
        <v>3</v>
      </c>
      <c r="F30" s="29">
        <v>2</v>
      </c>
      <c r="G30" s="29"/>
      <c r="H30" s="38" t="s">
        <v>187</v>
      </c>
      <c r="I30" s="29">
        <v>3</v>
      </c>
      <c r="J30" s="29">
        <v>1</v>
      </c>
      <c r="K30" s="29">
        <v>12</v>
      </c>
      <c r="M30" s="183"/>
      <c r="N30" s="183"/>
      <c r="O30" s="183"/>
      <c r="P30" s="183"/>
      <c r="Q30" s="183"/>
      <c r="R30" s="183"/>
      <c r="S30" s="183"/>
      <c r="T30" s="183"/>
      <c r="U30" s="183"/>
    </row>
    <row r="31" spans="1:23" ht="13.5" customHeight="1">
      <c r="A31" s="6" t="s">
        <v>17</v>
      </c>
      <c r="B31" s="8">
        <v>14</v>
      </c>
      <c r="C31" s="8">
        <v>14</v>
      </c>
      <c r="D31" s="29">
        <v>3</v>
      </c>
      <c r="E31" s="29">
        <v>3</v>
      </c>
      <c r="F31" s="29">
        <v>2</v>
      </c>
      <c r="G31" s="29"/>
      <c r="H31" s="29">
        <v>3</v>
      </c>
      <c r="I31" s="29">
        <v>3</v>
      </c>
      <c r="J31" s="29">
        <v>1</v>
      </c>
      <c r="K31" s="29">
        <v>9</v>
      </c>
      <c r="M31" s="183"/>
      <c r="N31" s="183"/>
      <c r="O31" s="183"/>
      <c r="P31" s="183"/>
      <c r="Q31" s="183"/>
      <c r="R31" s="183"/>
      <c r="S31" s="183"/>
      <c r="T31" s="183"/>
      <c r="U31" s="183"/>
    </row>
    <row r="32" spans="1:23" ht="12.75" customHeight="1">
      <c r="A32" s="9" t="s">
        <v>18</v>
      </c>
      <c r="B32" s="8">
        <v>14</v>
      </c>
      <c r="C32" s="8">
        <v>12</v>
      </c>
      <c r="D32" s="29">
        <v>3</v>
      </c>
      <c r="E32" s="29">
        <v>3</v>
      </c>
      <c r="F32" s="29">
        <v>2</v>
      </c>
      <c r="G32" s="29">
        <v>2</v>
      </c>
      <c r="H32" s="29">
        <v>0</v>
      </c>
      <c r="I32" s="29">
        <v>3</v>
      </c>
      <c r="J32" s="29">
        <v>1</v>
      </c>
      <c r="K32" s="39">
        <v>12</v>
      </c>
      <c r="M32" s="3"/>
      <c r="N32" s="48"/>
      <c r="O32" s="3"/>
      <c r="P32" s="3"/>
      <c r="Q32" s="3"/>
      <c r="R32" s="3"/>
      <c r="S32" s="3"/>
    </row>
    <row r="33" spans="1:21" ht="12.75" customHeight="1">
      <c r="A33" s="68"/>
      <c r="B33" s="68"/>
      <c r="C33" s="68"/>
      <c r="D33" s="68"/>
      <c r="E33" s="68"/>
      <c r="F33" s="68"/>
      <c r="G33" s="68"/>
      <c r="M33" s="182" t="s">
        <v>188</v>
      </c>
      <c r="N33" s="182"/>
      <c r="O33" s="182"/>
      <c r="P33" s="182"/>
      <c r="Q33" s="182"/>
      <c r="R33" s="182"/>
      <c r="S33" s="182"/>
      <c r="T33" s="182"/>
      <c r="U33" s="182"/>
    </row>
    <row r="34" spans="1:21" ht="26.25" customHeight="1">
      <c r="A34" s="68"/>
      <c r="B34" s="68"/>
      <c r="C34" s="68"/>
      <c r="D34" s="68"/>
      <c r="E34" s="68"/>
      <c r="F34" s="68"/>
      <c r="G34" s="68"/>
      <c r="H34" s="68"/>
      <c r="I34" s="68"/>
      <c r="J34" s="68"/>
      <c r="K34" s="68"/>
      <c r="M34" s="182"/>
      <c r="N34" s="182"/>
      <c r="O34" s="182"/>
      <c r="P34" s="182"/>
      <c r="Q34" s="182"/>
      <c r="R34" s="182"/>
      <c r="S34" s="182"/>
      <c r="T34" s="182"/>
      <c r="U34" s="182"/>
    </row>
    <row r="35" spans="1:21" ht="14.25" customHeight="1">
      <c r="A35" s="68"/>
      <c r="B35" s="68"/>
      <c r="C35" s="68"/>
      <c r="D35" s="68"/>
      <c r="E35" s="68"/>
      <c r="F35" s="68"/>
      <c r="G35" s="68"/>
      <c r="H35" s="68"/>
      <c r="I35" s="68"/>
      <c r="J35" s="68"/>
      <c r="K35" s="68"/>
      <c r="M35" s="182"/>
      <c r="N35" s="182"/>
      <c r="O35" s="182"/>
      <c r="P35" s="182"/>
      <c r="Q35" s="182"/>
      <c r="R35" s="182"/>
      <c r="S35" s="182"/>
      <c r="T35" s="182"/>
      <c r="U35" s="182"/>
    </row>
    <row r="36" spans="1:21" ht="16.5" customHeight="1">
      <c r="A36" s="190" t="s">
        <v>25</v>
      </c>
      <c r="B36" s="190"/>
      <c r="C36" s="190"/>
      <c r="D36" s="190"/>
      <c r="E36" s="190"/>
      <c r="F36" s="190"/>
      <c r="G36" s="190"/>
      <c r="H36" s="190"/>
      <c r="I36" s="190"/>
      <c r="J36" s="190"/>
      <c r="K36" s="190"/>
      <c r="L36" s="190"/>
      <c r="M36" s="190"/>
      <c r="N36" s="190"/>
      <c r="O36" s="190"/>
      <c r="P36" s="190"/>
      <c r="Q36" s="190"/>
      <c r="R36" s="190"/>
      <c r="S36" s="190"/>
      <c r="T36" s="190"/>
      <c r="U36" s="190"/>
    </row>
    <row r="37" spans="1:21" ht="8.25" hidden="1" customHeight="1">
      <c r="O37" s="11"/>
      <c r="P37" s="12" t="s">
        <v>41</v>
      </c>
      <c r="Q37" s="12" t="s">
        <v>42</v>
      </c>
      <c r="R37" s="12" t="s">
        <v>43</v>
      </c>
      <c r="S37" s="12" t="s">
        <v>44</v>
      </c>
      <c r="T37" s="12" t="s">
        <v>62</v>
      </c>
      <c r="U37" s="12"/>
    </row>
    <row r="38" spans="1:21" ht="17.25" customHeight="1">
      <c r="A38" s="109" t="s">
        <v>47</v>
      </c>
      <c r="B38" s="110"/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1"/>
    </row>
    <row r="39" spans="1:21" ht="25.5" customHeight="1">
      <c r="A39" s="122" t="s">
        <v>31</v>
      </c>
      <c r="B39" s="103" t="s">
        <v>30</v>
      </c>
      <c r="C39" s="104"/>
      <c r="D39" s="104"/>
      <c r="E39" s="104"/>
      <c r="F39" s="104"/>
      <c r="G39" s="104"/>
      <c r="H39" s="104"/>
      <c r="I39" s="105"/>
      <c r="J39" s="112" t="s">
        <v>45</v>
      </c>
      <c r="K39" s="114" t="s">
        <v>28</v>
      </c>
      <c r="L39" s="115"/>
      <c r="M39" s="115"/>
      <c r="N39" s="116"/>
      <c r="O39" s="114" t="s">
        <v>46</v>
      </c>
      <c r="P39" s="115"/>
      <c r="Q39" s="116"/>
      <c r="R39" s="114" t="s">
        <v>27</v>
      </c>
      <c r="S39" s="115"/>
      <c r="T39" s="116"/>
      <c r="U39" s="112" t="s">
        <v>26</v>
      </c>
    </row>
    <row r="40" spans="1:21" ht="13.5" customHeight="1">
      <c r="A40" s="123"/>
      <c r="B40" s="106"/>
      <c r="C40" s="107"/>
      <c r="D40" s="107"/>
      <c r="E40" s="107"/>
      <c r="F40" s="107"/>
      <c r="G40" s="107"/>
      <c r="H40" s="107"/>
      <c r="I40" s="108"/>
      <c r="J40" s="113"/>
      <c r="K40" s="5" t="s">
        <v>32</v>
      </c>
      <c r="L40" s="5" t="s">
        <v>33</v>
      </c>
      <c r="M40" s="5" t="s">
        <v>34</v>
      </c>
      <c r="N40" s="49" t="s">
        <v>80</v>
      </c>
      <c r="O40" s="5" t="s">
        <v>38</v>
      </c>
      <c r="P40" s="5" t="s">
        <v>9</v>
      </c>
      <c r="Q40" s="5" t="s">
        <v>35</v>
      </c>
      <c r="R40" s="5" t="s">
        <v>36</v>
      </c>
      <c r="S40" s="5" t="s">
        <v>32</v>
      </c>
      <c r="T40" s="5" t="s">
        <v>37</v>
      </c>
      <c r="U40" s="113"/>
    </row>
    <row r="41" spans="1:21">
      <c r="A41" s="51" t="s">
        <v>84</v>
      </c>
      <c r="B41" s="100" t="s">
        <v>85</v>
      </c>
      <c r="C41" s="101"/>
      <c r="D41" s="101"/>
      <c r="E41" s="101"/>
      <c r="F41" s="101"/>
      <c r="G41" s="101"/>
      <c r="H41" s="101"/>
      <c r="I41" s="102"/>
      <c r="J41" s="13">
        <v>6</v>
      </c>
      <c r="K41" s="13">
        <v>2</v>
      </c>
      <c r="L41" s="13">
        <v>2</v>
      </c>
      <c r="M41" s="13">
        <v>0</v>
      </c>
      <c r="N41" s="13">
        <v>0</v>
      </c>
      <c r="O41" s="22">
        <f>K41+L41+M41+N41</f>
        <v>4</v>
      </c>
      <c r="P41" s="23">
        <f>Q41-O41</f>
        <v>7</v>
      </c>
      <c r="Q41" s="23">
        <f>ROUND(PRODUCT(J41,25)/14,0)</f>
        <v>11</v>
      </c>
      <c r="R41" s="28" t="s">
        <v>36</v>
      </c>
      <c r="S41" s="13"/>
      <c r="T41" s="29"/>
      <c r="U41" s="13" t="s">
        <v>41</v>
      </c>
    </row>
    <row r="42" spans="1:21">
      <c r="A42" s="51" t="s">
        <v>86</v>
      </c>
      <c r="B42" s="100" t="s">
        <v>87</v>
      </c>
      <c r="C42" s="101"/>
      <c r="D42" s="101"/>
      <c r="E42" s="101"/>
      <c r="F42" s="101"/>
      <c r="G42" s="101"/>
      <c r="H42" s="101"/>
      <c r="I42" s="102"/>
      <c r="J42" s="13">
        <v>6</v>
      </c>
      <c r="K42" s="13">
        <v>2</v>
      </c>
      <c r="L42" s="13">
        <v>2</v>
      </c>
      <c r="M42" s="13">
        <v>0</v>
      </c>
      <c r="N42" s="13">
        <v>0</v>
      </c>
      <c r="O42" s="41">
        <f t="shared" ref="O42:O46" si="0">K42+L42+M42+N42</f>
        <v>4</v>
      </c>
      <c r="P42" s="23">
        <f t="shared" ref="P42:P46" si="1">Q42-O42</f>
        <v>7</v>
      </c>
      <c r="Q42" s="23">
        <f t="shared" ref="Q42:Q45" si="2">ROUND(PRODUCT(J42,25)/14,0)</f>
        <v>11</v>
      </c>
      <c r="R42" s="28"/>
      <c r="S42" s="13"/>
      <c r="T42" s="29" t="s">
        <v>37</v>
      </c>
      <c r="U42" s="13" t="s">
        <v>43</v>
      </c>
    </row>
    <row r="43" spans="1:21">
      <c r="A43" s="51" t="s">
        <v>88</v>
      </c>
      <c r="B43" s="100" t="s">
        <v>89</v>
      </c>
      <c r="C43" s="101"/>
      <c r="D43" s="101"/>
      <c r="E43" s="101"/>
      <c r="F43" s="101"/>
      <c r="G43" s="101"/>
      <c r="H43" s="101"/>
      <c r="I43" s="102"/>
      <c r="J43" s="13">
        <v>6</v>
      </c>
      <c r="K43" s="13">
        <v>2</v>
      </c>
      <c r="L43" s="13">
        <v>2</v>
      </c>
      <c r="M43" s="13">
        <v>0</v>
      </c>
      <c r="N43" s="13">
        <v>0</v>
      </c>
      <c r="O43" s="41">
        <f t="shared" si="0"/>
        <v>4</v>
      </c>
      <c r="P43" s="23">
        <f t="shared" si="1"/>
        <v>7</v>
      </c>
      <c r="Q43" s="23">
        <f t="shared" si="2"/>
        <v>11</v>
      </c>
      <c r="R43" s="28" t="s">
        <v>36</v>
      </c>
      <c r="S43" s="13"/>
      <c r="T43" s="29"/>
      <c r="U43" s="13" t="s">
        <v>41</v>
      </c>
    </row>
    <row r="44" spans="1:21">
      <c r="A44" s="51" t="s">
        <v>90</v>
      </c>
      <c r="B44" s="100" t="s">
        <v>91</v>
      </c>
      <c r="C44" s="101"/>
      <c r="D44" s="101"/>
      <c r="E44" s="101"/>
      <c r="F44" s="101"/>
      <c r="G44" s="101"/>
      <c r="H44" s="101"/>
      <c r="I44" s="102"/>
      <c r="J44" s="13">
        <v>6</v>
      </c>
      <c r="K44" s="13">
        <v>2</v>
      </c>
      <c r="L44" s="13">
        <v>2</v>
      </c>
      <c r="M44" s="13">
        <v>0</v>
      </c>
      <c r="N44" s="13">
        <v>0</v>
      </c>
      <c r="O44" s="41">
        <f t="shared" si="0"/>
        <v>4</v>
      </c>
      <c r="P44" s="23">
        <f t="shared" si="1"/>
        <v>7</v>
      </c>
      <c r="Q44" s="23">
        <f t="shared" si="2"/>
        <v>11</v>
      </c>
      <c r="R44" s="28" t="s">
        <v>36</v>
      </c>
      <c r="S44" s="13"/>
      <c r="T44" s="29"/>
      <c r="U44" s="13" t="s">
        <v>41</v>
      </c>
    </row>
    <row r="45" spans="1:21">
      <c r="A45" s="51" t="s">
        <v>92</v>
      </c>
      <c r="B45" s="100" t="s">
        <v>93</v>
      </c>
      <c r="C45" s="101"/>
      <c r="D45" s="101"/>
      <c r="E45" s="101"/>
      <c r="F45" s="101"/>
      <c r="G45" s="101"/>
      <c r="H45" s="101"/>
      <c r="I45" s="102"/>
      <c r="J45" s="13">
        <v>6</v>
      </c>
      <c r="K45" s="13">
        <v>2</v>
      </c>
      <c r="L45" s="13">
        <v>2</v>
      </c>
      <c r="M45" s="13">
        <v>2</v>
      </c>
      <c r="N45" s="13">
        <v>0</v>
      </c>
      <c r="O45" s="41">
        <f t="shared" si="0"/>
        <v>6</v>
      </c>
      <c r="P45" s="23">
        <f t="shared" si="1"/>
        <v>5</v>
      </c>
      <c r="Q45" s="23">
        <f t="shared" si="2"/>
        <v>11</v>
      </c>
      <c r="R45" s="28"/>
      <c r="S45" s="13" t="s">
        <v>32</v>
      </c>
      <c r="T45" s="29"/>
      <c r="U45" s="13" t="s">
        <v>44</v>
      </c>
    </row>
    <row r="46" spans="1:21">
      <c r="A46" s="24" t="s">
        <v>94</v>
      </c>
      <c r="B46" s="205" t="s">
        <v>77</v>
      </c>
      <c r="C46" s="206"/>
      <c r="D46" s="206"/>
      <c r="E46" s="206"/>
      <c r="F46" s="206"/>
      <c r="G46" s="206"/>
      <c r="H46" s="206"/>
      <c r="I46" s="207"/>
      <c r="J46" s="24">
        <v>0</v>
      </c>
      <c r="K46" s="24">
        <v>0</v>
      </c>
      <c r="L46" s="24">
        <v>2</v>
      </c>
      <c r="M46" s="24">
        <v>0</v>
      </c>
      <c r="N46" s="24">
        <v>0</v>
      </c>
      <c r="O46" s="41">
        <f t="shared" si="0"/>
        <v>2</v>
      </c>
      <c r="P46" s="23">
        <f t="shared" si="1"/>
        <v>0</v>
      </c>
      <c r="Q46" s="23">
        <v>2</v>
      </c>
      <c r="R46" s="30"/>
      <c r="S46" s="31" t="s">
        <v>32</v>
      </c>
      <c r="T46" s="32"/>
      <c r="U46" s="31" t="s">
        <v>44</v>
      </c>
    </row>
    <row r="47" spans="1:21">
      <c r="A47" s="25" t="s">
        <v>29</v>
      </c>
      <c r="B47" s="80"/>
      <c r="C47" s="81"/>
      <c r="D47" s="81"/>
      <c r="E47" s="81"/>
      <c r="F47" s="81"/>
      <c r="G47" s="81"/>
      <c r="H47" s="81"/>
      <c r="I47" s="82"/>
      <c r="J47" s="25">
        <f t="shared" ref="J47:Q47" si="3">SUM(J41:J46)</f>
        <v>30</v>
      </c>
      <c r="K47" s="25">
        <f t="shared" si="3"/>
        <v>10</v>
      </c>
      <c r="L47" s="25">
        <f t="shared" si="3"/>
        <v>12</v>
      </c>
      <c r="M47" s="25">
        <f t="shared" si="3"/>
        <v>2</v>
      </c>
      <c r="N47" s="40">
        <f t="shared" si="3"/>
        <v>0</v>
      </c>
      <c r="O47" s="25">
        <f t="shared" si="3"/>
        <v>24</v>
      </c>
      <c r="P47" s="25">
        <f t="shared" si="3"/>
        <v>33</v>
      </c>
      <c r="Q47" s="25">
        <f t="shared" si="3"/>
        <v>57</v>
      </c>
      <c r="R47" s="25">
        <f>COUNTIF(R41:R46,"E")</f>
        <v>3</v>
      </c>
      <c r="S47" s="25">
        <f>COUNTIF(S41:S46,"C")</f>
        <v>2</v>
      </c>
      <c r="T47" s="25">
        <f>COUNTIF(T41:T46,"VP")</f>
        <v>1</v>
      </c>
      <c r="U47" s="26"/>
    </row>
    <row r="48" spans="1:21" ht="19.5" customHeight="1"/>
    <row r="49" spans="1:21" ht="16.5" customHeight="1">
      <c r="A49" s="109" t="s">
        <v>48</v>
      </c>
      <c r="B49" s="110"/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1"/>
    </row>
    <row r="50" spans="1:21" ht="26.25" customHeight="1">
      <c r="A50" s="122" t="s">
        <v>31</v>
      </c>
      <c r="B50" s="103" t="s">
        <v>30</v>
      </c>
      <c r="C50" s="104"/>
      <c r="D50" s="104"/>
      <c r="E50" s="104"/>
      <c r="F50" s="104"/>
      <c r="G50" s="104"/>
      <c r="H50" s="104"/>
      <c r="I50" s="105"/>
      <c r="J50" s="112" t="s">
        <v>45</v>
      </c>
      <c r="K50" s="114" t="s">
        <v>28</v>
      </c>
      <c r="L50" s="115"/>
      <c r="M50" s="115"/>
      <c r="N50" s="116"/>
      <c r="O50" s="114" t="s">
        <v>46</v>
      </c>
      <c r="P50" s="115"/>
      <c r="Q50" s="116"/>
      <c r="R50" s="114" t="s">
        <v>27</v>
      </c>
      <c r="S50" s="115"/>
      <c r="T50" s="116"/>
      <c r="U50" s="112" t="s">
        <v>26</v>
      </c>
    </row>
    <row r="51" spans="1:21" ht="12.75" customHeight="1">
      <c r="A51" s="123"/>
      <c r="B51" s="106"/>
      <c r="C51" s="107"/>
      <c r="D51" s="107"/>
      <c r="E51" s="107"/>
      <c r="F51" s="107"/>
      <c r="G51" s="107"/>
      <c r="H51" s="107"/>
      <c r="I51" s="108"/>
      <c r="J51" s="113"/>
      <c r="K51" s="5" t="s">
        <v>32</v>
      </c>
      <c r="L51" s="5" t="s">
        <v>33</v>
      </c>
      <c r="M51" s="5" t="s">
        <v>34</v>
      </c>
      <c r="N51" s="49" t="s">
        <v>80</v>
      </c>
      <c r="O51" s="5" t="s">
        <v>38</v>
      </c>
      <c r="P51" s="5" t="s">
        <v>9</v>
      </c>
      <c r="Q51" s="5" t="s">
        <v>35</v>
      </c>
      <c r="R51" s="5" t="s">
        <v>36</v>
      </c>
      <c r="S51" s="5" t="s">
        <v>32</v>
      </c>
      <c r="T51" s="5" t="s">
        <v>37</v>
      </c>
      <c r="U51" s="113"/>
    </row>
    <row r="52" spans="1:21">
      <c r="A52" s="51" t="s">
        <v>95</v>
      </c>
      <c r="B52" s="100" t="s">
        <v>96</v>
      </c>
      <c r="C52" s="101"/>
      <c r="D52" s="101"/>
      <c r="E52" s="101"/>
      <c r="F52" s="101"/>
      <c r="G52" s="101"/>
      <c r="H52" s="101"/>
      <c r="I52" s="102"/>
      <c r="J52" s="13">
        <v>5</v>
      </c>
      <c r="K52" s="13">
        <v>2</v>
      </c>
      <c r="L52" s="13">
        <v>2</v>
      </c>
      <c r="M52" s="13">
        <v>0</v>
      </c>
      <c r="N52" s="13">
        <v>0</v>
      </c>
      <c r="O52" s="22">
        <f>K52+L52+M52+N52</f>
        <v>4</v>
      </c>
      <c r="P52" s="23">
        <f>Q52-O52</f>
        <v>5</v>
      </c>
      <c r="Q52" s="23">
        <f>ROUND(PRODUCT(J52,25)/14,0)</f>
        <v>9</v>
      </c>
      <c r="R52" s="28" t="s">
        <v>36</v>
      </c>
      <c r="S52" s="13"/>
      <c r="T52" s="29"/>
      <c r="U52" s="13" t="s">
        <v>41</v>
      </c>
    </row>
    <row r="53" spans="1:21">
      <c r="A53" s="51" t="s">
        <v>97</v>
      </c>
      <c r="B53" s="100" t="s">
        <v>98</v>
      </c>
      <c r="C53" s="101"/>
      <c r="D53" s="101"/>
      <c r="E53" s="101"/>
      <c r="F53" s="101"/>
      <c r="G53" s="101"/>
      <c r="H53" s="101"/>
      <c r="I53" s="102"/>
      <c r="J53" s="13">
        <v>5</v>
      </c>
      <c r="K53" s="13">
        <v>2</v>
      </c>
      <c r="L53" s="13">
        <v>2</v>
      </c>
      <c r="M53" s="13">
        <v>0</v>
      </c>
      <c r="N53" s="13">
        <v>0</v>
      </c>
      <c r="O53" s="41">
        <f t="shared" ref="O53:O58" si="4">K53+L53+M53+N53</f>
        <v>4</v>
      </c>
      <c r="P53" s="23">
        <f t="shared" ref="P53:P58" si="5">Q53-O53</f>
        <v>5</v>
      </c>
      <c r="Q53" s="23">
        <f t="shared" ref="Q53:Q55" si="6">ROUND(PRODUCT(J53,25)/14,0)</f>
        <v>9</v>
      </c>
      <c r="R53" s="28" t="s">
        <v>36</v>
      </c>
      <c r="S53" s="13"/>
      <c r="T53" s="29"/>
      <c r="U53" s="13" t="s">
        <v>41</v>
      </c>
    </row>
    <row r="54" spans="1:21">
      <c r="A54" s="51" t="s">
        <v>99</v>
      </c>
      <c r="B54" s="100" t="s">
        <v>100</v>
      </c>
      <c r="C54" s="101"/>
      <c r="D54" s="101"/>
      <c r="E54" s="101"/>
      <c r="F54" s="101"/>
      <c r="G54" s="101"/>
      <c r="H54" s="101"/>
      <c r="I54" s="102"/>
      <c r="J54" s="13">
        <v>5</v>
      </c>
      <c r="K54" s="13">
        <v>2</v>
      </c>
      <c r="L54" s="13">
        <v>2</v>
      </c>
      <c r="M54" s="13">
        <v>0</v>
      </c>
      <c r="N54" s="13">
        <v>0</v>
      </c>
      <c r="O54" s="41">
        <f t="shared" si="4"/>
        <v>4</v>
      </c>
      <c r="P54" s="23">
        <f t="shared" si="5"/>
        <v>5</v>
      </c>
      <c r="Q54" s="23">
        <f t="shared" si="6"/>
        <v>9</v>
      </c>
      <c r="R54" s="28"/>
      <c r="S54" s="13"/>
      <c r="T54" s="29" t="s">
        <v>37</v>
      </c>
      <c r="U54" s="13" t="s">
        <v>41</v>
      </c>
    </row>
    <row r="55" spans="1:21">
      <c r="A55" s="51" t="s">
        <v>101</v>
      </c>
      <c r="B55" s="100" t="s">
        <v>102</v>
      </c>
      <c r="C55" s="101"/>
      <c r="D55" s="101"/>
      <c r="E55" s="101"/>
      <c r="F55" s="101"/>
      <c r="G55" s="101"/>
      <c r="H55" s="101"/>
      <c r="I55" s="102"/>
      <c r="J55" s="13">
        <v>5</v>
      </c>
      <c r="K55" s="13">
        <v>2</v>
      </c>
      <c r="L55" s="13">
        <v>2</v>
      </c>
      <c r="M55" s="13">
        <v>0</v>
      </c>
      <c r="N55" s="13">
        <v>0</v>
      </c>
      <c r="O55" s="41">
        <f t="shared" si="4"/>
        <v>4</v>
      </c>
      <c r="P55" s="23">
        <f t="shared" si="5"/>
        <v>5</v>
      </c>
      <c r="Q55" s="23">
        <f t="shared" si="6"/>
        <v>9</v>
      </c>
      <c r="R55" s="28" t="s">
        <v>36</v>
      </c>
      <c r="S55" s="13"/>
      <c r="T55" s="29"/>
      <c r="U55" s="13" t="s">
        <v>41</v>
      </c>
    </row>
    <row r="56" spans="1:21">
      <c r="A56" s="51" t="s">
        <v>104</v>
      </c>
      <c r="B56" s="100" t="s">
        <v>103</v>
      </c>
      <c r="C56" s="101"/>
      <c r="D56" s="101"/>
      <c r="E56" s="101"/>
      <c r="F56" s="101"/>
      <c r="G56" s="101"/>
      <c r="H56" s="101"/>
      <c r="I56" s="102"/>
      <c r="J56" s="13">
        <v>6</v>
      </c>
      <c r="K56" s="13">
        <v>2</v>
      </c>
      <c r="L56" s="13">
        <v>1</v>
      </c>
      <c r="M56" s="13">
        <v>2</v>
      </c>
      <c r="N56" s="13">
        <v>0</v>
      </c>
      <c r="O56" s="41">
        <f t="shared" si="4"/>
        <v>5</v>
      </c>
      <c r="P56" s="23">
        <f>Q56-O56</f>
        <v>6</v>
      </c>
      <c r="Q56" s="23">
        <f>ROUND(PRODUCT(J56,25)/14,0)</f>
        <v>11</v>
      </c>
      <c r="R56" s="28" t="s">
        <v>36</v>
      </c>
      <c r="S56" s="13"/>
      <c r="T56" s="29"/>
      <c r="U56" s="13" t="s">
        <v>44</v>
      </c>
    </row>
    <row r="57" spans="1:21">
      <c r="A57" s="51" t="s">
        <v>105</v>
      </c>
      <c r="B57" s="100" t="s">
        <v>106</v>
      </c>
      <c r="C57" s="101"/>
      <c r="D57" s="101"/>
      <c r="E57" s="101"/>
      <c r="F57" s="101"/>
      <c r="G57" s="101"/>
      <c r="H57" s="101"/>
      <c r="I57" s="102"/>
      <c r="J57" s="13">
        <v>4</v>
      </c>
      <c r="K57" s="13">
        <v>2</v>
      </c>
      <c r="L57" s="13">
        <v>1</v>
      </c>
      <c r="M57" s="13">
        <v>0</v>
      </c>
      <c r="N57" s="13">
        <v>0</v>
      </c>
      <c r="O57" s="41">
        <f t="shared" si="4"/>
        <v>3</v>
      </c>
      <c r="P57" s="23">
        <f>Q57-O57</f>
        <v>4</v>
      </c>
      <c r="Q57" s="23">
        <f>ROUND(PRODUCT(J57,25)/14,0)</f>
        <v>7</v>
      </c>
      <c r="R57" s="28"/>
      <c r="S57" s="13" t="s">
        <v>32</v>
      </c>
      <c r="T57" s="29"/>
      <c r="U57" s="13" t="s">
        <v>44</v>
      </c>
    </row>
    <row r="58" spans="1:21">
      <c r="A58" s="41" t="s">
        <v>184</v>
      </c>
      <c r="B58" s="83" t="s">
        <v>78</v>
      </c>
      <c r="C58" s="84"/>
      <c r="D58" s="84"/>
      <c r="E58" s="84"/>
      <c r="F58" s="84"/>
      <c r="G58" s="84"/>
      <c r="H58" s="84"/>
      <c r="I58" s="85"/>
      <c r="J58" s="22">
        <v>0</v>
      </c>
      <c r="K58" s="22">
        <v>0</v>
      </c>
      <c r="L58" s="22">
        <v>2</v>
      </c>
      <c r="M58" s="22">
        <v>0</v>
      </c>
      <c r="N58" s="41">
        <v>0</v>
      </c>
      <c r="O58" s="41">
        <f t="shared" si="4"/>
        <v>2</v>
      </c>
      <c r="P58" s="23">
        <f t="shared" si="5"/>
        <v>0</v>
      </c>
      <c r="Q58" s="23">
        <v>2</v>
      </c>
      <c r="R58" s="30"/>
      <c r="S58" s="31" t="s">
        <v>32</v>
      </c>
      <c r="T58" s="32"/>
      <c r="U58" s="31" t="s">
        <v>44</v>
      </c>
    </row>
    <row r="59" spans="1:21">
      <c r="A59" s="25" t="s">
        <v>29</v>
      </c>
      <c r="B59" s="80"/>
      <c r="C59" s="81"/>
      <c r="D59" s="81"/>
      <c r="E59" s="81"/>
      <c r="F59" s="81"/>
      <c r="G59" s="81"/>
      <c r="H59" s="81"/>
      <c r="I59" s="82"/>
      <c r="J59" s="25">
        <f t="shared" ref="J59:Q59" si="7">SUM(J52:J58)</f>
        <v>30</v>
      </c>
      <c r="K59" s="25">
        <f t="shared" si="7"/>
        <v>12</v>
      </c>
      <c r="L59" s="25">
        <f t="shared" si="7"/>
        <v>12</v>
      </c>
      <c r="M59" s="25">
        <f t="shared" si="7"/>
        <v>2</v>
      </c>
      <c r="N59" s="40">
        <f t="shared" si="7"/>
        <v>0</v>
      </c>
      <c r="O59" s="25">
        <f t="shared" si="7"/>
        <v>26</v>
      </c>
      <c r="P59" s="25">
        <f t="shared" si="7"/>
        <v>30</v>
      </c>
      <c r="Q59" s="25">
        <f t="shared" si="7"/>
        <v>56</v>
      </c>
      <c r="R59" s="25">
        <f>COUNTIF(R52:R58,"E")</f>
        <v>4</v>
      </c>
      <c r="S59" s="25">
        <f>COUNTIF(S52:S58,"C")</f>
        <v>2</v>
      </c>
      <c r="T59" s="25">
        <f>COUNTIF(T52:T58,"VP")</f>
        <v>1</v>
      </c>
      <c r="U59" s="26"/>
    </row>
    <row r="60" spans="1:21" ht="11.25" customHeight="1"/>
    <row r="61" spans="1:21" ht="18" customHeight="1">
      <c r="A61" s="109" t="s">
        <v>49</v>
      </c>
      <c r="B61" s="110"/>
      <c r="C61" s="110"/>
      <c r="D61" s="110"/>
      <c r="E61" s="110"/>
      <c r="F61" s="110"/>
      <c r="G61" s="110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T61" s="110"/>
      <c r="U61" s="111"/>
    </row>
    <row r="62" spans="1:21" ht="25.5" customHeight="1">
      <c r="A62" s="122" t="s">
        <v>31</v>
      </c>
      <c r="B62" s="103" t="s">
        <v>30</v>
      </c>
      <c r="C62" s="104"/>
      <c r="D62" s="104"/>
      <c r="E62" s="104"/>
      <c r="F62" s="104"/>
      <c r="G62" s="104"/>
      <c r="H62" s="104"/>
      <c r="I62" s="105"/>
      <c r="J62" s="112" t="s">
        <v>45</v>
      </c>
      <c r="K62" s="114" t="s">
        <v>28</v>
      </c>
      <c r="L62" s="115"/>
      <c r="M62" s="115"/>
      <c r="N62" s="116"/>
      <c r="O62" s="114" t="s">
        <v>46</v>
      </c>
      <c r="P62" s="115"/>
      <c r="Q62" s="116"/>
      <c r="R62" s="114" t="s">
        <v>27</v>
      </c>
      <c r="S62" s="115"/>
      <c r="T62" s="116"/>
      <c r="U62" s="112" t="s">
        <v>26</v>
      </c>
    </row>
    <row r="63" spans="1:21" ht="16.5" customHeight="1">
      <c r="A63" s="123"/>
      <c r="B63" s="106"/>
      <c r="C63" s="107"/>
      <c r="D63" s="107"/>
      <c r="E63" s="107"/>
      <c r="F63" s="107"/>
      <c r="G63" s="107"/>
      <c r="H63" s="107"/>
      <c r="I63" s="108"/>
      <c r="J63" s="113"/>
      <c r="K63" s="5" t="s">
        <v>32</v>
      </c>
      <c r="L63" s="5" t="s">
        <v>33</v>
      </c>
      <c r="M63" s="5" t="s">
        <v>34</v>
      </c>
      <c r="N63" s="49" t="s">
        <v>80</v>
      </c>
      <c r="O63" s="5" t="s">
        <v>38</v>
      </c>
      <c r="P63" s="5" t="s">
        <v>9</v>
      </c>
      <c r="Q63" s="5" t="s">
        <v>35</v>
      </c>
      <c r="R63" s="5" t="s">
        <v>36</v>
      </c>
      <c r="S63" s="5" t="s">
        <v>32</v>
      </c>
      <c r="T63" s="5" t="s">
        <v>37</v>
      </c>
      <c r="U63" s="113"/>
    </row>
    <row r="64" spans="1:21">
      <c r="A64" s="51" t="s">
        <v>107</v>
      </c>
      <c r="B64" s="100" t="s">
        <v>108</v>
      </c>
      <c r="C64" s="101"/>
      <c r="D64" s="101"/>
      <c r="E64" s="101"/>
      <c r="F64" s="101"/>
      <c r="G64" s="101"/>
      <c r="H64" s="101"/>
      <c r="I64" s="102"/>
      <c r="J64" s="13">
        <v>6</v>
      </c>
      <c r="K64" s="13">
        <v>2</v>
      </c>
      <c r="L64" s="13">
        <v>2</v>
      </c>
      <c r="M64" s="13">
        <v>0</v>
      </c>
      <c r="N64" s="13">
        <v>0</v>
      </c>
      <c r="O64" s="22">
        <f>K64+L64+M64+N64</f>
        <v>4</v>
      </c>
      <c r="P64" s="23">
        <f>Q64-O64</f>
        <v>7</v>
      </c>
      <c r="Q64" s="23">
        <f>ROUND(PRODUCT(J64,25)/14,0)</f>
        <v>11</v>
      </c>
      <c r="R64" s="28"/>
      <c r="S64" s="13"/>
      <c r="T64" s="29" t="s">
        <v>37</v>
      </c>
      <c r="U64" s="13" t="s">
        <v>41</v>
      </c>
    </row>
    <row r="65" spans="1:21">
      <c r="A65" s="51" t="s">
        <v>109</v>
      </c>
      <c r="B65" s="100" t="s">
        <v>110</v>
      </c>
      <c r="C65" s="101"/>
      <c r="D65" s="101"/>
      <c r="E65" s="101"/>
      <c r="F65" s="101"/>
      <c r="G65" s="101"/>
      <c r="H65" s="101"/>
      <c r="I65" s="102"/>
      <c r="J65" s="13">
        <v>6</v>
      </c>
      <c r="K65" s="13">
        <v>2</v>
      </c>
      <c r="L65" s="13">
        <v>2</v>
      </c>
      <c r="M65" s="13">
        <v>1</v>
      </c>
      <c r="N65" s="13">
        <v>0</v>
      </c>
      <c r="O65" s="41">
        <f t="shared" ref="O65:O69" si="8">K65+L65+M65+N65</f>
        <v>5</v>
      </c>
      <c r="P65" s="23">
        <f t="shared" ref="P65:P69" si="9">Q65-O65</f>
        <v>6</v>
      </c>
      <c r="Q65" s="23">
        <f t="shared" ref="Q65:Q69" si="10">ROUND(PRODUCT(J65,25)/14,0)</f>
        <v>11</v>
      </c>
      <c r="R65" s="28" t="s">
        <v>36</v>
      </c>
      <c r="S65" s="13"/>
      <c r="T65" s="29"/>
      <c r="U65" s="13" t="s">
        <v>41</v>
      </c>
    </row>
    <row r="66" spans="1:21">
      <c r="A66" s="51" t="s">
        <v>111</v>
      </c>
      <c r="B66" s="100" t="s">
        <v>112</v>
      </c>
      <c r="C66" s="101"/>
      <c r="D66" s="101"/>
      <c r="E66" s="101"/>
      <c r="F66" s="101"/>
      <c r="G66" s="101"/>
      <c r="H66" s="101"/>
      <c r="I66" s="102"/>
      <c r="J66" s="13">
        <v>6</v>
      </c>
      <c r="K66" s="13">
        <v>2</v>
      </c>
      <c r="L66" s="13">
        <v>2</v>
      </c>
      <c r="M66" s="13">
        <v>0</v>
      </c>
      <c r="N66" s="13">
        <v>0</v>
      </c>
      <c r="O66" s="41">
        <f t="shared" si="8"/>
        <v>4</v>
      </c>
      <c r="P66" s="23">
        <f t="shared" si="9"/>
        <v>7</v>
      </c>
      <c r="Q66" s="23">
        <f t="shared" si="10"/>
        <v>11</v>
      </c>
      <c r="R66" s="28" t="s">
        <v>36</v>
      </c>
      <c r="S66" s="13"/>
      <c r="T66" s="29"/>
      <c r="U66" s="13" t="s">
        <v>43</v>
      </c>
    </row>
    <row r="67" spans="1:21">
      <c r="A67" s="51" t="s">
        <v>113</v>
      </c>
      <c r="B67" s="100" t="s">
        <v>114</v>
      </c>
      <c r="C67" s="101"/>
      <c r="D67" s="101"/>
      <c r="E67" s="101"/>
      <c r="F67" s="101"/>
      <c r="G67" s="101"/>
      <c r="H67" s="101"/>
      <c r="I67" s="102"/>
      <c r="J67" s="13">
        <v>6</v>
      </c>
      <c r="K67" s="13">
        <v>2</v>
      </c>
      <c r="L67" s="13">
        <v>2</v>
      </c>
      <c r="M67" s="13">
        <v>0</v>
      </c>
      <c r="N67" s="13">
        <v>0</v>
      </c>
      <c r="O67" s="41">
        <f t="shared" si="8"/>
        <v>4</v>
      </c>
      <c r="P67" s="23">
        <f t="shared" si="9"/>
        <v>7</v>
      </c>
      <c r="Q67" s="23">
        <f t="shared" si="10"/>
        <v>11</v>
      </c>
      <c r="R67" s="28" t="s">
        <v>36</v>
      </c>
      <c r="S67" s="13"/>
      <c r="T67" s="29"/>
      <c r="U67" s="13" t="s">
        <v>41</v>
      </c>
    </row>
    <row r="68" spans="1:21">
      <c r="A68" s="51" t="s">
        <v>115</v>
      </c>
      <c r="B68" s="100" t="s">
        <v>116</v>
      </c>
      <c r="C68" s="101"/>
      <c r="D68" s="101"/>
      <c r="E68" s="101"/>
      <c r="F68" s="101"/>
      <c r="G68" s="101"/>
      <c r="H68" s="101"/>
      <c r="I68" s="102"/>
      <c r="J68" s="13">
        <v>6</v>
      </c>
      <c r="K68" s="13">
        <v>1</v>
      </c>
      <c r="L68" s="13">
        <v>0</v>
      </c>
      <c r="M68" s="13">
        <v>2</v>
      </c>
      <c r="N68" s="13">
        <v>0</v>
      </c>
      <c r="O68" s="41">
        <f t="shared" si="8"/>
        <v>3</v>
      </c>
      <c r="P68" s="23">
        <f t="shared" si="9"/>
        <v>8</v>
      </c>
      <c r="Q68" s="23">
        <f t="shared" si="10"/>
        <v>11</v>
      </c>
      <c r="R68" s="28"/>
      <c r="S68" s="13" t="s">
        <v>32</v>
      </c>
      <c r="T68" s="29"/>
      <c r="U68" s="13" t="s">
        <v>44</v>
      </c>
    </row>
    <row r="69" spans="1:21">
      <c r="A69" s="51" t="s">
        <v>117</v>
      </c>
      <c r="B69" s="100" t="s">
        <v>118</v>
      </c>
      <c r="C69" s="101"/>
      <c r="D69" s="101"/>
      <c r="E69" s="101"/>
      <c r="F69" s="101"/>
      <c r="G69" s="101"/>
      <c r="H69" s="101"/>
      <c r="I69" s="102"/>
      <c r="J69" s="13">
        <v>3</v>
      </c>
      <c r="K69" s="13">
        <v>0</v>
      </c>
      <c r="L69" s="13">
        <v>2</v>
      </c>
      <c r="M69" s="13">
        <v>0</v>
      </c>
      <c r="N69" s="13">
        <v>0</v>
      </c>
      <c r="O69" s="41">
        <f t="shared" si="8"/>
        <v>2</v>
      </c>
      <c r="P69" s="23">
        <f t="shared" si="9"/>
        <v>3</v>
      </c>
      <c r="Q69" s="23">
        <f t="shared" si="10"/>
        <v>5</v>
      </c>
      <c r="R69" s="28"/>
      <c r="S69" s="13" t="s">
        <v>32</v>
      </c>
      <c r="T69" s="29"/>
      <c r="U69" s="13" t="s">
        <v>44</v>
      </c>
    </row>
    <row r="70" spans="1:21">
      <c r="A70" s="25" t="s">
        <v>29</v>
      </c>
      <c r="B70" s="80"/>
      <c r="C70" s="81"/>
      <c r="D70" s="81"/>
      <c r="E70" s="81"/>
      <c r="F70" s="81"/>
      <c r="G70" s="81"/>
      <c r="H70" s="81"/>
      <c r="I70" s="82"/>
      <c r="J70" s="25">
        <f t="shared" ref="J70:Q70" si="11">SUM(J64:J69)</f>
        <v>33</v>
      </c>
      <c r="K70" s="25">
        <f t="shared" si="11"/>
        <v>9</v>
      </c>
      <c r="L70" s="25">
        <f t="shared" si="11"/>
        <v>10</v>
      </c>
      <c r="M70" s="25">
        <f t="shared" si="11"/>
        <v>3</v>
      </c>
      <c r="N70" s="40">
        <f t="shared" si="11"/>
        <v>0</v>
      </c>
      <c r="O70" s="25">
        <f t="shared" si="11"/>
        <v>22</v>
      </c>
      <c r="P70" s="25">
        <f t="shared" si="11"/>
        <v>38</v>
      </c>
      <c r="Q70" s="25">
        <f t="shared" si="11"/>
        <v>60</v>
      </c>
      <c r="R70" s="25">
        <f>COUNTIF(R64:R69,"E")</f>
        <v>3</v>
      </c>
      <c r="S70" s="25">
        <f>COUNTIF(S64:S69,"C")</f>
        <v>2</v>
      </c>
      <c r="T70" s="25">
        <f>COUNTIF(T64:T69,"VP")</f>
        <v>1</v>
      </c>
      <c r="U70" s="26"/>
    </row>
    <row r="71" spans="1:21" ht="21.75" customHeight="1"/>
    <row r="72" spans="1:21" ht="18.75" customHeight="1">
      <c r="A72" s="109" t="s">
        <v>50</v>
      </c>
      <c r="B72" s="110"/>
      <c r="C72" s="110"/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1"/>
    </row>
    <row r="73" spans="1:21" ht="24.75" customHeight="1">
      <c r="A73" s="122" t="s">
        <v>31</v>
      </c>
      <c r="B73" s="103" t="s">
        <v>30</v>
      </c>
      <c r="C73" s="104"/>
      <c r="D73" s="104"/>
      <c r="E73" s="104"/>
      <c r="F73" s="104"/>
      <c r="G73" s="104"/>
      <c r="H73" s="104"/>
      <c r="I73" s="105"/>
      <c r="J73" s="112" t="s">
        <v>45</v>
      </c>
      <c r="K73" s="114" t="s">
        <v>28</v>
      </c>
      <c r="L73" s="115"/>
      <c r="M73" s="115"/>
      <c r="N73" s="116"/>
      <c r="O73" s="114" t="s">
        <v>46</v>
      </c>
      <c r="P73" s="115"/>
      <c r="Q73" s="116"/>
      <c r="R73" s="114" t="s">
        <v>27</v>
      </c>
      <c r="S73" s="115"/>
      <c r="T73" s="116"/>
      <c r="U73" s="112" t="s">
        <v>26</v>
      </c>
    </row>
    <row r="74" spans="1:21">
      <c r="A74" s="123"/>
      <c r="B74" s="106"/>
      <c r="C74" s="107"/>
      <c r="D74" s="107"/>
      <c r="E74" s="107"/>
      <c r="F74" s="107"/>
      <c r="G74" s="107"/>
      <c r="H74" s="107"/>
      <c r="I74" s="108"/>
      <c r="J74" s="113"/>
      <c r="K74" s="5" t="s">
        <v>32</v>
      </c>
      <c r="L74" s="5" t="s">
        <v>33</v>
      </c>
      <c r="M74" s="5" t="s">
        <v>34</v>
      </c>
      <c r="N74" s="49" t="s">
        <v>80</v>
      </c>
      <c r="O74" s="5" t="s">
        <v>38</v>
      </c>
      <c r="P74" s="5" t="s">
        <v>9</v>
      </c>
      <c r="Q74" s="5" t="s">
        <v>35</v>
      </c>
      <c r="R74" s="5" t="s">
        <v>36</v>
      </c>
      <c r="S74" s="5" t="s">
        <v>32</v>
      </c>
      <c r="T74" s="5" t="s">
        <v>37</v>
      </c>
      <c r="U74" s="113"/>
    </row>
    <row r="75" spans="1:21">
      <c r="A75" s="51" t="s">
        <v>119</v>
      </c>
      <c r="B75" s="100" t="s">
        <v>183</v>
      </c>
      <c r="C75" s="101"/>
      <c r="D75" s="101"/>
      <c r="E75" s="101"/>
      <c r="F75" s="101"/>
      <c r="G75" s="101"/>
      <c r="H75" s="101"/>
      <c r="I75" s="102"/>
      <c r="J75" s="13">
        <v>6</v>
      </c>
      <c r="K75" s="13">
        <v>2</v>
      </c>
      <c r="L75" s="13">
        <v>1</v>
      </c>
      <c r="M75" s="13">
        <v>2</v>
      </c>
      <c r="N75" s="13">
        <v>0</v>
      </c>
      <c r="O75" s="22">
        <f>K75+L75+M75+N75</f>
        <v>5</v>
      </c>
      <c r="P75" s="23">
        <f>Q75-O75</f>
        <v>6</v>
      </c>
      <c r="Q75" s="23">
        <f>ROUND(PRODUCT(J75,25)/14,0)</f>
        <v>11</v>
      </c>
      <c r="R75" s="28" t="s">
        <v>36</v>
      </c>
      <c r="S75" s="13"/>
      <c r="T75" s="29"/>
      <c r="U75" s="13" t="s">
        <v>43</v>
      </c>
    </row>
    <row r="76" spans="1:21">
      <c r="A76" s="51" t="s">
        <v>123</v>
      </c>
      <c r="B76" s="100" t="s">
        <v>228</v>
      </c>
      <c r="C76" s="101"/>
      <c r="D76" s="101"/>
      <c r="E76" s="101"/>
      <c r="F76" s="101"/>
      <c r="G76" s="101"/>
      <c r="H76" s="101"/>
      <c r="I76" s="102"/>
      <c r="J76" s="13">
        <v>6</v>
      </c>
      <c r="K76" s="13">
        <v>2</v>
      </c>
      <c r="L76" s="13">
        <v>2</v>
      </c>
      <c r="M76" s="13">
        <v>0</v>
      </c>
      <c r="N76" s="13">
        <v>0</v>
      </c>
      <c r="O76" s="41">
        <f t="shared" ref="O76:O80" si="12">K76+L76+M76+N76</f>
        <v>4</v>
      </c>
      <c r="P76" s="23">
        <f t="shared" ref="P76:P80" si="13">Q76-O76</f>
        <v>7</v>
      </c>
      <c r="Q76" s="23">
        <f t="shared" ref="Q76:Q80" si="14">ROUND(PRODUCT(J76,25)/14,0)</f>
        <v>11</v>
      </c>
      <c r="R76" s="28" t="s">
        <v>36</v>
      </c>
      <c r="S76" s="13"/>
      <c r="T76" s="29"/>
      <c r="U76" s="13" t="s">
        <v>41</v>
      </c>
    </row>
    <row r="77" spans="1:21">
      <c r="A77" s="51" t="s">
        <v>124</v>
      </c>
      <c r="B77" s="100" t="s">
        <v>229</v>
      </c>
      <c r="C77" s="101"/>
      <c r="D77" s="101"/>
      <c r="E77" s="101"/>
      <c r="F77" s="101"/>
      <c r="G77" s="101"/>
      <c r="H77" s="101"/>
      <c r="I77" s="102"/>
      <c r="J77" s="13">
        <v>6</v>
      </c>
      <c r="K77" s="13">
        <v>2</v>
      </c>
      <c r="L77" s="13">
        <v>2</v>
      </c>
      <c r="M77" s="13">
        <v>0</v>
      </c>
      <c r="N77" s="13">
        <v>0</v>
      </c>
      <c r="O77" s="41">
        <f t="shared" si="12"/>
        <v>4</v>
      </c>
      <c r="P77" s="23">
        <f t="shared" si="13"/>
        <v>7</v>
      </c>
      <c r="Q77" s="23">
        <f t="shared" si="14"/>
        <v>11</v>
      </c>
      <c r="R77" s="28" t="s">
        <v>36</v>
      </c>
      <c r="S77" s="13"/>
      <c r="T77" s="29"/>
      <c r="U77" s="13" t="s">
        <v>41</v>
      </c>
    </row>
    <row r="78" spans="1:21">
      <c r="A78" s="51" t="s">
        <v>125</v>
      </c>
      <c r="B78" s="100" t="s">
        <v>126</v>
      </c>
      <c r="C78" s="101"/>
      <c r="D78" s="101"/>
      <c r="E78" s="101"/>
      <c r="F78" s="101"/>
      <c r="G78" s="101"/>
      <c r="H78" s="101"/>
      <c r="I78" s="102"/>
      <c r="J78" s="13">
        <v>6</v>
      </c>
      <c r="K78" s="13">
        <v>2</v>
      </c>
      <c r="L78" s="13">
        <v>2</v>
      </c>
      <c r="M78" s="13">
        <v>1</v>
      </c>
      <c r="N78" s="13">
        <v>0</v>
      </c>
      <c r="O78" s="41">
        <f t="shared" si="12"/>
        <v>5</v>
      </c>
      <c r="P78" s="23">
        <f t="shared" si="13"/>
        <v>6</v>
      </c>
      <c r="Q78" s="23">
        <f t="shared" si="14"/>
        <v>11</v>
      </c>
      <c r="R78" s="28" t="s">
        <v>36</v>
      </c>
      <c r="S78" s="13"/>
      <c r="T78" s="29"/>
      <c r="U78" s="13" t="s">
        <v>41</v>
      </c>
    </row>
    <row r="79" spans="1:21">
      <c r="A79" s="51" t="s">
        <v>127</v>
      </c>
      <c r="B79" s="100" t="s">
        <v>128</v>
      </c>
      <c r="C79" s="101"/>
      <c r="D79" s="101"/>
      <c r="E79" s="101"/>
      <c r="F79" s="101"/>
      <c r="G79" s="101"/>
      <c r="H79" s="101"/>
      <c r="I79" s="102"/>
      <c r="J79" s="13">
        <v>6</v>
      </c>
      <c r="K79" s="13">
        <v>2</v>
      </c>
      <c r="L79" s="13">
        <v>1</v>
      </c>
      <c r="M79" s="13">
        <v>0</v>
      </c>
      <c r="N79" s="13">
        <v>0</v>
      </c>
      <c r="O79" s="41">
        <f t="shared" si="12"/>
        <v>3</v>
      </c>
      <c r="P79" s="23">
        <f t="shared" si="13"/>
        <v>8</v>
      </c>
      <c r="Q79" s="23">
        <f t="shared" si="14"/>
        <v>11</v>
      </c>
      <c r="R79" s="28"/>
      <c r="S79" s="13"/>
      <c r="T79" s="29" t="s">
        <v>37</v>
      </c>
      <c r="U79" s="13" t="s">
        <v>43</v>
      </c>
    </row>
    <row r="80" spans="1:21">
      <c r="A80" s="52" t="s">
        <v>129</v>
      </c>
      <c r="B80" s="100" t="s">
        <v>130</v>
      </c>
      <c r="C80" s="101"/>
      <c r="D80" s="101"/>
      <c r="E80" s="101"/>
      <c r="F80" s="101"/>
      <c r="G80" s="101"/>
      <c r="H80" s="101"/>
      <c r="I80" s="102"/>
      <c r="J80" s="13">
        <v>3</v>
      </c>
      <c r="K80" s="13">
        <v>0</v>
      </c>
      <c r="L80" s="13">
        <v>2</v>
      </c>
      <c r="M80" s="13">
        <v>0</v>
      </c>
      <c r="N80" s="13">
        <v>0</v>
      </c>
      <c r="O80" s="53">
        <f t="shared" si="12"/>
        <v>2</v>
      </c>
      <c r="P80" s="23">
        <f t="shared" si="13"/>
        <v>3</v>
      </c>
      <c r="Q80" s="23">
        <f t="shared" si="14"/>
        <v>5</v>
      </c>
      <c r="R80" s="28"/>
      <c r="S80" s="13" t="s">
        <v>32</v>
      </c>
      <c r="T80" s="29"/>
      <c r="U80" s="13" t="s">
        <v>44</v>
      </c>
    </row>
    <row r="81" spans="1:31">
      <c r="A81" s="25" t="s">
        <v>29</v>
      </c>
      <c r="B81" s="80"/>
      <c r="C81" s="81"/>
      <c r="D81" s="81"/>
      <c r="E81" s="81"/>
      <c r="F81" s="81"/>
      <c r="G81" s="81"/>
      <c r="H81" s="81"/>
      <c r="I81" s="82"/>
      <c r="J81" s="25">
        <f t="shared" ref="J81:Q81" si="15">SUM(J75:J80)</f>
        <v>33</v>
      </c>
      <c r="K81" s="25">
        <f t="shared" si="15"/>
        <v>10</v>
      </c>
      <c r="L81" s="25">
        <f t="shared" si="15"/>
        <v>10</v>
      </c>
      <c r="M81" s="25">
        <f t="shared" si="15"/>
        <v>3</v>
      </c>
      <c r="N81" s="40">
        <f t="shared" si="15"/>
        <v>0</v>
      </c>
      <c r="O81" s="25">
        <f t="shared" si="15"/>
        <v>23</v>
      </c>
      <c r="P81" s="25">
        <f t="shared" si="15"/>
        <v>37</v>
      </c>
      <c r="Q81" s="25">
        <f t="shared" si="15"/>
        <v>60</v>
      </c>
      <c r="R81" s="78">
        <f>COUNTIF(R75:R80,"E")</f>
        <v>4</v>
      </c>
      <c r="S81" s="78">
        <f>COUNTIF(S75:S80,"C")</f>
        <v>1</v>
      </c>
      <c r="T81" s="78">
        <f>COUNTIF(T75:T80,"VP")</f>
        <v>1</v>
      </c>
      <c r="U81" s="26"/>
      <c r="W81" s="75"/>
      <c r="X81" s="75"/>
      <c r="Y81" s="75"/>
      <c r="Z81" s="75"/>
      <c r="AA81" s="75"/>
      <c r="AB81" s="75"/>
      <c r="AC81" s="75"/>
      <c r="AD81" s="75"/>
      <c r="AE81" s="75"/>
    </row>
    <row r="82" spans="1:31" ht="9" customHeight="1">
      <c r="W82" s="75"/>
      <c r="X82" s="75"/>
      <c r="Y82" s="75"/>
      <c r="Z82" s="75"/>
      <c r="AA82" s="75"/>
      <c r="AB82" s="75"/>
      <c r="AC82" s="75"/>
      <c r="AD82" s="75"/>
      <c r="AE82" s="75"/>
    </row>
    <row r="84" spans="1:31" ht="18" customHeight="1">
      <c r="A84" s="109" t="s">
        <v>51</v>
      </c>
      <c r="B84" s="110"/>
      <c r="C84" s="110"/>
      <c r="D84" s="110"/>
      <c r="E84" s="110"/>
      <c r="F84" s="110"/>
      <c r="G84" s="110"/>
      <c r="H84" s="110"/>
      <c r="I84" s="110"/>
      <c r="J84" s="110"/>
      <c r="K84" s="110"/>
      <c r="L84" s="110"/>
      <c r="M84" s="110"/>
      <c r="N84" s="110"/>
      <c r="O84" s="110"/>
      <c r="P84" s="110"/>
      <c r="Q84" s="110"/>
      <c r="R84" s="110"/>
      <c r="S84" s="110"/>
      <c r="T84" s="110"/>
      <c r="U84" s="111"/>
    </row>
    <row r="85" spans="1:31" ht="25.5" customHeight="1">
      <c r="A85" s="122" t="s">
        <v>31</v>
      </c>
      <c r="B85" s="103" t="s">
        <v>30</v>
      </c>
      <c r="C85" s="104"/>
      <c r="D85" s="104"/>
      <c r="E85" s="104"/>
      <c r="F85" s="104"/>
      <c r="G85" s="104"/>
      <c r="H85" s="104"/>
      <c r="I85" s="105"/>
      <c r="J85" s="112" t="s">
        <v>45</v>
      </c>
      <c r="K85" s="114" t="s">
        <v>28</v>
      </c>
      <c r="L85" s="115"/>
      <c r="M85" s="115"/>
      <c r="N85" s="116"/>
      <c r="O85" s="114" t="s">
        <v>46</v>
      </c>
      <c r="P85" s="115"/>
      <c r="Q85" s="116"/>
      <c r="R85" s="114" t="s">
        <v>27</v>
      </c>
      <c r="S85" s="115"/>
      <c r="T85" s="116"/>
      <c r="U85" s="112" t="s">
        <v>26</v>
      </c>
    </row>
    <row r="86" spans="1:31">
      <c r="A86" s="123"/>
      <c r="B86" s="106"/>
      <c r="C86" s="107"/>
      <c r="D86" s="107"/>
      <c r="E86" s="107"/>
      <c r="F86" s="107"/>
      <c r="G86" s="107"/>
      <c r="H86" s="107"/>
      <c r="I86" s="108"/>
      <c r="J86" s="113"/>
      <c r="K86" s="5" t="s">
        <v>32</v>
      </c>
      <c r="L86" s="5" t="s">
        <v>33</v>
      </c>
      <c r="M86" s="5" t="s">
        <v>34</v>
      </c>
      <c r="N86" s="49" t="s">
        <v>80</v>
      </c>
      <c r="O86" s="5" t="s">
        <v>38</v>
      </c>
      <c r="P86" s="5" t="s">
        <v>9</v>
      </c>
      <c r="Q86" s="5" t="s">
        <v>35</v>
      </c>
      <c r="R86" s="5" t="s">
        <v>36</v>
      </c>
      <c r="S86" s="5" t="s">
        <v>32</v>
      </c>
      <c r="T86" s="5" t="s">
        <v>37</v>
      </c>
      <c r="U86" s="113"/>
    </row>
    <row r="87" spans="1:31">
      <c r="A87" s="51" t="s">
        <v>131</v>
      </c>
      <c r="B87" s="100" t="s">
        <v>120</v>
      </c>
      <c r="C87" s="101"/>
      <c r="D87" s="101"/>
      <c r="E87" s="101"/>
      <c r="F87" s="101"/>
      <c r="G87" s="101"/>
      <c r="H87" s="101"/>
      <c r="I87" s="102"/>
      <c r="J87" s="13">
        <v>5</v>
      </c>
      <c r="K87" s="13">
        <v>2</v>
      </c>
      <c r="L87" s="13">
        <v>2</v>
      </c>
      <c r="M87" s="13">
        <v>0</v>
      </c>
      <c r="N87" s="13">
        <v>0</v>
      </c>
      <c r="O87" s="22">
        <f>K87+L87+M87+N87</f>
        <v>4</v>
      </c>
      <c r="P87" s="23">
        <f>Q87-O87</f>
        <v>5</v>
      </c>
      <c r="Q87" s="23">
        <f>ROUND(PRODUCT(J87,25)/14,0)</f>
        <v>9</v>
      </c>
      <c r="R87" s="28" t="s">
        <v>36</v>
      </c>
      <c r="S87" s="13"/>
      <c r="T87" s="29"/>
      <c r="U87" s="13" t="s">
        <v>43</v>
      </c>
    </row>
    <row r="88" spans="1:31">
      <c r="A88" s="51" t="s">
        <v>121</v>
      </c>
      <c r="B88" s="100" t="s">
        <v>122</v>
      </c>
      <c r="C88" s="101"/>
      <c r="D88" s="101"/>
      <c r="E88" s="101"/>
      <c r="F88" s="101"/>
      <c r="G88" s="101"/>
      <c r="H88" s="101"/>
      <c r="I88" s="102"/>
      <c r="J88" s="13">
        <v>5</v>
      </c>
      <c r="K88" s="13">
        <v>2</v>
      </c>
      <c r="L88" s="13">
        <v>2</v>
      </c>
      <c r="M88" s="13">
        <v>1</v>
      </c>
      <c r="N88" s="13">
        <v>0</v>
      </c>
      <c r="O88" s="41">
        <f t="shared" ref="O88:O90" si="16">K88+L88+M88+N88</f>
        <v>5</v>
      </c>
      <c r="P88" s="23">
        <f t="shared" ref="P88:P90" si="17">Q88-O88</f>
        <v>4</v>
      </c>
      <c r="Q88" s="23">
        <f>ROUND(PRODUCT(J88,25)/14,0)</f>
        <v>9</v>
      </c>
      <c r="R88" s="28" t="s">
        <v>36</v>
      </c>
      <c r="S88" s="13"/>
      <c r="T88" s="29"/>
      <c r="U88" s="13" t="s">
        <v>43</v>
      </c>
    </row>
    <row r="89" spans="1:31">
      <c r="A89" s="51" t="s">
        <v>132</v>
      </c>
      <c r="B89" s="100" t="s">
        <v>133</v>
      </c>
      <c r="C89" s="101"/>
      <c r="D89" s="101"/>
      <c r="E89" s="101"/>
      <c r="F89" s="101"/>
      <c r="G89" s="101"/>
      <c r="H89" s="101"/>
      <c r="I89" s="102"/>
      <c r="J89" s="13">
        <v>5</v>
      </c>
      <c r="K89" s="13">
        <v>2</v>
      </c>
      <c r="L89" s="13">
        <v>2</v>
      </c>
      <c r="M89" s="13">
        <v>0</v>
      </c>
      <c r="N89" s="13">
        <v>0</v>
      </c>
      <c r="O89" s="41">
        <f t="shared" si="16"/>
        <v>4</v>
      </c>
      <c r="P89" s="23">
        <f>Q89-O89</f>
        <v>5</v>
      </c>
      <c r="Q89" s="23">
        <f>ROUND(PRODUCT(J89,25)/14,0)</f>
        <v>9</v>
      </c>
      <c r="R89" s="28" t="s">
        <v>36</v>
      </c>
      <c r="S89" s="13"/>
      <c r="T89" s="29"/>
      <c r="U89" s="13" t="s">
        <v>43</v>
      </c>
    </row>
    <row r="90" spans="1:31">
      <c r="A90" s="51" t="s">
        <v>134</v>
      </c>
      <c r="B90" s="175" t="s">
        <v>135</v>
      </c>
      <c r="C90" s="176"/>
      <c r="D90" s="176"/>
      <c r="E90" s="176"/>
      <c r="F90" s="176"/>
      <c r="G90" s="176"/>
      <c r="H90" s="176"/>
      <c r="I90" s="177"/>
      <c r="J90" s="13">
        <v>5</v>
      </c>
      <c r="K90" s="13">
        <v>2</v>
      </c>
      <c r="L90" s="13">
        <v>2</v>
      </c>
      <c r="M90" s="13">
        <v>1</v>
      </c>
      <c r="N90" s="13">
        <v>0</v>
      </c>
      <c r="O90" s="41">
        <f t="shared" si="16"/>
        <v>5</v>
      </c>
      <c r="P90" s="23">
        <f t="shared" si="17"/>
        <v>4</v>
      </c>
      <c r="Q90" s="23">
        <f>ROUND(PRODUCT(J90,25)/14,0)</f>
        <v>9</v>
      </c>
      <c r="R90" s="28"/>
      <c r="S90" s="13" t="s">
        <v>32</v>
      </c>
      <c r="T90" s="29"/>
      <c r="U90" s="13" t="s">
        <v>43</v>
      </c>
    </row>
    <row r="91" spans="1:31">
      <c r="A91" s="52" t="s">
        <v>136</v>
      </c>
      <c r="B91" s="100" t="s">
        <v>138</v>
      </c>
      <c r="C91" s="101"/>
      <c r="D91" s="101"/>
      <c r="E91" s="101"/>
      <c r="F91" s="101"/>
      <c r="G91" s="101"/>
      <c r="H91" s="101"/>
      <c r="I91" s="102"/>
      <c r="J91" s="13">
        <v>6</v>
      </c>
      <c r="K91" s="13">
        <v>2</v>
      </c>
      <c r="L91" s="13">
        <v>1</v>
      </c>
      <c r="M91" s="13">
        <v>0</v>
      </c>
      <c r="N91" s="13">
        <v>2</v>
      </c>
      <c r="O91" s="55">
        <f t="shared" ref="O91:O92" si="18">K91+L91+M91+N91</f>
        <v>5</v>
      </c>
      <c r="P91" s="23">
        <f t="shared" ref="P91:P92" si="19">Q91-O91</f>
        <v>6</v>
      </c>
      <c r="Q91" s="23">
        <f>ROUND(PRODUCT(J91,25)/14,0)</f>
        <v>11</v>
      </c>
      <c r="R91" s="28"/>
      <c r="S91" s="13"/>
      <c r="T91" s="29" t="s">
        <v>37</v>
      </c>
      <c r="U91" s="13" t="s">
        <v>41</v>
      </c>
    </row>
    <row r="92" spans="1:31">
      <c r="A92" s="52" t="s">
        <v>193</v>
      </c>
      <c r="B92" s="100" t="s">
        <v>194</v>
      </c>
      <c r="C92" s="101"/>
      <c r="D92" s="101"/>
      <c r="E92" s="101"/>
      <c r="F92" s="101"/>
      <c r="G92" s="101"/>
      <c r="H92" s="101"/>
      <c r="I92" s="102"/>
      <c r="J92" s="13">
        <v>4</v>
      </c>
      <c r="K92" s="13">
        <v>0</v>
      </c>
      <c r="L92" s="13">
        <v>0</v>
      </c>
      <c r="M92" s="13">
        <v>1</v>
      </c>
      <c r="N92" s="13">
        <v>0</v>
      </c>
      <c r="O92" s="55">
        <f t="shared" si="18"/>
        <v>1</v>
      </c>
      <c r="P92" s="23">
        <f t="shared" si="19"/>
        <v>6</v>
      </c>
      <c r="Q92" s="23">
        <f t="shared" ref="Q92" si="20">ROUND(PRODUCT(J92,25)/14,0)</f>
        <v>7</v>
      </c>
      <c r="R92" s="28"/>
      <c r="S92" s="13" t="s">
        <v>32</v>
      </c>
      <c r="T92" s="29"/>
      <c r="U92" s="13" t="s">
        <v>44</v>
      </c>
    </row>
    <row r="93" spans="1:31">
      <c r="A93" s="25" t="s">
        <v>29</v>
      </c>
      <c r="B93" s="80"/>
      <c r="C93" s="81"/>
      <c r="D93" s="81"/>
      <c r="E93" s="81"/>
      <c r="F93" s="81"/>
      <c r="G93" s="81"/>
      <c r="H93" s="81"/>
      <c r="I93" s="82"/>
      <c r="J93" s="25">
        <f>SUM(J87:J92)</f>
        <v>30</v>
      </c>
      <c r="K93" s="25">
        <f t="shared" ref="K93:P93" si="21">SUM(K87:K92)</f>
        <v>10</v>
      </c>
      <c r="L93" s="25">
        <f t="shared" si="21"/>
        <v>9</v>
      </c>
      <c r="M93" s="25">
        <f t="shared" si="21"/>
        <v>3</v>
      </c>
      <c r="N93" s="40">
        <f t="shared" si="21"/>
        <v>2</v>
      </c>
      <c r="O93" s="25">
        <f t="shared" si="21"/>
        <v>24</v>
      </c>
      <c r="P93" s="25">
        <f t="shared" si="21"/>
        <v>30</v>
      </c>
      <c r="Q93" s="27">
        <f>SUM(Q87:Q92)</f>
        <v>54</v>
      </c>
      <c r="R93" s="25">
        <f>COUNTIF(R87:R92,"E")</f>
        <v>3</v>
      </c>
      <c r="S93" s="25">
        <f>COUNTIF(S87:S92,"C")</f>
        <v>2</v>
      </c>
      <c r="T93" s="25">
        <f>COUNTIF(T87:T92,"VP")</f>
        <v>1</v>
      </c>
      <c r="U93" s="26"/>
    </row>
    <row r="94" spans="1:31">
      <c r="A94" s="69"/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70"/>
    </row>
    <row r="95" spans="1:31" ht="21.75" customHeight="1"/>
    <row r="96" spans="1:31" ht="19.5" customHeight="1">
      <c r="A96" s="109" t="s">
        <v>52</v>
      </c>
      <c r="B96" s="110"/>
      <c r="C96" s="110"/>
      <c r="D96" s="110"/>
      <c r="E96" s="110"/>
      <c r="F96" s="110"/>
      <c r="G96" s="110"/>
      <c r="H96" s="110"/>
      <c r="I96" s="110"/>
      <c r="J96" s="110"/>
      <c r="K96" s="110"/>
      <c r="L96" s="110"/>
      <c r="M96" s="110"/>
      <c r="N96" s="110"/>
      <c r="O96" s="110"/>
      <c r="P96" s="110"/>
      <c r="Q96" s="110"/>
      <c r="R96" s="110"/>
      <c r="S96" s="110"/>
      <c r="T96" s="110"/>
      <c r="U96" s="111"/>
    </row>
    <row r="97" spans="1:21" ht="25.5" customHeight="1">
      <c r="A97" s="122" t="s">
        <v>31</v>
      </c>
      <c r="B97" s="103" t="s">
        <v>30</v>
      </c>
      <c r="C97" s="104"/>
      <c r="D97" s="104"/>
      <c r="E97" s="104"/>
      <c r="F97" s="104"/>
      <c r="G97" s="104"/>
      <c r="H97" s="104"/>
      <c r="I97" s="105"/>
      <c r="J97" s="112" t="s">
        <v>45</v>
      </c>
      <c r="K97" s="114" t="s">
        <v>28</v>
      </c>
      <c r="L97" s="115"/>
      <c r="M97" s="115"/>
      <c r="N97" s="116"/>
      <c r="O97" s="114" t="s">
        <v>46</v>
      </c>
      <c r="P97" s="115"/>
      <c r="Q97" s="116"/>
      <c r="R97" s="114" t="s">
        <v>27</v>
      </c>
      <c r="S97" s="115"/>
      <c r="T97" s="116"/>
      <c r="U97" s="112" t="s">
        <v>26</v>
      </c>
    </row>
    <row r="98" spans="1:21">
      <c r="A98" s="123"/>
      <c r="B98" s="106"/>
      <c r="C98" s="107"/>
      <c r="D98" s="107"/>
      <c r="E98" s="107"/>
      <c r="F98" s="107"/>
      <c r="G98" s="107"/>
      <c r="H98" s="107"/>
      <c r="I98" s="108"/>
      <c r="J98" s="113"/>
      <c r="K98" s="5" t="s">
        <v>32</v>
      </c>
      <c r="L98" s="5" t="s">
        <v>33</v>
      </c>
      <c r="M98" s="5" t="s">
        <v>34</v>
      </c>
      <c r="N98" s="49" t="s">
        <v>80</v>
      </c>
      <c r="O98" s="5" t="s">
        <v>38</v>
      </c>
      <c r="P98" s="5" t="s">
        <v>9</v>
      </c>
      <c r="Q98" s="5" t="s">
        <v>35</v>
      </c>
      <c r="R98" s="5" t="s">
        <v>36</v>
      </c>
      <c r="S98" s="5" t="s">
        <v>32</v>
      </c>
      <c r="T98" s="5" t="s">
        <v>37</v>
      </c>
      <c r="U98" s="113"/>
    </row>
    <row r="99" spans="1:21">
      <c r="A99" s="51" t="s">
        <v>139</v>
      </c>
      <c r="B99" s="100" t="s">
        <v>140</v>
      </c>
      <c r="C99" s="101"/>
      <c r="D99" s="101"/>
      <c r="E99" s="101"/>
      <c r="F99" s="101"/>
      <c r="G99" s="101"/>
      <c r="H99" s="101"/>
      <c r="I99" s="102"/>
      <c r="J99" s="13">
        <v>6</v>
      </c>
      <c r="K99" s="13">
        <v>2</v>
      </c>
      <c r="L99" s="13">
        <v>1</v>
      </c>
      <c r="M99" s="13">
        <v>0</v>
      </c>
      <c r="N99" s="13">
        <v>2</v>
      </c>
      <c r="O99" s="22">
        <f>K99+L99+M99+N99</f>
        <v>5</v>
      </c>
      <c r="P99" s="23">
        <f>Q99-O99</f>
        <v>8</v>
      </c>
      <c r="Q99" s="23">
        <f>ROUND(PRODUCT(J99,25)/12,0)</f>
        <v>13</v>
      </c>
      <c r="R99" s="28" t="s">
        <v>36</v>
      </c>
      <c r="S99" s="13"/>
      <c r="T99" s="29"/>
      <c r="U99" s="13" t="s">
        <v>41</v>
      </c>
    </row>
    <row r="100" spans="1:21">
      <c r="A100" s="51" t="s">
        <v>141</v>
      </c>
      <c r="B100" s="100" t="s">
        <v>142</v>
      </c>
      <c r="C100" s="101"/>
      <c r="D100" s="101"/>
      <c r="E100" s="101"/>
      <c r="F100" s="101"/>
      <c r="G100" s="101"/>
      <c r="H100" s="101"/>
      <c r="I100" s="102"/>
      <c r="J100" s="13">
        <v>6</v>
      </c>
      <c r="K100" s="13">
        <v>0</v>
      </c>
      <c r="L100" s="13">
        <v>0</v>
      </c>
      <c r="M100" s="13">
        <v>0</v>
      </c>
      <c r="N100" s="13">
        <v>2</v>
      </c>
      <c r="O100" s="41">
        <f t="shared" ref="O100:O103" si="22">K100+L100+M100+N100</f>
        <v>2</v>
      </c>
      <c r="P100" s="23">
        <f t="shared" ref="P100:P103" si="23">Q100-O100</f>
        <v>11</v>
      </c>
      <c r="Q100" s="23">
        <f t="shared" ref="Q100:Q103" si="24">ROUND(PRODUCT(J100,25)/12,0)</f>
        <v>13</v>
      </c>
      <c r="R100" s="28"/>
      <c r="S100" s="13" t="s">
        <v>32</v>
      </c>
      <c r="T100" s="29"/>
      <c r="U100" s="13" t="s">
        <v>43</v>
      </c>
    </row>
    <row r="101" spans="1:21">
      <c r="A101" s="51" t="s">
        <v>143</v>
      </c>
      <c r="B101" s="100" t="s">
        <v>137</v>
      </c>
      <c r="C101" s="101"/>
      <c r="D101" s="101"/>
      <c r="E101" s="101"/>
      <c r="F101" s="101"/>
      <c r="G101" s="101"/>
      <c r="H101" s="101"/>
      <c r="I101" s="102"/>
      <c r="J101" s="13">
        <v>7</v>
      </c>
      <c r="K101" s="13">
        <v>2</v>
      </c>
      <c r="L101" s="13">
        <v>1</v>
      </c>
      <c r="M101" s="13">
        <v>0</v>
      </c>
      <c r="N101" s="13">
        <v>2</v>
      </c>
      <c r="O101" s="41">
        <f t="shared" si="22"/>
        <v>5</v>
      </c>
      <c r="P101" s="23">
        <f t="shared" si="23"/>
        <v>10</v>
      </c>
      <c r="Q101" s="23">
        <f t="shared" si="24"/>
        <v>15</v>
      </c>
      <c r="R101" s="28" t="s">
        <v>36</v>
      </c>
      <c r="S101" s="13"/>
      <c r="T101" s="29"/>
      <c r="U101" s="13" t="s">
        <v>41</v>
      </c>
    </row>
    <row r="102" spans="1:21">
      <c r="A102" s="51" t="s">
        <v>144</v>
      </c>
      <c r="B102" s="100" t="s">
        <v>146</v>
      </c>
      <c r="C102" s="101"/>
      <c r="D102" s="101"/>
      <c r="E102" s="101"/>
      <c r="F102" s="101"/>
      <c r="G102" s="101"/>
      <c r="H102" s="101"/>
      <c r="I102" s="102"/>
      <c r="J102" s="13">
        <v>7</v>
      </c>
      <c r="K102" s="13">
        <v>2</v>
      </c>
      <c r="L102" s="13">
        <v>1</v>
      </c>
      <c r="M102" s="13">
        <v>0</v>
      </c>
      <c r="N102" s="13">
        <v>2</v>
      </c>
      <c r="O102" s="41">
        <f t="shared" ref="O102" si="25">K102+L102+M102+N102</f>
        <v>5</v>
      </c>
      <c r="P102" s="23">
        <f t="shared" ref="P102" si="26">Q102-O102</f>
        <v>10</v>
      </c>
      <c r="Q102" s="23">
        <f t="shared" ref="Q102" si="27">ROUND(PRODUCT(J102,25)/12,0)</f>
        <v>15</v>
      </c>
      <c r="R102" s="28" t="s">
        <v>36</v>
      </c>
      <c r="S102" s="13"/>
      <c r="T102" s="29"/>
      <c r="U102" s="13" t="s">
        <v>44</v>
      </c>
    </row>
    <row r="103" spans="1:21">
      <c r="A103" s="51" t="s">
        <v>145</v>
      </c>
      <c r="B103" s="100" t="s">
        <v>147</v>
      </c>
      <c r="C103" s="101"/>
      <c r="D103" s="101"/>
      <c r="E103" s="101"/>
      <c r="F103" s="101"/>
      <c r="G103" s="101"/>
      <c r="H103" s="101"/>
      <c r="I103" s="102"/>
      <c r="J103" s="13">
        <v>4</v>
      </c>
      <c r="K103" s="13">
        <v>2</v>
      </c>
      <c r="L103" s="13">
        <v>0</v>
      </c>
      <c r="M103" s="13">
        <v>0</v>
      </c>
      <c r="N103" s="13">
        <v>1</v>
      </c>
      <c r="O103" s="41">
        <f t="shared" si="22"/>
        <v>3</v>
      </c>
      <c r="P103" s="23">
        <f t="shared" si="23"/>
        <v>5</v>
      </c>
      <c r="Q103" s="23">
        <f t="shared" si="24"/>
        <v>8</v>
      </c>
      <c r="R103" s="28"/>
      <c r="S103" s="13" t="s">
        <v>32</v>
      </c>
      <c r="T103" s="29"/>
      <c r="U103" s="13" t="s">
        <v>44</v>
      </c>
    </row>
    <row r="104" spans="1:21">
      <c r="A104" s="25" t="s">
        <v>29</v>
      </c>
      <c r="B104" s="80"/>
      <c r="C104" s="81"/>
      <c r="D104" s="81"/>
      <c r="E104" s="81"/>
      <c r="F104" s="81"/>
      <c r="G104" s="81"/>
      <c r="H104" s="81"/>
      <c r="I104" s="82"/>
      <c r="J104" s="25">
        <f t="shared" ref="J104:Q104" si="28">SUM(J99:J103)</f>
        <v>30</v>
      </c>
      <c r="K104" s="25">
        <f t="shared" si="28"/>
        <v>8</v>
      </c>
      <c r="L104" s="25">
        <f t="shared" si="28"/>
        <v>3</v>
      </c>
      <c r="M104" s="25">
        <f t="shared" si="28"/>
        <v>0</v>
      </c>
      <c r="N104" s="40">
        <f t="shared" si="28"/>
        <v>9</v>
      </c>
      <c r="O104" s="25">
        <f t="shared" si="28"/>
        <v>20</v>
      </c>
      <c r="P104" s="25">
        <f t="shared" si="28"/>
        <v>44</v>
      </c>
      <c r="Q104" s="25">
        <f t="shared" si="28"/>
        <v>64</v>
      </c>
      <c r="R104" s="25">
        <f>COUNTIF(R99:R103,"E")</f>
        <v>3</v>
      </c>
      <c r="S104" s="25">
        <f>COUNTIF(S99:S103,"C")</f>
        <v>2</v>
      </c>
      <c r="T104" s="25">
        <f>COUNTIF(T99:T103,"VP")</f>
        <v>0</v>
      </c>
      <c r="U104" s="26"/>
    </row>
    <row r="106" spans="1:21" ht="19.5" customHeight="1">
      <c r="A106" s="107" t="s">
        <v>53</v>
      </c>
      <c r="B106" s="107"/>
      <c r="C106" s="107"/>
      <c r="D106" s="107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107"/>
      <c r="U106" s="107"/>
    </row>
    <row r="107" spans="1:21" ht="27.75" customHeight="1">
      <c r="A107" s="122" t="s">
        <v>31</v>
      </c>
      <c r="B107" s="103" t="s">
        <v>30</v>
      </c>
      <c r="C107" s="104"/>
      <c r="D107" s="104"/>
      <c r="E107" s="104"/>
      <c r="F107" s="104"/>
      <c r="G107" s="104"/>
      <c r="H107" s="104"/>
      <c r="I107" s="105"/>
      <c r="J107" s="112" t="s">
        <v>45</v>
      </c>
      <c r="K107" s="114" t="s">
        <v>28</v>
      </c>
      <c r="L107" s="115"/>
      <c r="M107" s="115"/>
      <c r="N107" s="116"/>
      <c r="O107" s="114" t="s">
        <v>46</v>
      </c>
      <c r="P107" s="115"/>
      <c r="Q107" s="116"/>
      <c r="R107" s="114" t="s">
        <v>27</v>
      </c>
      <c r="S107" s="115"/>
      <c r="T107" s="116"/>
      <c r="U107" s="112" t="s">
        <v>26</v>
      </c>
    </row>
    <row r="108" spans="1:21" ht="12.75" customHeight="1">
      <c r="A108" s="123"/>
      <c r="B108" s="106"/>
      <c r="C108" s="107"/>
      <c r="D108" s="107"/>
      <c r="E108" s="107"/>
      <c r="F108" s="107"/>
      <c r="G108" s="107"/>
      <c r="H108" s="107"/>
      <c r="I108" s="108"/>
      <c r="J108" s="113"/>
      <c r="K108" s="5" t="s">
        <v>32</v>
      </c>
      <c r="L108" s="5" t="s">
        <v>33</v>
      </c>
      <c r="M108" s="5" t="s">
        <v>34</v>
      </c>
      <c r="N108" s="49" t="s">
        <v>80</v>
      </c>
      <c r="O108" s="5" t="s">
        <v>38</v>
      </c>
      <c r="P108" s="5" t="s">
        <v>9</v>
      </c>
      <c r="Q108" s="5" t="s">
        <v>35</v>
      </c>
      <c r="R108" s="5" t="s">
        <v>36</v>
      </c>
      <c r="S108" s="5" t="s">
        <v>32</v>
      </c>
      <c r="T108" s="5" t="s">
        <v>37</v>
      </c>
      <c r="U108" s="113"/>
    </row>
    <row r="109" spans="1:21">
      <c r="A109" s="208" t="s">
        <v>152</v>
      </c>
      <c r="B109" s="209"/>
      <c r="C109" s="209"/>
      <c r="D109" s="209"/>
      <c r="E109" s="209"/>
      <c r="F109" s="209"/>
      <c r="G109" s="209"/>
      <c r="H109" s="209"/>
      <c r="I109" s="209"/>
      <c r="J109" s="209"/>
      <c r="K109" s="209"/>
      <c r="L109" s="209"/>
      <c r="M109" s="209"/>
      <c r="N109" s="209"/>
      <c r="O109" s="209"/>
      <c r="P109" s="209"/>
      <c r="Q109" s="209"/>
      <c r="R109" s="209"/>
      <c r="S109" s="209"/>
      <c r="T109" s="209"/>
      <c r="U109" s="210"/>
    </row>
    <row r="110" spans="1:21">
      <c r="A110" s="54" t="s">
        <v>148</v>
      </c>
      <c r="B110" s="149" t="s">
        <v>149</v>
      </c>
      <c r="C110" s="150"/>
      <c r="D110" s="150"/>
      <c r="E110" s="150"/>
      <c r="F110" s="150"/>
      <c r="G110" s="150"/>
      <c r="H110" s="150"/>
      <c r="I110" s="151"/>
      <c r="J110" s="33">
        <v>6</v>
      </c>
      <c r="K110" s="33">
        <v>2</v>
      </c>
      <c r="L110" s="33">
        <v>1</v>
      </c>
      <c r="M110" s="33">
        <v>0</v>
      </c>
      <c r="N110" s="33">
        <v>0</v>
      </c>
      <c r="O110" s="23">
        <f>K110+L110+M110+N110</f>
        <v>3</v>
      </c>
      <c r="P110" s="23">
        <f>Q110-O110</f>
        <v>8</v>
      </c>
      <c r="Q110" s="23">
        <f>ROUND(PRODUCT(J110,25)/14,0)</f>
        <v>11</v>
      </c>
      <c r="R110" s="33"/>
      <c r="S110" s="33"/>
      <c r="T110" s="34" t="s">
        <v>37</v>
      </c>
      <c r="U110" s="13" t="s">
        <v>43</v>
      </c>
    </row>
    <row r="111" spans="1:21">
      <c r="A111" s="54" t="s">
        <v>150</v>
      </c>
      <c r="B111" s="149" t="s">
        <v>151</v>
      </c>
      <c r="C111" s="150"/>
      <c r="D111" s="150"/>
      <c r="E111" s="150"/>
      <c r="F111" s="150"/>
      <c r="G111" s="150"/>
      <c r="H111" s="150"/>
      <c r="I111" s="151"/>
      <c r="J111" s="33">
        <v>6</v>
      </c>
      <c r="K111" s="33">
        <v>2</v>
      </c>
      <c r="L111" s="33">
        <v>1</v>
      </c>
      <c r="M111" s="33">
        <v>0</v>
      </c>
      <c r="N111" s="33">
        <v>0</v>
      </c>
      <c r="O111" s="23">
        <f>K111+L111+M111+N111</f>
        <v>3</v>
      </c>
      <c r="P111" s="23">
        <f t="shared" ref="P111:P117" si="29">Q111-O111</f>
        <v>8</v>
      </c>
      <c r="Q111" s="23">
        <f t="shared" ref="Q111:Q113" si="30">ROUND(PRODUCT(J111,25)/14,0)</f>
        <v>11</v>
      </c>
      <c r="R111" s="33"/>
      <c r="S111" s="33"/>
      <c r="T111" s="34" t="s">
        <v>37</v>
      </c>
      <c r="U111" s="13" t="s">
        <v>43</v>
      </c>
    </row>
    <row r="112" spans="1:21">
      <c r="A112" s="152" t="s">
        <v>153</v>
      </c>
      <c r="B112" s="153"/>
      <c r="C112" s="153"/>
      <c r="D112" s="153"/>
      <c r="E112" s="153"/>
      <c r="F112" s="153"/>
      <c r="G112" s="153"/>
      <c r="H112" s="153"/>
      <c r="I112" s="153"/>
      <c r="J112" s="153"/>
      <c r="K112" s="153"/>
      <c r="L112" s="153"/>
      <c r="M112" s="153"/>
      <c r="N112" s="153"/>
      <c r="O112" s="153"/>
      <c r="P112" s="153"/>
      <c r="Q112" s="153"/>
      <c r="R112" s="153"/>
      <c r="S112" s="153"/>
      <c r="T112" s="153"/>
      <c r="U112" s="154"/>
    </row>
    <row r="113" spans="1:23">
      <c r="A113" s="50" t="s">
        <v>154</v>
      </c>
      <c r="B113" s="149" t="s">
        <v>155</v>
      </c>
      <c r="C113" s="150"/>
      <c r="D113" s="150"/>
      <c r="E113" s="150"/>
      <c r="F113" s="150"/>
      <c r="G113" s="150"/>
      <c r="H113" s="150"/>
      <c r="I113" s="151"/>
      <c r="J113" s="13">
        <v>6</v>
      </c>
      <c r="K113" s="13">
        <v>2</v>
      </c>
      <c r="L113" s="13">
        <v>1</v>
      </c>
      <c r="M113" s="13">
        <v>0</v>
      </c>
      <c r="N113" s="13">
        <v>2</v>
      </c>
      <c r="O113" s="23">
        <f>K113+L113+M113+N113</f>
        <v>5</v>
      </c>
      <c r="P113" s="23">
        <f t="shared" si="29"/>
        <v>6</v>
      </c>
      <c r="Q113" s="23">
        <f t="shared" si="30"/>
        <v>11</v>
      </c>
      <c r="R113" s="33"/>
      <c r="S113" s="33"/>
      <c r="T113" s="34" t="s">
        <v>37</v>
      </c>
      <c r="U113" s="13" t="s">
        <v>41</v>
      </c>
    </row>
    <row r="114" spans="1:23">
      <c r="A114" s="50" t="s">
        <v>156</v>
      </c>
      <c r="B114" s="149" t="s">
        <v>157</v>
      </c>
      <c r="C114" s="150"/>
      <c r="D114" s="150"/>
      <c r="E114" s="150"/>
      <c r="F114" s="150"/>
      <c r="G114" s="150"/>
      <c r="H114" s="150"/>
      <c r="I114" s="151"/>
      <c r="J114" s="13">
        <v>6</v>
      </c>
      <c r="K114" s="13">
        <v>2</v>
      </c>
      <c r="L114" s="13">
        <v>1</v>
      </c>
      <c r="M114" s="13">
        <v>0</v>
      </c>
      <c r="N114" s="13">
        <v>2</v>
      </c>
      <c r="O114" s="23">
        <f>K114+L114+M114+N114</f>
        <v>5</v>
      </c>
      <c r="P114" s="23">
        <f>Q114-O114</f>
        <v>6</v>
      </c>
      <c r="Q114" s="23">
        <f>ROUND(PRODUCT(J114,25)/14,0)</f>
        <v>11</v>
      </c>
      <c r="R114" s="33"/>
      <c r="S114" s="33"/>
      <c r="T114" s="34" t="s">
        <v>37</v>
      </c>
      <c r="U114" s="13" t="s">
        <v>41</v>
      </c>
    </row>
    <row r="115" spans="1:23">
      <c r="A115" s="152" t="s">
        <v>158</v>
      </c>
      <c r="B115" s="153"/>
      <c r="C115" s="153"/>
      <c r="D115" s="153"/>
      <c r="E115" s="153"/>
      <c r="F115" s="153"/>
      <c r="G115" s="153"/>
      <c r="H115" s="153"/>
      <c r="I115" s="153"/>
      <c r="J115" s="153"/>
      <c r="K115" s="153"/>
      <c r="L115" s="153"/>
      <c r="M115" s="153"/>
      <c r="N115" s="153"/>
      <c r="O115" s="153"/>
      <c r="P115" s="153"/>
      <c r="Q115" s="153"/>
      <c r="R115" s="153"/>
      <c r="S115" s="153"/>
      <c r="T115" s="153"/>
      <c r="U115" s="154"/>
    </row>
    <row r="116" spans="1:23">
      <c r="A116" s="50" t="s">
        <v>159</v>
      </c>
      <c r="B116" s="149" t="s">
        <v>161</v>
      </c>
      <c r="C116" s="150"/>
      <c r="D116" s="150"/>
      <c r="E116" s="150"/>
      <c r="F116" s="150"/>
      <c r="G116" s="150"/>
      <c r="H116" s="150"/>
      <c r="I116" s="151"/>
      <c r="J116" s="13">
        <v>7</v>
      </c>
      <c r="K116" s="13">
        <v>2</v>
      </c>
      <c r="L116" s="13">
        <v>1</v>
      </c>
      <c r="M116" s="13">
        <v>0</v>
      </c>
      <c r="N116" s="13">
        <v>2</v>
      </c>
      <c r="O116" s="23">
        <f>K116+L116+M116+N116</f>
        <v>5</v>
      </c>
      <c r="P116" s="23">
        <f t="shared" si="29"/>
        <v>10</v>
      </c>
      <c r="Q116" s="66">
        <f>ROUND(PRODUCT(J116,25)/12,0)</f>
        <v>15</v>
      </c>
      <c r="R116" s="33" t="s">
        <v>36</v>
      </c>
      <c r="S116" s="33"/>
      <c r="T116" s="34"/>
      <c r="U116" s="13" t="s">
        <v>41</v>
      </c>
    </row>
    <row r="117" spans="1:23">
      <c r="A117" s="50" t="s">
        <v>160</v>
      </c>
      <c r="B117" s="149" t="s">
        <v>162</v>
      </c>
      <c r="C117" s="150"/>
      <c r="D117" s="150"/>
      <c r="E117" s="150"/>
      <c r="F117" s="150"/>
      <c r="G117" s="150"/>
      <c r="H117" s="150"/>
      <c r="I117" s="151"/>
      <c r="J117" s="13">
        <v>7</v>
      </c>
      <c r="K117" s="13">
        <v>2</v>
      </c>
      <c r="L117" s="13">
        <v>1</v>
      </c>
      <c r="M117" s="13">
        <v>0</v>
      </c>
      <c r="N117" s="13">
        <v>2</v>
      </c>
      <c r="O117" s="23">
        <f>K117+L117+M117+N117</f>
        <v>5</v>
      </c>
      <c r="P117" s="23">
        <f t="shared" si="29"/>
        <v>10</v>
      </c>
      <c r="Q117" s="66">
        <f>ROUND(PRODUCT(J117,25)/12,0)</f>
        <v>15</v>
      </c>
      <c r="R117" s="33" t="s">
        <v>36</v>
      </c>
      <c r="S117" s="33"/>
      <c r="T117" s="34"/>
      <c r="U117" s="13" t="s">
        <v>41</v>
      </c>
    </row>
    <row r="118" spans="1:23">
      <c r="A118" s="152" t="s">
        <v>163</v>
      </c>
      <c r="B118" s="153"/>
      <c r="C118" s="153"/>
      <c r="D118" s="153"/>
      <c r="E118" s="153"/>
      <c r="F118" s="153"/>
      <c r="G118" s="153"/>
      <c r="H118" s="153"/>
      <c r="I118" s="153"/>
      <c r="J118" s="153"/>
      <c r="K118" s="153"/>
      <c r="L118" s="153"/>
      <c r="M118" s="153"/>
      <c r="N118" s="153"/>
      <c r="O118" s="153"/>
      <c r="P118" s="153"/>
      <c r="Q118" s="153"/>
      <c r="R118" s="153"/>
      <c r="S118" s="153"/>
      <c r="T118" s="153"/>
      <c r="U118" s="154"/>
      <c r="W118" s="63"/>
    </row>
    <row r="119" spans="1:23">
      <c r="A119" s="50" t="s">
        <v>164</v>
      </c>
      <c r="B119" s="149" t="s">
        <v>165</v>
      </c>
      <c r="C119" s="150"/>
      <c r="D119" s="150"/>
      <c r="E119" s="150"/>
      <c r="F119" s="150"/>
      <c r="G119" s="150"/>
      <c r="H119" s="150"/>
      <c r="I119" s="151"/>
      <c r="J119" s="13">
        <v>7</v>
      </c>
      <c r="K119" s="13">
        <v>2</v>
      </c>
      <c r="L119" s="13">
        <v>1</v>
      </c>
      <c r="M119" s="13">
        <v>0</v>
      </c>
      <c r="N119" s="13">
        <v>2</v>
      </c>
      <c r="O119" s="23">
        <f>K119+L119+M119+N119</f>
        <v>5</v>
      </c>
      <c r="P119" s="23">
        <f>Q119-O119</f>
        <v>10</v>
      </c>
      <c r="Q119" s="66">
        <f t="shared" ref="Q119:Q120" si="31">ROUND(PRODUCT(J119,25)/12,0)</f>
        <v>15</v>
      </c>
      <c r="R119" s="33" t="s">
        <v>36</v>
      </c>
      <c r="S119" s="33"/>
      <c r="T119" s="34"/>
      <c r="U119" s="13" t="s">
        <v>44</v>
      </c>
    </row>
    <row r="120" spans="1:23">
      <c r="A120" s="50" t="s">
        <v>166</v>
      </c>
      <c r="B120" s="149" t="s">
        <v>167</v>
      </c>
      <c r="C120" s="150"/>
      <c r="D120" s="150"/>
      <c r="E120" s="150"/>
      <c r="F120" s="150"/>
      <c r="G120" s="150"/>
      <c r="H120" s="150"/>
      <c r="I120" s="151"/>
      <c r="J120" s="13">
        <v>7</v>
      </c>
      <c r="K120" s="13">
        <v>2</v>
      </c>
      <c r="L120" s="13">
        <v>1</v>
      </c>
      <c r="M120" s="13">
        <v>0</v>
      </c>
      <c r="N120" s="13">
        <v>2</v>
      </c>
      <c r="O120" s="23">
        <f>K120+L120+M120+N120</f>
        <v>5</v>
      </c>
      <c r="P120" s="23">
        <f t="shared" ref="P120:P123" si="32">Q120-O120</f>
        <v>10</v>
      </c>
      <c r="Q120" s="66">
        <f t="shared" si="31"/>
        <v>15</v>
      </c>
      <c r="R120" s="33" t="s">
        <v>36</v>
      </c>
      <c r="S120" s="33"/>
      <c r="T120" s="34"/>
      <c r="U120" s="13" t="s">
        <v>44</v>
      </c>
    </row>
    <row r="121" spans="1:23">
      <c r="A121" s="152" t="s">
        <v>168</v>
      </c>
      <c r="B121" s="153"/>
      <c r="C121" s="153"/>
      <c r="D121" s="153"/>
      <c r="E121" s="153"/>
      <c r="F121" s="153"/>
      <c r="G121" s="153"/>
      <c r="H121" s="153"/>
      <c r="I121" s="153"/>
      <c r="J121" s="153"/>
      <c r="K121" s="153"/>
      <c r="L121" s="153"/>
      <c r="M121" s="153"/>
      <c r="N121" s="153"/>
      <c r="O121" s="153"/>
      <c r="P121" s="153"/>
      <c r="Q121" s="153"/>
      <c r="R121" s="153"/>
      <c r="S121" s="153"/>
      <c r="T121" s="153"/>
      <c r="U121" s="154"/>
    </row>
    <row r="122" spans="1:23">
      <c r="A122" s="50" t="s">
        <v>169</v>
      </c>
      <c r="B122" s="149" t="s">
        <v>170</v>
      </c>
      <c r="C122" s="150"/>
      <c r="D122" s="150"/>
      <c r="E122" s="150"/>
      <c r="F122" s="150"/>
      <c r="G122" s="150"/>
      <c r="H122" s="150"/>
      <c r="I122" s="151"/>
      <c r="J122" s="13">
        <v>4</v>
      </c>
      <c r="K122" s="13">
        <v>2</v>
      </c>
      <c r="L122" s="13">
        <v>0</v>
      </c>
      <c r="M122" s="13">
        <v>0</v>
      </c>
      <c r="N122" s="13">
        <v>0</v>
      </c>
      <c r="O122" s="23">
        <f>K122+L122+M122+N122</f>
        <v>2</v>
      </c>
      <c r="P122" s="23">
        <f>Q122-O122</f>
        <v>6</v>
      </c>
      <c r="Q122" s="66">
        <f t="shared" ref="Q122:Q124" si="33">ROUND(PRODUCT(J122,25)/12,0)</f>
        <v>8</v>
      </c>
      <c r="R122" s="33"/>
      <c r="S122" s="33" t="s">
        <v>32</v>
      </c>
      <c r="T122" s="34"/>
      <c r="U122" s="13" t="s">
        <v>44</v>
      </c>
    </row>
    <row r="123" spans="1:23">
      <c r="A123" s="50" t="s">
        <v>171</v>
      </c>
      <c r="B123" s="149" t="s">
        <v>172</v>
      </c>
      <c r="C123" s="150"/>
      <c r="D123" s="150"/>
      <c r="E123" s="150"/>
      <c r="F123" s="150"/>
      <c r="G123" s="150"/>
      <c r="H123" s="150"/>
      <c r="I123" s="151"/>
      <c r="J123" s="13">
        <v>4</v>
      </c>
      <c r="K123" s="13">
        <v>2</v>
      </c>
      <c r="L123" s="13">
        <v>0</v>
      </c>
      <c r="M123" s="13">
        <v>0</v>
      </c>
      <c r="N123" s="13">
        <v>0</v>
      </c>
      <c r="O123" s="23">
        <f t="shared" ref="O123:O124" si="34">K123+L123+M123+N123</f>
        <v>2</v>
      </c>
      <c r="P123" s="23">
        <f t="shared" si="32"/>
        <v>6</v>
      </c>
      <c r="Q123" s="66">
        <f t="shared" si="33"/>
        <v>8</v>
      </c>
      <c r="R123" s="33"/>
      <c r="S123" s="33" t="s">
        <v>32</v>
      </c>
      <c r="T123" s="34"/>
      <c r="U123" s="13" t="s">
        <v>44</v>
      </c>
    </row>
    <row r="124" spans="1:23">
      <c r="A124" s="50" t="s">
        <v>173</v>
      </c>
      <c r="B124" s="149" t="s">
        <v>174</v>
      </c>
      <c r="C124" s="150"/>
      <c r="D124" s="150"/>
      <c r="E124" s="150"/>
      <c r="F124" s="150"/>
      <c r="G124" s="150"/>
      <c r="H124" s="150"/>
      <c r="I124" s="151"/>
      <c r="J124" s="13">
        <v>4</v>
      </c>
      <c r="K124" s="13">
        <v>2</v>
      </c>
      <c r="L124" s="13">
        <v>0</v>
      </c>
      <c r="M124" s="13">
        <v>0</v>
      </c>
      <c r="N124" s="13">
        <v>0</v>
      </c>
      <c r="O124" s="23">
        <f t="shared" si="34"/>
        <v>2</v>
      </c>
      <c r="P124" s="23">
        <f>Q124-O124</f>
        <v>6</v>
      </c>
      <c r="Q124" s="66">
        <f t="shared" si="33"/>
        <v>8</v>
      </c>
      <c r="R124" s="33"/>
      <c r="S124" s="33" t="s">
        <v>32</v>
      </c>
      <c r="T124" s="34"/>
      <c r="U124" s="13" t="s">
        <v>44</v>
      </c>
    </row>
    <row r="125" spans="1:23" ht="24.75" customHeight="1">
      <c r="A125" s="130" t="s">
        <v>55</v>
      </c>
      <c r="B125" s="131"/>
      <c r="C125" s="131"/>
      <c r="D125" s="131"/>
      <c r="E125" s="131"/>
      <c r="F125" s="131"/>
      <c r="G125" s="131"/>
      <c r="H125" s="131"/>
      <c r="I125" s="132"/>
      <c r="J125" s="27">
        <f>SUM(J110,J113,J116,J119,J122)</f>
        <v>30</v>
      </c>
      <c r="K125" s="27">
        <f t="shared" ref="K125:Q125" si="35">SUM(K110,K113,K116,K119,K122)</f>
        <v>10</v>
      </c>
      <c r="L125" s="27">
        <f t="shared" si="35"/>
        <v>4</v>
      </c>
      <c r="M125" s="27">
        <f t="shared" si="35"/>
        <v>0</v>
      </c>
      <c r="N125" s="27">
        <f t="shared" si="35"/>
        <v>6</v>
      </c>
      <c r="O125" s="27">
        <f t="shared" si="35"/>
        <v>20</v>
      </c>
      <c r="P125" s="27">
        <f t="shared" si="35"/>
        <v>40</v>
      </c>
      <c r="Q125" s="27">
        <f t="shared" si="35"/>
        <v>60</v>
      </c>
      <c r="R125" s="27">
        <f>COUNTIF(R110,"E")+COUNTIF(R113,"E")+COUNTIF(R116,"E")+COUNTIF(R119,"E")+COUNTIF(R122,"E")</f>
        <v>2</v>
      </c>
      <c r="S125" s="27">
        <f>COUNTIF(S110,"C")+COUNTIF(S113,"C")+COUNTIF(S116,"C")+COUNTIF(S119,"C")+COUNTIF(S122,"C")</f>
        <v>1</v>
      </c>
      <c r="T125" s="27">
        <f>COUNTIF(T110,"VP")+COUNTIF(T113,"VP")+COUNTIF(T116,"VP")+COUNTIF(T119,"VP")+COUNTIF(T122,"VP")</f>
        <v>2</v>
      </c>
      <c r="U125" s="64">
        <f>5/(36+3)</f>
        <v>0.12820512820512819</v>
      </c>
      <c r="W125" s="63"/>
    </row>
    <row r="126" spans="1:23" ht="13.5" customHeight="1">
      <c r="A126" s="133" t="s">
        <v>56</v>
      </c>
      <c r="B126" s="134"/>
      <c r="C126" s="134"/>
      <c r="D126" s="134"/>
      <c r="E126" s="134"/>
      <c r="F126" s="134"/>
      <c r="G126" s="134"/>
      <c r="H126" s="134"/>
      <c r="I126" s="134"/>
      <c r="J126" s="135"/>
      <c r="K126" s="27">
        <f>SUM(K110,K113)*14+SUM(K116,K119,K122)*12</f>
        <v>128</v>
      </c>
      <c r="L126" s="27">
        <f t="shared" ref="L126:Q126" si="36">SUM(L110,L113)*14+SUM(L116,L119,L122)*12</f>
        <v>52</v>
      </c>
      <c r="M126" s="27">
        <f t="shared" si="36"/>
        <v>0</v>
      </c>
      <c r="N126" s="27">
        <f t="shared" si="36"/>
        <v>76</v>
      </c>
      <c r="O126" s="27">
        <f t="shared" si="36"/>
        <v>256</v>
      </c>
      <c r="P126" s="27">
        <f t="shared" si="36"/>
        <v>508</v>
      </c>
      <c r="Q126" s="27">
        <f t="shared" si="36"/>
        <v>764</v>
      </c>
      <c r="R126" s="143"/>
      <c r="S126" s="144"/>
      <c r="T126" s="144"/>
      <c r="U126" s="145"/>
    </row>
    <row r="127" spans="1:23">
      <c r="A127" s="136"/>
      <c r="B127" s="137"/>
      <c r="C127" s="137"/>
      <c r="D127" s="137"/>
      <c r="E127" s="137"/>
      <c r="F127" s="137"/>
      <c r="G127" s="137"/>
      <c r="H127" s="137"/>
      <c r="I127" s="137"/>
      <c r="J127" s="138"/>
      <c r="K127" s="119">
        <f>SUM(K126:N126)</f>
        <v>256</v>
      </c>
      <c r="L127" s="120"/>
      <c r="M127" s="120"/>
      <c r="N127" s="121"/>
      <c r="O127" s="127">
        <f>SUM(O126:P126)</f>
        <v>764</v>
      </c>
      <c r="P127" s="128"/>
      <c r="Q127" s="129"/>
      <c r="R127" s="146"/>
      <c r="S127" s="147"/>
      <c r="T127" s="147"/>
      <c r="U127" s="148"/>
      <c r="W127" s="63"/>
    </row>
    <row r="128" spans="1:23">
      <c r="A128" s="71"/>
      <c r="B128" s="71"/>
      <c r="C128" s="71"/>
      <c r="D128" s="71"/>
      <c r="E128" s="71"/>
      <c r="F128" s="71"/>
      <c r="G128" s="71"/>
      <c r="H128" s="71"/>
      <c r="I128" s="71"/>
      <c r="J128" s="71"/>
      <c r="K128" s="72"/>
      <c r="L128" s="72"/>
      <c r="M128" s="72"/>
      <c r="N128" s="72"/>
      <c r="O128" s="73"/>
      <c r="P128" s="73"/>
      <c r="Q128" s="73"/>
      <c r="R128" s="74"/>
      <c r="S128" s="74"/>
      <c r="T128" s="74"/>
      <c r="U128" s="74"/>
      <c r="W128" s="63"/>
    </row>
    <row r="129" spans="1:21" ht="21" customHeight="1">
      <c r="A129" s="107" t="s">
        <v>198</v>
      </c>
      <c r="B129" s="107"/>
      <c r="C129" s="107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  <c r="T129" s="107"/>
      <c r="U129" s="107"/>
    </row>
    <row r="130" spans="1:21" ht="24.75" customHeight="1">
      <c r="A130" s="122" t="s">
        <v>31</v>
      </c>
      <c r="B130" s="103" t="s">
        <v>30</v>
      </c>
      <c r="C130" s="104"/>
      <c r="D130" s="104"/>
      <c r="E130" s="104"/>
      <c r="F130" s="104"/>
      <c r="G130" s="104"/>
      <c r="H130" s="104"/>
      <c r="I130" s="105"/>
      <c r="J130" s="112" t="s">
        <v>45</v>
      </c>
      <c r="K130" s="114" t="s">
        <v>28</v>
      </c>
      <c r="L130" s="115"/>
      <c r="M130" s="115"/>
      <c r="N130" s="116"/>
      <c r="O130" s="114" t="s">
        <v>46</v>
      </c>
      <c r="P130" s="115"/>
      <c r="Q130" s="116"/>
      <c r="R130" s="114" t="s">
        <v>27</v>
      </c>
      <c r="S130" s="115"/>
      <c r="T130" s="116"/>
      <c r="U130" s="112" t="s">
        <v>26</v>
      </c>
    </row>
    <row r="131" spans="1:21" ht="13.5" customHeight="1">
      <c r="A131" s="123"/>
      <c r="B131" s="106"/>
      <c r="C131" s="107"/>
      <c r="D131" s="107"/>
      <c r="E131" s="107"/>
      <c r="F131" s="107"/>
      <c r="G131" s="107"/>
      <c r="H131" s="107"/>
      <c r="I131" s="108"/>
      <c r="J131" s="113"/>
      <c r="K131" s="58" t="s">
        <v>32</v>
      </c>
      <c r="L131" s="58" t="s">
        <v>33</v>
      </c>
      <c r="M131" s="58" t="s">
        <v>34</v>
      </c>
      <c r="N131" s="58" t="s">
        <v>80</v>
      </c>
      <c r="O131" s="58" t="s">
        <v>38</v>
      </c>
      <c r="P131" s="58" t="s">
        <v>9</v>
      </c>
      <c r="Q131" s="58" t="s">
        <v>35</v>
      </c>
      <c r="R131" s="58" t="s">
        <v>36</v>
      </c>
      <c r="S131" s="58" t="s">
        <v>32</v>
      </c>
      <c r="T131" s="58" t="s">
        <v>37</v>
      </c>
      <c r="U131" s="113"/>
    </row>
    <row r="132" spans="1:21">
      <c r="A132" s="208" t="s">
        <v>211</v>
      </c>
      <c r="B132" s="209"/>
      <c r="C132" s="209"/>
      <c r="D132" s="209"/>
      <c r="E132" s="209"/>
      <c r="F132" s="209"/>
      <c r="G132" s="209"/>
      <c r="H132" s="209"/>
      <c r="I132" s="209"/>
      <c r="J132" s="209"/>
      <c r="K132" s="209"/>
      <c r="L132" s="209"/>
      <c r="M132" s="209"/>
      <c r="N132" s="209"/>
      <c r="O132" s="209"/>
      <c r="P132" s="209"/>
      <c r="Q132" s="209"/>
      <c r="R132" s="209"/>
      <c r="S132" s="209"/>
      <c r="T132" s="209"/>
      <c r="U132" s="210"/>
    </row>
    <row r="133" spans="1:21">
      <c r="A133" s="59" t="s">
        <v>199</v>
      </c>
      <c r="B133" s="149" t="s">
        <v>200</v>
      </c>
      <c r="C133" s="150"/>
      <c r="D133" s="150"/>
      <c r="E133" s="150"/>
      <c r="F133" s="150"/>
      <c r="G133" s="150"/>
      <c r="H133" s="150"/>
      <c r="I133" s="151"/>
      <c r="J133" s="33">
        <v>3</v>
      </c>
      <c r="K133" s="33">
        <v>0</v>
      </c>
      <c r="L133" s="33">
        <v>2</v>
      </c>
      <c r="M133" s="33">
        <v>0</v>
      </c>
      <c r="N133" s="33">
        <v>0</v>
      </c>
      <c r="O133" s="23">
        <f>K133+L133+M133+N133</f>
        <v>2</v>
      </c>
      <c r="P133" s="23">
        <f>Q133-O133</f>
        <v>3</v>
      </c>
      <c r="Q133" s="23">
        <f>ROUND(PRODUCT(J133,25)/14,0)</f>
        <v>5</v>
      </c>
      <c r="R133" s="33"/>
      <c r="S133" s="33" t="s">
        <v>32</v>
      </c>
      <c r="T133" s="34"/>
      <c r="U133" s="13" t="s">
        <v>44</v>
      </c>
    </row>
    <row r="134" spans="1:21">
      <c r="A134" s="59" t="s">
        <v>201</v>
      </c>
      <c r="B134" s="149" t="s">
        <v>202</v>
      </c>
      <c r="C134" s="150"/>
      <c r="D134" s="150"/>
      <c r="E134" s="150"/>
      <c r="F134" s="150"/>
      <c r="G134" s="150"/>
      <c r="H134" s="150"/>
      <c r="I134" s="151"/>
      <c r="J134" s="33">
        <v>3</v>
      </c>
      <c r="K134" s="33">
        <v>0</v>
      </c>
      <c r="L134" s="33">
        <v>2</v>
      </c>
      <c r="M134" s="33">
        <v>0</v>
      </c>
      <c r="N134" s="33">
        <v>0</v>
      </c>
      <c r="O134" s="23">
        <f t="shared" ref="O134:O135" si="37">K134+L134+M134+N134</f>
        <v>2</v>
      </c>
      <c r="P134" s="23">
        <f t="shared" ref="P134:P135" si="38">Q134-O134</f>
        <v>3</v>
      </c>
      <c r="Q134" s="23">
        <f t="shared" ref="Q134:Q135" si="39">ROUND(PRODUCT(J134,25)/14,0)</f>
        <v>5</v>
      </c>
      <c r="R134" s="33"/>
      <c r="S134" s="33" t="s">
        <v>32</v>
      </c>
      <c r="T134" s="34"/>
      <c r="U134" s="13" t="s">
        <v>44</v>
      </c>
    </row>
    <row r="135" spans="1:21">
      <c r="A135" s="59" t="s">
        <v>203</v>
      </c>
      <c r="B135" s="149" t="s">
        <v>204</v>
      </c>
      <c r="C135" s="150"/>
      <c r="D135" s="150"/>
      <c r="E135" s="150"/>
      <c r="F135" s="150"/>
      <c r="G135" s="150"/>
      <c r="H135" s="150"/>
      <c r="I135" s="151"/>
      <c r="J135" s="33">
        <v>3</v>
      </c>
      <c r="K135" s="33">
        <v>0</v>
      </c>
      <c r="L135" s="33">
        <v>2</v>
      </c>
      <c r="M135" s="33">
        <v>0</v>
      </c>
      <c r="N135" s="33">
        <v>0</v>
      </c>
      <c r="O135" s="23">
        <f t="shared" si="37"/>
        <v>2</v>
      </c>
      <c r="P135" s="23">
        <f t="shared" si="38"/>
        <v>3</v>
      </c>
      <c r="Q135" s="23">
        <f t="shared" si="39"/>
        <v>5</v>
      </c>
      <c r="R135" s="33"/>
      <c r="S135" s="33" t="s">
        <v>32</v>
      </c>
      <c r="T135" s="34"/>
      <c r="U135" s="13" t="s">
        <v>44</v>
      </c>
    </row>
    <row r="136" spans="1:21">
      <c r="A136" s="152" t="s">
        <v>212</v>
      </c>
      <c r="B136" s="153"/>
      <c r="C136" s="153"/>
      <c r="D136" s="153"/>
      <c r="E136" s="153"/>
      <c r="F136" s="153"/>
      <c r="G136" s="153"/>
      <c r="H136" s="153"/>
      <c r="I136" s="153"/>
      <c r="J136" s="153"/>
      <c r="K136" s="153"/>
      <c r="L136" s="153"/>
      <c r="M136" s="153"/>
      <c r="N136" s="153"/>
      <c r="O136" s="153"/>
      <c r="P136" s="153"/>
      <c r="Q136" s="153"/>
      <c r="R136" s="153"/>
      <c r="S136" s="153"/>
      <c r="T136" s="153"/>
      <c r="U136" s="154"/>
    </row>
    <row r="137" spans="1:21" ht="12.75" customHeight="1">
      <c r="A137" s="59" t="s">
        <v>205</v>
      </c>
      <c r="B137" s="149" t="s">
        <v>206</v>
      </c>
      <c r="C137" s="150"/>
      <c r="D137" s="150"/>
      <c r="E137" s="150"/>
      <c r="F137" s="150"/>
      <c r="G137" s="150"/>
      <c r="H137" s="150"/>
      <c r="I137" s="151"/>
      <c r="J137" s="13">
        <v>3</v>
      </c>
      <c r="K137" s="13">
        <v>0</v>
      </c>
      <c r="L137" s="13">
        <v>2</v>
      </c>
      <c r="M137" s="13">
        <v>0</v>
      </c>
      <c r="N137" s="13">
        <v>0</v>
      </c>
      <c r="O137" s="23">
        <f>K137+L137+M137+N137</f>
        <v>2</v>
      </c>
      <c r="P137" s="23">
        <f t="shared" ref="P137:P138" si="40">Q137-O137</f>
        <v>3</v>
      </c>
      <c r="Q137" s="23">
        <f t="shared" ref="Q137:Q138" si="41">ROUND(PRODUCT(J137,25)/14,0)</f>
        <v>5</v>
      </c>
      <c r="R137" s="33"/>
      <c r="S137" s="33" t="s">
        <v>32</v>
      </c>
      <c r="T137" s="34"/>
      <c r="U137" s="13" t="s">
        <v>44</v>
      </c>
    </row>
    <row r="138" spans="1:21" ht="12.75" customHeight="1">
      <c r="A138" s="59" t="s">
        <v>207</v>
      </c>
      <c r="B138" s="149" t="s">
        <v>208</v>
      </c>
      <c r="C138" s="150"/>
      <c r="D138" s="150"/>
      <c r="E138" s="150"/>
      <c r="F138" s="150"/>
      <c r="G138" s="150"/>
      <c r="H138" s="150"/>
      <c r="I138" s="151"/>
      <c r="J138" s="13">
        <v>3</v>
      </c>
      <c r="K138" s="13">
        <v>0</v>
      </c>
      <c r="L138" s="13">
        <v>2</v>
      </c>
      <c r="M138" s="13">
        <v>0</v>
      </c>
      <c r="N138" s="13">
        <v>0</v>
      </c>
      <c r="O138" s="23">
        <f>K138+L138+M138+N138</f>
        <v>2</v>
      </c>
      <c r="P138" s="23">
        <f t="shared" si="40"/>
        <v>3</v>
      </c>
      <c r="Q138" s="23">
        <f t="shared" si="41"/>
        <v>5</v>
      </c>
      <c r="R138" s="33"/>
      <c r="S138" s="33" t="s">
        <v>32</v>
      </c>
      <c r="T138" s="34"/>
      <c r="U138" s="13" t="s">
        <v>44</v>
      </c>
    </row>
    <row r="139" spans="1:21">
      <c r="A139" s="59" t="s">
        <v>209</v>
      </c>
      <c r="B139" s="149" t="s">
        <v>210</v>
      </c>
      <c r="C139" s="150"/>
      <c r="D139" s="150"/>
      <c r="E139" s="150"/>
      <c r="F139" s="150"/>
      <c r="G139" s="150"/>
      <c r="H139" s="150"/>
      <c r="I139" s="151"/>
      <c r="J139" s="13">
        <v>3</v>
      </c>
      <c r="K139" s="13">
        <v>0</v>
      </c>
      <c r="L139" s="13">
        <v>2</v>
      </c>
      <c r="M139" s="13">
        <v>0</v>
      </c>
      <c r="N139" s="13">
        <v>0</v>
      </c>
      <c r="O139" s="23">
        <f>K139+L139+M139+N139</f>
        <v>2</v>
      </c>
      <c r="P139" s="23">
        <f>Q139-O139</f>
        <v>3</v>
      </c>
      <c r="Q139" s="23">
        <f>ROUND(PRODUCT(J139,25)/14,0)</f>
        <v>5</v>
      </c>
      <c r="R139" s="33"/>
      <c r="S139" s="33" t="s">
        <v>32</v>
      </c>
      <c r="T139" s="34"/>
      <c r="U139" s="13" t="s">
        <v>44</v>
      </c>
    </row>
    <row r="140" spans="1:21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6"/>
      <c r="L140" s="16"/>
      <c r="M140" s="16"/>
      <c r="N140" s="16"/>
      <c r="O140" s="17"/>
      <c r="P140" s="17"/>
      <c r="Q140" s="17"/>
      <c r="R140" s="18"/>
      <c r="S140" s="18"/>
      <c r="T140" s="18"/>
      <c r="U140" s="18"/>
    </row>
    <row r="141" spans="1:21" ht="19.5" customHeight="1">
      <c r="A141" s="107" t="s">
        <v>57</v>
      </c>
      <c r="B141" s="107"/>
      <c r="C141" s="107"/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  <c r="T141" s="107"/>
      <c r="U141" s="107"/>
    </row>
    <row r="142" spans="1:21" ht="28.5" customHeight="1">
      <c r="A142" s="122" t="s">
        <v>31</v>
      </c>
      <c r="B142" s="103" t="s">
        <v>30</v>
      </c>
      <c r="C142" s="104"/>
      <c r="D142" s="104"/>
      <c r="E142" s="104"/>
      <c r="F142" s="104"/>
      <c r="G142" s="104"/>
      <c r="H142" s="104"/>
      <c r="I142" s="105"/>
      <c r="J142" s="112" t="s">
        <v>45</v>
      </c>
      <c r="K142" s="114" t="s">
        <v>28</v>
      </c>
      <c r="L142" s="115"/>
      <c r="M142" s="115"/>
      <c r="N142" s="116"/>
      <c r="O142" s="114" t="s">
        <v>46</v>
      </c>
      <c r="P142" s="115"/>
      <c r="Q142" s="116"/>
      <c r="R142" s="114" t="s">
        <v>27</v>
      </c>
      <c r="S142" s="115"/>
      <c r="T142" s="116"/>
      <c r="U142" s="112" t="s">
        <v>26</v>
      </c>
    </row>
    <row r="143" spans="1:21" ht="16.5" customHeight="1">
      <c r="A143" s="123"/>
      <c r="B143" s="106"/>
      <c r="C143" s="107"/>
      <c r="D143" s="107"/>
      <c r="E143" s="107"/>
      <c r="F143" s="107"/>
      <c r="G143" s="107"/>
      <c r="H143" s="107"/>
      <c r="I143" s="108"/>
      <c r="J143" s="113"/>
      <c r="K143" s="5" t="s">
        <v>32</v>
      </c>
      <c r="L143" s="5" t="s">
        <v>33</v>
      </c>
      <c r="M143" s="5" t="s">
        <v>34</v>
      </c>
      <c r="N143" s="49" t="s">
        <v>80</v>
      </c>
      <c r="O143" s="14" t="s">
        <v>38</v>
      </c>
      <c r="P143" s="14" t="s">
        <v>9</v>
      </c>
      <c r="Q143" s="14" t="s">
        <v>35</v>
      </c>
      <c r="R143" s="14" t="s">
        <v>36</v>
      </c>
      <c r="S143" s="14" t="s">
        <v>32</v>
      </c>
      <c r="T143" s="14" t="s">
        <v>37</v>
      </c>
      <c r="U143" s="113"/>
    </row>
    <row r="144" spans="1:21" ht="18.75" customHeight="1">
      <c r="A144" s="208" t="s">
        <v>58</v>
      </c>
      <c r="B144" s="209"/>
      <c r="C144" s="209"/>
      <c r="D144" s="209"/>
      <c r="E144" s="209"/>
      <c r="F144" s="209"/>
      <c r="G144" s="209"/>
      <c r="H144" s="209"/>
      <c r="I144" s="209"/>
      <c r="J144" s="209"/>
      <c r="K144" s="209"/>
      <c r="L144" s="209"/>
      <c r="M144" s="209"/>
      <c r="N144" s="209"/>
      <c r="O144" s="209"/>
      <c r="P144" s="209"/>
      <c r="Q144" s="209"/>
      <c r="R144" s="209"/>
      <c r="S144" s="209"/>
      <c r="T144" s="209"/>
      <c r="U144" s="210"/>
    </row>
    <row r="145" spans="1:23">
      <c r="A145" s="50" t="s">
        <v>175</v>
      </c>
      <c r="B145" s="149" t="s">
        <v>176</v>
      </c>
      <c r="C145" s="150"/>
      <c r="D145" s="150"/>
      <c r="E145" s="150"/>
      <c r="F145" s="150"/>
      <c r="G145" s="150"/>
      <c r="H145" s="150"/>
      <c r="I145" s="151"/>
      <c r="J145" s="33">
        <v>3</v>
      </c>
      <c r="K145" s="33">
        <v>2</v>
      </c>
      <c r="L145" s="33">
        <v>1</v>
      </c>
      <c r="M145" s="33">
        <v>0</v>
      </c>
      <c r="N145" s="33">
        <v>0</v>
      </c>
      <c r="O145" s="23">
        <f>K145+L145+M145+N145</f>
        <v>3</v>
      </c>
      <c r="P145" s="23">
        <f>Q145-O145</f>
        <v>2</v>
      </c>
      <c r="Q145" s="23">
        <f>ROUND(PRODUCT(J145,25)/14,0)</f>
        <v>5</v>
      </c>
      <c r="R145" s="33"/>
      <c r="S145" s="33" t="s">
        <v>32</v>
      </c>
      <c r="T145" s="34"/>
      <c r="U145" s="13" t="s">
        <v>41</v>
      </c>
    </row>
    <row r="146" spans="1:23" ht="18" customHeight="1">
      <c r="A146" s="152" t="s">
        <v>59</v>
      </c>
      <c r="B146" s="153"/>
      <c r="C146" s="153"/>
      <c r="D146" s="153"/>
      <c r="E146" s="153"/>
      <c r="F146" s="153"/>
      <c r="G146" s="153"/>
      <c r="H146" s="153"/>
      <c r="I146" s="153"/>
      <c r="J146" s="153"/>
      <c r="K146" s="153"/>
      <c r="L146" s="153"/>
      <c r="M146" s="153"/>
      <c r="N146" s="153"/>
      <c r="O146" s="153"/>
      <c r="P146" s="153"/>
      <c r="Q146" s="153"/>
      <c r="R146" s="153"/>
      <c r="S146" s="153"/>
      <c r="T146" s="153"/>
      <c r="U146" s="154"/>
    </row>
    <row r="147" spans="1:23" ht="29.25" customHeight="1">
      <c r="A147" s="50" t="s">
        <v>177</v>
      </c>
      <c r="B147" s="140" t="s">
        <v>178</v>
      </c>
      <c r="C147" s="141"/>
      <c r="D147" s="141"/>
      <c r="E147" s="141"/>
      <c r="F147" s="141"/>
      <c r="G147" s="141"/>
      <c r="H147" s="141"/>
      <c r="I147" s="142"/>
      <c r="J147" s="33">
        <v>3</v>
      </c>
      <c r="K147" s="33">
        <v>0</v>
      </c>
      <c r="L147" s="33">
        <v>2</v>
      </c>
      <c r="M147" s="33">
        <v>0</v>
      </c>
      <c r="N147" s="33">
        <v>1</v>
      </c>
      <c r="O147" s="23">
        <f>K147+L147+M147+N147</f>
        <v>3</v>
      </c>
      <c r="P147" s="23">
        <f>Q147-O147</f>
        <v>2</v>
      </c>
      <c r="Q147" s="23">
        <f>ROUND(PRODUCT(J147,25)/14,0)</f>
        <v>5</v>
      </c>
      <c r="R147" s="33"/>
      <c r="S147" s="33" t="s">
        <v>32</v>
      </c>
      <c r="T147" s="34"/>
      <c r="U147" s="13" t="s">
        <v>44</v>
      </c>
    </row>
    <row r="148" spans="1:23" ht="29.25" customHeight="1">
      <c r="A148" s="65" t="s">
        <v>179</v>
      </c>
      <c r="B148" s="140" t="s">
        <v>180</v>
      </c>
      <c r="C148" s="141"/>
      <c r="D148" s="141"/>
      <c r="E148" s="141"/>
      <c r="F148" s="141"/>
      <c r="G148" s="141"/>
      <c r="H148" s="141"/>
      <c r="I148" s="142"/>
      <c r="J148" s="33">
        <v>3</v>
      </c>
      <c r="K148" s="33">
        <v>0</v>
      </c>
      <c r="L148" s="33">
        <v>0</v>
      </c>
      <c r="M148" s="33">
        <v>2</v>
      </c>
      <c r="N148" s="33">
        <v>0</v>
      </c>
      <c r="O148" s="23">
        <f>K148+L148+M148</f>
        <v>2</v>
      </c>
      <c r="P148" s="23">
        <f t="shared" ref="P148" si="42">Q148-O148</f>
        <v>3</v>
      </c>
      <c r="Q148" s="23">
        <f t="shared" ref="Q148" si="43">ROUND(PRODUCT(J148,25)/14,0)</f>
        <v>5</v>
      </c>
      <c r="R148" s="33"/>
      <c r="S148" s="33" t="s">
        <v>32</v>
      </c>
      <c r="T148" s="34"/>
      <c r="U148" s="13" t="s">
        <v>41</v>
      </c>
    </row>
    <row r="149" spans="1:23" ht="19.5" customHeight="1">
      <c r="A149" s="152" t="s">
        <v>227</v>
      </c>
      <c r="B149" s="153"/>
      <c r="C149" s="153"/>
      <c r="D149" s="153"/>
      <c r="E149" s="153"/>
      <c r="F149" s="153"/>
      <c r="G149" s="153"/>
      <c r="H149" s="153"/>
      <c r="I149" s="153"/>
      <c r="J149" s="153"/>
      <c r="K149" s="153"/>
      <c r="L149" s="153"/>
      <c r="M149" s="153"/>
      <c r="N149" s="153"/>
      <c r="O149" s="153"/>
      <c r="P149" s="153"/>
      <c r="Q149" s="153"/>
      <c r="R149" s="153"/>
      <c r="S149" s="153"/>
      <c r="T149" s="153"/>
      <c r="U149" s="154"/>
    </row>
    <row r="150" spans="1:23" ht="27.75" customHeight="1">
      <c r="A150" s="65" t="s">
        <v>177</v>
      </c>
      <c r="B150" s="140" t="s">
        <v>182</v>
      </c>
      <c r="C150" s="141"/>
      <c r="D150" s="141"/>
      <c r="E150" s="141"/>
      <c r="F150" s="141"/>
      <c r="G150" s="141"/>
      <c r="H150" s="141"/>
      <c r="I150" s="142"/>
      <c r="J150" s="33">
        <v>3</v>
      </c>
      <c r="K150" s="33">
        <v>1</v>
      </c>
      <c r="L150" s="33">
        <v>0</v>
      </c>
      <c r="M150" s="33">
        <v>1</v>
      </c>
      <c r="N150" s="33">
        <v>0</v>
      </c>
      <c r="O150" s="23">
        <f>K150+L150+M150+N150</f>
        <v>2</v>
      </c>
      <c r="P150" s="23">
        <f>Q150-O150</f>
        <v>3</v>
      </c>
      <c r="Q150" s="23">
        <f>ROUND(PRODUCT(J150,25)/14,0)</f>
        <v>5</v>
      </c>
      <c r="R150" s="33"/>
      <c r="S150" s="33" t="s">
        <v>32</v>
      </c>
      <c r="T150" s="34"/>
      <c r="U150" s="13" t="s">
        <v>44</v>
      </c>
    </row>
    <row r="151" spans="1:23" ht="30.75" customHeight="1">
      <c r="A151" s="130" t="s">
        <v>55</v>
      </c>
      <c r="B151" s="131"/>
      <c r="C151" s="131"/>
      <c r="D151" s="131"/>
      <c r="E151" s="131"/>
      <c r="F151" s="131"/>
      <c r="G151" s="131"/>
      <c r="H151" s="131"/>
      <c r="I151" s="132"/>
      <c r="J151" s="27">
        <f t="shared" ref="J151:Q151" si="44">SUM(J145,J147,J150)</f>
        <v>9</v>
      </c>
      <c r="K151" s="27">
        <f t="shared" si="44"/>
        <v>3</v>
      </c>
      <c r="L151" s="27">
        <f t="shared" si="44"/>
        <v>3</v>
      </c>
      <c r="M151" s="27">
        <f t="shared" si="44"/>
        <v>1</v>
      </c>
      <c r="N151" s="27">
        <f t="shared" si="44"/>
        <v>1</v>
      </c>
      <c r="O151" s="27">
        <f t="shared" si="44"/>
        <v>8</v>
      </c>
      <c r="P151" s="27">
        <f t="shared" si="44"/>
        <v>7</v>
      </c>
      <c r="Q151" s="27">
        <f t="shared" si="44"/>
        <v>15</v>
      </c>
      <c r="R151" s="27">
        <f>COUNTIF(R145,"E")+COUNTIF(R147,"E")</f>
        <v>0</v>
      </c>
      <c r="S151" s="27">
        <f>COUNTIF(S145,"C")+COUNTIF(S147,"C")+COUNTIF(S150,"C")</f>
        <v>3</v>
      </c>
      <c r="T151" s="27">
        <f>COUNTIF(T145,"VP")+COUNTIF(T147,"VP")</f>
        <v>0</v>
      </c>
      <c r="U151" s="64">
        <f>4/(36+4)</f>
        <v>0.1</v>
      </c>
      <c r="W151" s="63"/>
    </row>
    <row r="152" spans="1:23" ht="16.5" customHeight="1">
      <c r="A152" s="133" t="s">
        <v>56</v>
      </c>
      <c r="B152" s="134"/>
      <c r="C152" s="134"/>
      <c r="D152" s="134"/>
      <c r="E152" s="134"/>
      <c r="F152" s="134"/>
      <c r="G152" s="134"/>
      <c r="H152" s="134"/>
      <c r="I152" s="134"/>
      <c r="J152" s="135"/>
      <c r="K152" s="27">
        <f t="shared" ref="K152:Q152" si="45">SUM(K145,K147,K150)*14</f>
        <v>42</v>
      </c>
      <c r="L152" s="27">
        <f t="shared" si="45"/>
        <v>42</v>
      </c>
      <c r="M152" s="27">
        <f t="shared" si="45"/>
        <v>14</v>
      </c>
      <c r="N152" s="27">
        <f t="shared" si="45"/>
        <v>14</v>
      </c>
      <c r="O152" s="27">
        <f t="shared" si="45"/>
        <v>112</v>
      </c>
      <c r="P152" s="27">
        <f t="shared" si="45"/>
        <v>98</v>
      </c>
      <c r="Q152" s="27">
        <f t="shared" si="45"/>
        <v>210</v>
      </c>
      <c r="R152" s="143"/>
      <c r="S152" s="144"/>
      <c r="T152" s="144"/>
      <c r="U152" s="145"/>
    </row>
    <row r="153" spans="1:23" ht="15" customHeight="1">
      <c r="A153" s="136"/>
      <c r="B153" s="137"/>
      <c r="C153" s="137"/>
      <c r="D153" s="137"/>
      <c r="E153" s="137"/>
      <c r="F153" s="137"/>
      <c r="G153" s="137"/>
      <c r="H153" s="137"/>
      <c r="I153" s="137"/>
      <c r="J153" s="138"/>
      <c r="K153" s="119">
        <f>SUM(K152:N152)</f>
        <v>112</v>
      </c>
      <c r="L153" s="120"/>
      <c r="M153" s="120"/>
      <c r="N153" s="121"/>
      <c r="O153" s="127">
        <f>SUM(O152:P152)</f>
        <v>210</v>
      </c>
      <c r="P153" s="128"/>
      <c r="Q153" s="129"/>
      <c r="R153" s="146"/>
      <c r="S153" s="147"/>
      <c r="T153" s="147"/>
      <c r="U153" s="148"/>
      <c r="W153" s="63"/>
    </row>
    <row r="154" spans="1:23" ht="15" customHeight="1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6"/>
      <c r="L154" s="16"/>
      <c r="M154" s="16"/>
      <c r="N154" s="16"/>
      <c r="O154" s="19"/>
      <c r="P154" s="19"/>
      <c r="Q154" s="19"/>
      <c r="R154" s="19"/>
      <c r="S154" s="19"/>
      <c r="T154" s="19"/>
      <c r="U154" s="19"/>
    </row>
    <row r="155" spans="1:23" ht="183.75" customHeight="1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6"/>
      <c r="L155" s="16"/>
      <c r="M155" s="16"/>
      <c r="N155" s="16"/>
      <c r="O155" s="19"/>
      <c r="P155" s="19"/>
      <c r="Q155" s="19"/>
      <c r="R155" s="19"/>
      <c r="S155" s="19"/>
      <c r="T155" s="19"/>
      <c r="U155" s="19"/>
    </row>
    <row r="156" spans="1:23" ht="24" customHeight="1">
      <c r="A156" s="107" t="s">
        <v>60</v>
      </c>
      <c r="B156" s="107"/>
      <c r="C156" s="107"/>
      <c r="D156" s="107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  <c r="S156" s="107"/>
      <c r="T156" s="107"/>
      <c r="U156" s="107"/>
    </row>
    <row r="157" spans="1:23" ht="16.5" customHeight="1">
      <c r="A157" s="80" t="s">
        <v>63</v>
      </c>
      <c r="B157" s="81"/>
      <c r="C157" s="81"/>
      <c r="D157" s="81"/>
      <c r="E157" s="81"/>
      <c r="F157" s="81"/>
      <c r="G157" s="81"/>
      <c r="H157" s="81"/>
      <c r="I157" s="81"/>
      <c r="J157" s="81"/>
      <c r="K157" s="81"/>
      <c r="L157" s="81"/>
      <c r="M157" s="81"/>
      <c r="N157" s="81"/>
      <c r="O157" s="81"/>
      <c r="P157" s="81"/>
      <c r="Q157" s="81"/>
      <c r="R157" s="81"/>
      <c r="S157" s="81"/>
      <c r="T157" s="81"/>
      <c r="U157" s="82"/>
    </row>
    <row r="158" spans="1:23" ht="34.5" customHeight="1">
      <c r="A158" s="117" t="s">
        <v>31</v>
      </c>
      <c r="B158" s="86" t="s">
        <v>30</v>
      </c>
      <c r="C158" s="87"/>
      <c r="D158" s="87"/>
      <c r="E158" s="87"/>
      <c r="F158" s="87"/>
      <c r="G158" s="87"/>
      <c r="H158" s="87"/>
      <c r="I158" s="88"/>
      <c r="J158" s="92" t="s">
        <v>45</v>
      </c>
      <c r="K158" s="94" t="s">
        <v>28</v>
      </c>
      <c r="L158" s="95"/>
      <c r="M158" s="95"/>
      <c r="N158" s="96"/>
      <c r="O158" s="94" t="s">
        <v>46</v>
      </c>
      <c r="P158" s="95"/>
      <c r="Q158" s="96"/>
      <c r="R158" s="94" t="s">
        <v>27</v>
      </c>
      <c r="S158" s="95"/>
      <c r="T158" s="96"/>
      <c r="U158" s="92" t="s">
        <v>26</v>
      </c>
    </row>
    <row r="159" spans="1:23">
      <c r="A159" s="118"/>
      <c r="B159" s="89"/>
      <c r="C159" s="90"/>
      <c r="D159" s="90"/>
      <c r="E159" s="90"/>
      <c r="F159" s="90"/>
      <c r="G159" s="90"/>
      <c r="H159" s="90"/>
      <c r="I159" s="91"/>
      <c r="J159" s="93"/>
      <c r="K159" s="36" t="s">
        <v>32</v>
      </c>
      <c r="L159" s="36" t="s">
        <v>33</v>
      </c>
      <c r="M159" s="36" t="s">
        <v>34</v>
      </c>
      <c r="N159" s="42" t="s">
        <v>80</v>
      </c>
      <c r="O159" s="36" t="s">
        <v>38</v>
      </c>
      <c r="P159" s="36" t="s">
        <v>9</v>
      </c>
      <c r="Q159" s="36" t="s">
        <v>35</v>
      </c>
      <c r="R159" s="36" t="s">
        <v>36</v>
      </c>
      <c r="S159" s="36" t="s">
        <v>32</v>
      </c>
      <c r="T159" s="36" t="s">
        <v>37</v>
      </c>
      <c r="U159" s="93"/>
    </row>
    <row r="160" spans="1:23" ht="17.25" customHeight="1">
      <c r="A160" s="80" t="s">
        <v>61</v>
      </c>
      <c r="B160" s="81"/>
      <c r="C160" s="81"/>
      <c r="D160" s="81"/>
      <c r="E160" s="81"/>
      <c r="F160" s="81"/>
      <c r="G160" s="81"/>
      <c r="H160" s="81"/>
      <c r="I160" s="81"/>
      <c r="J160" s="81"/>
      <c r="K160" s="81"/>
      <c r="L160" s="81"/>
      <c r="M160" s="81"/>
      <c r="N160" s="81"/>
      <c r="O160" s="81"/>
      <c r="P160" s="81"/>
      <c r="Q160" s="81"/>
      <c r="R160" s="81"/>
      <c r="S160" s="81"/>
      <c r="T160" s="81"/>
      <c r="U160" s="82"/>
    </row>
    <row r="161" spans="1:21">
      <c r="A161" s="37" t="str">
        <f t="shared" ref="A161:A176" si="46">IF(ISNA(INDEX($A$38:$U$153,MATCH($B161,$B$38:$B$153,0),1)),"",INDEX($A$38:$U$153,MATCH($B161,$B$38:$B$153,0),1))</f>
        <v>MLR0019</v>
      </c>
      <c r="B161" s="97" t="s">
        <v>85</v>
      </c>
      <c r="C161" s="98"/>
      <c r="D161" s="98"/>
      <c r="E161" s="98"/>
      <c r="F161" s="98"/>
      <c r="G161" s="98"/>
      <c r="H161" s="98"/>
      <c r="I161" s="99"/>
      <c r="J161" s="23">
        <f t="shared" ref="J161:J176" si="47">IF(ISNA(INDEX($A$38:$U$153,MATCH($B161,$B$38:$B$153,0),10)),"",INDEX($A$38:$U$153,MATCH($B161,$B$38:$B$153,0),10))</f>
        <v>6</v>
      </c>
      <c r="K161" s="23">
        <f t="shared" ref="K161:K176" si="48">IF(ISNA(INDEX($A$38:$U$153,MATCH($B161,$B$38:$B$153,0),11)),"",INDEX($A$38:$U$153,MATCH($B161,$B$38:$B$153,0),11))</f>
        <v>2</v>
      </c>
      <c r="L161" s="23">
        <f t="shared" ref="L161:L176" si="49">IF(ISNA(INDEX($A$38:$U$153,MATCH($B161,$B$38:$B$153,0),12)),"",INDEX($A$38:$U$153,MATCH($B161,$B$38:$B$153,0),12))</f>
        <v>2</v>
      </c>
      <c r="M161" s="23">
        <f t="shared" ref="M161:M176" si="50">IF(ISNA(INDEX($A$38:$U$153,MATCH($B161,$B$38:$B$153,0),13)),"",INDEX($A$38:$U$153,MATCH($B161,$B$38:$B$153,0),13))</f>
        <v>0</v>
      </c>
      <c r="N161" s="23">
        <f t="shared" ref="N161:N176" si="51">IF(ISNA(INDEX($A$38:$U$153,MATCH($B161,$B$38:$B$153,0),14)),"",INDEX($A$38:$U$153,MATCH($B161,$B$38:$B$153,0),14))</f>
        <v>0</v>
      </c>
      <c r="O161" s="23">
        <f t="shared" ref="O161:O176" si="52">IF(ISNA(INDEX($A$38:$U$153,MATCH($B161,$B$38:$B$153,0),15)),"",INDEX($A$38:$U$153,MATCH($B161,$B$38:$B$153,0),15))</f>
        <v>4</v>
      </c>
      <c r="P161" s="23">
        <f t="shared" ref="P161:P176" si="53">IF(ISNA(INDEX($A$38:$U$153,MATCH($B161,$B$38:$B$153,0),16)),"",INDEX($A$38:$U$153,MATCH($B161,$B$38:$B$153,0),16))</f>
        <v>7</v>
      </c>
      <c r="Q161" s="23">
        <f t="shared" ref="Q161:Q176" si="54">IF(ISNA(INDEX($A$38:$U$153,MATCH($B161,$B$38:$B$153,0),17)),"",INDEX($A$38:$U$153,MATCH($B161,$B$38:$B$153,0),17))</f>
        <v>11</v>
      </c>
      <c r="R161" s="35" t="str">
        <f t="shared" ref="R161:R176" si="55">IF(ISNA(INDEX($A$38:$U$153,MATCH($B161,$B$38:$B$153,0),18)),"",INDEX($A$38:$U$153,MATCH($B161,$B$38:$B$153,0),18))</f>
        <v>E</v>
      </c>
      <c r="S161" s="35">
        <f t="shared" ref="S161:S176" si="56">IF(ISNA(INDEX($A$38:$U$153,MATCH($B161,$B$38:$B$153,0),19)),"",INDEX($A$38:$U$153,MATCH($B161,$B$38:$B$153,0),19))</f>
        <v>0</v>
      </c>
      <c r="T161" s="35">
        <f t="shared" ref="T161:T176" si="57">IF(ISNA(INDEX($A$38:$U$153,MATCH($B161,$B$38:$B$153,0),20)),"",INDEX($A$38:$U$153,MATCH($B161,$B$38:$B$153,0),20))</f>
        <v>0</v>
      </c>
      <c r="U161" s="24" t="s">
        <v>41</v>
      </c>
    </row>
    <row r="162" spans="1:21">
      <c r="A162" s="37" t="str">
        <f t="shared" si="46"/>
        <v>MLR0001</v>
      </c>
      <c r="B162" s="97" t="s">
        <v>89</v>
      </c>
      <c r="C162" s="98"/>
      <c r="D162" s="98"/>
      <c r="E162" s="98"/>
      <c r="F162" s="98"/>
      <c r="G162" s="98"/>
      <c r="H162" s="98"/>
      <c r="I162" s="99"/>
      <c r="J162" s="23">
        <f t="shared" si="47"/>
        <v>6</v>
      </c>
      <c r="K162" s="23">
        <f t="shared" si="48"/>
        <v>2</v>
      </c>
      <c r="L162" s="23">
        <f t="shared" si="49"/>
        <v>2</v>
      </c>
      <c r="M162" s="23">
        <f t="shared" si="50"/>
        <v>0</v>
      </c>
      <c r="N162" s="23">
        <f t="shared" si="51"/>
        <v>0</v>
      </c>
      <c r="O162" s="23">
        <f t="shared" si="52"/>
        <v>4</v>
      </c>
      <c r="P162" s="23">
        <f t="shared" si="53"/>
        <v>7</v>
      </c>
      <c r="Q162" s="23">
        <f t="shared" si="54"/>
        <v>11</v>
      </c>
      <c r="R162" s="35" t="str">
        <f t="shared" si="55"/>
        <v>E</v>
      </c>
      <c r="S162" s="35">
        <f t="shared" si="56"/>
        <v>0</v>
      </c>
      <c r="T162" s="35">
        <f t="shared" si="57"/>
        <v>0</v>
      </c>
      <c r="U162" s="24" t="s">
        <v>41</v>
      </c>
    </row>
    <row r="163" spans="1:21">
      <c r="A163" s="37" t="str">
        <f t="shared" si="46"/>
        <v>MLR0013</v>
      </c>
      <c r="B163" s="97" t="s">
        <v>91</v>
      </c>
      <c r="C163" s="98"/>
      <c r="D163" s="98"/>
      <c r="E163" s="98"/>
      <c r="F163" s="98"/>
      <c r="G163" s="98"/>
      <c r="H163" s="98"/>
      <c r="I163" s="99"/>
      <c r="J163" s="23">
        <f t="shared" si="47"/>
        <v>6</v>
      </c>
      <c r="K163" s="23">
        <f t="shared" si="48"/>
        <v>2</v>
      </c>
      <c r="L163" s="23">
        <f t="shared" si="49"/>
        <v>2</v>
      </c>
      <c r="M163" s="23">
        <f t="shared" si="50"/>
        <v>0</v>
      </c>
      <c r="N163" s="23">
        <f t="shared" si="51"/>
        <v>0</v>
      </c>
      <c r="O163" s="23">
        <f t="shared" si="52"/>
        <v>4</v>
      </c>
      <c r="P163" s="23">
        <f t="shared" si="53"/>
        <v>7</v>
      </c>
      <c r="Q163" s="23">
        <f t="shared" si="54"/>
        <v>11</v>
      </c>
      <c r="R163" s="35" t="str">
        <f t="shared" si="55"/>
        <v>E</v>
      </c>
      <c r="S163" s="35">
        <f t="shared" si="56"/>
        <v>0</v>
      </c>
      <c r="T163" s="35">
        <f t="shared" si="57"/>
        <v>0</v>
      </c>
      <c r="U163" s="24" t="s">
        <v>41</v>
      </c>
    </row>
    <row r="164" spans="1:21">
      <c r="A164" s="37" t="str">
        <f t="shared" si="46"/>
        <v>MLR0021</v>
      </c>
      <c r="B164" s="97" t="s">
        <v>96</v>
      </c>
      <c r="C164" s="98"/>
      <c r="D164" s="98"/>
      <c r="E164" s="98"/>
      <c r="F164" s="98"/>
      <c r="G164" s="98"/>
      <c r="H164" s="98"/>
      <c r="I164" s="99"/>
      <c r="J164" s="23">
        <f t="shared" si="47"/>
        <v>5</v>
      </c>
      <c r="K164" s="23">
        <f t="shared" si="48"/>
        <v>2</v>
      </c>
      <c r="L164" s="23">
        <f t="shared" si="49"/>
        <v>2</v>
      </c>
      <c r="M164" s="23">
        <f t="shared" si="50"/>
        <v>0</v>
      </c>
      <c r="N164" s="23">
        <f t="shared" si="51"/>
        <v>0</v>
      </c>
      <c r="O164" s="23">
        <f t="shared" si="52"/>
        <v>4</v>
      </c>
      <c r="P164" s="23">
        <f t="shared" si="53"/>
        <v>5</v>
      </c>
      <c r="Q164" s="23">
        <f t="shared" si="54"/>
        <v>9</v>
      </c>
      <c r="R164" s="35" t="str">
        <f t="shared" si="55"/>
        <v>E</v>
      </c>
      <c r="S164" s="35">
        <f t="shared" si="56"/>
        <v>0</v>
      </c>
      <c r="T164" s="35">
        <f t="shared" si="57"/>
        <v>0</v>
      </c>
      <c r="U164" s="24" t="s">
        <v>41</v>
      </c>
    </row>
    <row r="165" spans="1:21">
      <c r="A165" s="37" t="str">
        <f t="shared" si="46"/>
        <v>MLR0006</v>
      </c>
      <c r="B165" s="97" t="s">
        <v>98</v>
      </c>
      <c r="C165" s="98"/>
      <c r="D165" s="98"/>
      <c r="E165" s="98"/>
      <c r="F165" s="98"/>
      <c r="G165" s="98"/>
      <c r="H165" s="98"/>
      <c r="I165" s="99"/>
      <c r="J165" s="23">
        <f t="shared" si="47"/>
        <v>5</v>
      </c>
      <c r="K165" s="23">
        <f t="shared" si="48"/>
        <v>2</v>
      </c>
      <c r="L165" s="23">
        <f t="shared" si="49"/>
        <v>2</v>
      </c>
      <c r="M165" s="23">
        <f t="shared" si="50"/>
        <v>0</v>
      </c>
      <c r="N165" s="23">
        <f t="shared" si="51"/>
        <v>0</v>
      </c>
      <c r="O165" s="23">
        <f t="shared" si="52"/>
        <v>4</v>
      </c>
      <c r="P165" s="23">
        <f t="shared" si="53"/>
        <v>5</v>
      </c>
      <c r="Q165" s="23">
        <f t="shared" si="54"/>
        <v>9</v>
      </c>
      <c r="R165" s="35" t="str">
        <f t="shared" si="55"/>
        <v>E</v>
      </c>
      <c r="S165" s="35">
        <f t="shared" si="56"/>
        <v>0</v>
      </c>
      <c r="T165" s="35">
        <f t="shared" si="57"/>
        <v>0</v>
      </c>
      <c r="U165" s="24" t="s">
        <v>41</v>
      </c>
    </row>
    <row r="166" spans="1:21">
      <c r="A166" s="37" t="str">
        <f t="shared" si="46"/>
        <v>MLR0015</v>
      </c>
      <c r="B166" s="97" t="s">
        <v>100</v>
      </c>
      <c r="C166" s="98"/>
      <c r="D166" s="98"/>
      <c r="E166" s="98"/>
      <c r="F166" s="98"/>
      <c r="G166" s="98"/>
      <c r="H166" s="98"/>
      <c r="I166" s="99"/>
      <c r="J166" s="23">
        <f t="shared" si="47"/>
        <v>5</v>
      </c>
      <c r="K166" s="23">
        <f t="shared" si="48"/>
        <v>2</v>
      </c>
      <c r="L166" s="23">
        <f t="shared" si="49"/>
        <v>2</v>
      </c>
      <c r="M166" s="23">
        <f t="shared" si="50"/>
        <v>0</v>
      </c>
      <c r="N166" s="23">
        <f t="shared" si="51"/>
        <v>0</v>
      </c>
      <c r="O166" s="23">
        <f t="shared" si="52"/>
        <v>4</v>
      </c>
      <c r="P166" s="23">
        <f t="shared" si="53"/>
        <v>5</v>
      </c>
      <c r="Q166" s="23">
        <f t="shared" si="54"/>
        <v>9</v>
      </c>
      <c r="R166" s="35">
        <f t="shared" si="55"/>
        <v>0</v>
      </c>
      <c r="S166" s="35">
        <f t="shared" si="56"/>
        <v>0</v>
      </c>
      <c r="T166" s="35" t="str">
        <f t="shared" si="57"/>
        <v>VP</v>
      </c>
      <c r="U166" s="24" t="s">
        <v>41</v>
      </c>
    </row>
    <row r="167" spans="1:21">
      <c r="A167" s="37" t="str">
        <f t="shared" si="46"/>
        <v>MLR0022</v>
      </c>
      <c r="B167" s="97" t="s">
        <v>102</v>
      </c>
      <c r="C167" s="98"/>
      <c r="D167" s="98"/>
      <c r="E167" s="98"/>
      <c r="F167" s="98"/>
      <c r="G167" s="98"/>
      <c r="H167" s="98"/>
      <c r="I167" s="99"/>
      <c r="J167" s="23">
        <f t="shared" si="47"/>
        <v>5</v>
      </c>
      <c r="K167" s="23">
        <f t="shared" si="48"/>
        <v>2</v>
      </c>
      <c r="L167" s="23">
        <f t="shared" si="49"/>
        <v>2</v>
      </c>
      <c r="M167" s="23">
        <f t="shared" si="50"/>
        <v>0</v>
      </c>
      <c r="N167" s="23">
        <f t="shared" si="51"/>
        <v>0</v>
      </c>
      <c r="O167" s="23">
        <f t="shared" si="52"/>
        <v>4</v>
      </c>
      <c r="P167" s="23">
        <f t="shared" si="53"/>
        <v>5</v>
      </c>
      <c r="Q167" s="23">
        <f t="shared" si="54"/>
        <v>9</v>
      </c>
      <c r="R167" s="35" t="str">
        <f t="shared" si="55"/>
        <v>E</v>
      </c>
      <c r="S167" s="35">
        <f t="shared" si="56"/>
        <v>0</v>
      </c>
      <c r="T167" s="35">
        <f t="shared" si="57"/>
        <v>0</v>
      </c>
      <c r="U167" s="24" t="s">
        <v>41</v>
      </c>
    </row>
    <row r="168" spans="1:21">
      <c r="A168" s="37" t="str">
        <f t="shared" si="46"/>
        <v>MLR0007</v>
      </c>
      <c r="B168" s="97" t="s">
        <v>108</v>
      </c>
      <c r="C168" s="98"/>
      <c r="D168" s="98"/>
      <c r="E168" s="98"/>
      <c r="F168" s="98"/>
      <c r="G168" s="98"/>
      <c r="H168" s="98"/>
      <c r="I168" s="99"/>
      <c r="J168" s="23">
        <f t="shared" si="47"/>
        <v>6</v>
      </c>
      <c r="K168" s="23">
        <f t="shared" si="48"/>
        <v>2</v>
      </c>
      <c r="L168" s="23">
        <f t="shared" si="49"/>
        <v>2</v>
      </c>
      <c r="M168" s="23">
        <f t="shared" si="50"/>
        <v>0</v>
      </c>
      <c r="N168" s="23">
        <f t="shared" si="51"/>
        <v>0</v>
      </c>
      <c r="O168" s="23">
        <f t="shared" si="52"/>
        <v>4</v>
      </c>
      <c r="P168" s="23">
        <f t="shared" si="53"/>
        <v>7</v>
      </c>
      <c r="Q168" s="23">
        <f t="shared" si="54"/>
        <v>11</v>
      </c>
      <c r="R168" s="35">
        <f t="shared" si="55"/>
        <v>0</v>
      </c>
      <c r="S168" s="35">
        <f t="shared" si="56"/>
        <v>0</v>
      </c>
      <c r="T168" s="35" t="str">
        <f t="shared" si="57"/>
        <v>VP</v>
      </c>
      <c r="U168" s="24" t="s">
        <v>41</v>
      </c>
    </row>
    <row r="169" spans="1:21">
      <c r="A169" s="37" t="str">
        <f t="shared" si="46"/>
        <v>MLR0009</v>
      </c>
      <c r="B169" s="97" t="s">
        <v>110</v>
      </c>
      <c r="C169" s="98"/>
      <c r="D169" s="98"/>
      <c r="E169" s="98"/>
      <c r="F169" s="98"/>
      <c r="G169" s="98"/>
      <c r="H169" s="98"/>
      <c r="I169" s="99"/>
      <c r="J169" s="23">
        <f t="shared" si="47"/>
        <v>6</v>
      </c>
      <c r="K169" s="23">
        <f t="shared" si="48"/>
        <v>2</v>
      </c>
      <c r="L169" s="23">
        <f t="shared" si="49"/>
        <v>2</v>
      </c>
      <c r="M169" s="23">
        <f t="shared" si="50"/>
        <v>1</v>
      </c>
      <c r="N169" s="23">
        <f t="shared" si="51"/>
        <v>0</v>
      </c>
      <c r="O169" s="23">
        <f t="shared" si="52"/>
        <v>5</v>
      </c>
      <c r="P169" s="23">
        <f t="shared" si="53"/>
        <v>6</v>
      </c>
      <c r="Q169" s="23">
        <f t="shared" si="54"/>
        <v>11</v>
      </c>
      <c r="R169" s="35" t="str">
        <f t="shared" si="55"/>
        <v>E</v>
      </c>
      <c r="S169" s="35">
        <f t="shared" si="56"/>
        <v>0</v>
      </c>
      <c r="T169" s="35">
        <f t="shared" si="57"/>
        <v>0</v>
      </c>
      <c r="U169" s="24" t="s">
        <v>41</v>
      </c>
    </row>
    <row r="170" spans="1:21">
      <c r="A170" s="37" t="str">
        <f t="shared" si="46"/>
        <v>MLR0008</v>
      </c>
      <c r="B170" s="97" t="s">
        <v>114</v>
      </c>
      <c r="C170" s="98"/>
      <c r="D170" s="98"/>
      <c r="E170" s="98"/>
      <c r="F170" s="98"/>
      <c r="G170" s="98"/>
      <c r="H170" s="98"/>
      <c r="I170" s="99"/>
      <c r="J170" s="23">
        <f t="shared" si="47"/>
        <v>6</v>
      </c>
      <c r="K170" s="23">
        <f t="shared" si="48"/>
        <v>2</v>
      </c>
      <c r="L170" s="23">
        <f t="shared" si="49"/>
        <v>2</v>
      </c>
      <c r="M170" s="23">
        <f t="shared" si="50"/>
        <v>0</v>
      </c>
      <c r="N170" s="23">
        <f t="shared" si="51"/>
        <v>0</v>
      </c>
      <c r="O170" s="23">
        <f t="shared" si="52"/>
        <v>4</v>
      </c>
      <c r="P170" s="23">
        <f t="shared" si="53"/>
        <v>7</v>
      </c>
      <c r="Q170" s="23">
        <f t="shared" si="54"/>
        <v>11</v>
      </c>
      <c r="R170" s="35" t="str">
        <f t="shared" si="55"/>
        <v>E</v>
      </c>
      <c r="S170" s="35">
        <f t="shared" si="56"/>
        <v>0</v>
      </c>
      <c r="T170" s="35">
        <f t="shared" si="57"/>
        <v>0</v>
      </c>
      <c r="U170" s="24" t="s">
        <v>41</v>
      </c>
    </row>
    <row r="171" spans="1:21">
      <c r="A171" s="37" t="str">
        <f t="shared" si="46"/>
        <v>MLR0003</v>
      </c>
      <c r="B171" s="97" t="s">
        <v>228</v>
      </c>
      <c r="C171" s="98"/>
      <c r="D171" s="98"/>
      <c r="E171" s="98"/>
      <c r="F171" s="98"/>
      <c r="G171" s="98"/>
      <c r="H171" s="98"/>
      <c r="I171" s="99"/>
      <c r="J171" s="23">
        <f t="shared" si="47"/>
        <v>6</v>
      </c>
      <c r="K171" s="23">
        <f t="shared" si="48"/>
        <v>2</v>
      </c>
      <c r="L171" s="23">
        <f t="shared" si="49"/>
        <v>2</v>
      </c>
      <c r="M171" s="23">
        <f t="shared" si="50"/>
        <v>0</v>
      </c>
      <c r="N171" s="23">
        <f t="shared" si="51"/>
        <v>0</v>
      </c>
      <c r="O171" s="23">
        <f t="shared" si="52"/>
        <v>4</v>
      </c>
      <c r="P171" s="23">
        <f t="shared" si="53"/>
        <v>7</v>
      </c>
      <c r="Q171" s="23">
        <f t="shared" si="54"/>
        <v>11</v>
      </c>
      <c r="R171" s="35" t="str">
        <f t="shared" si="55"/>
        <v>E</v>
      </c>
      <c r="S171" s="35">
        <f t="shared" si="56"/>
        <v>0</v>
      </c>
      <c r="T171" s="35">
        <f t="shared" si="57"/>
        <v>0</v>
      </c>
      <c r="U171" s="24" t="s">
        <v>41</v>
      </c>
    </row>
    <row r="172" spans="1:21">
      <c r="A172" s="37" t="str">
        <f t="shared" si="46"/>
        <v>MLR0029</v>
      </c>
      <c r="B172" s="97" t="s">
        <v>229</v>
      </c>
      <c r="C172" s="98"/>
      <c r="D172" s="98"/>
      <c r="E172" s="98"/>
      <c r="F172" s="98"/>
      <c r="G172" s="98"/>
      <c r="H172" s="98"/>
      <c r="I172" s="99"/>
      <c r="J172" s="23">
        <f t="shared" si="47"/>
        <v>6</v>
      </c>
      <c r="K172" s="23">
        <f t="shared" si="48"/>
        <v>2</v>
      </c>
      <c r="L172" s="23">
        <f t="shared" si="49"/>
        <v>2</v>
      </c>
      <c r="M172" s="23">
        <f t="shared" si="50"/>
        <v>0</v>
      </c>
      <c r="N172" s="23">
        <f t="shared" si="51"/>
        <v>0</v>
      </c>
      <c r="O172" s="23">
        <f t="shared" si="52"/>
        <v>4</v>
      </c>
      <c r="P172" s="23">
        <f t="shared" si="53"/>
        <v>7</v>
      </c>
      <c r="Q172" s="23">
        <f t="shared" si="54"/>
        <v>11</v>
      </c>
      <c r="R172" s="35" t="str">
        <f t="shared" si="55"/>
        <v>E</v>
      </c>
      <c r="S172" s="35">
        <f t="shared" si="56"/>
        <v>0</v>
      </c>
      <c r="T172" s="35">
        <f t="shared" si="57"/>
        <v>0</v>
      </c>
      <c r="U172" s="24" t="s">
        <v>41</v>
      </c>
    </row>
    <row r="173" spans="1:21">
      <c r="A173" s="37" t="str">
        <f t="shared" si="46"/>
        <v>MLR0025</v>
      </c>
      <c r="B173" s="97" t="s">
        <v>126</v>
      </c>
      <c r="C173" s="98"/>
      <c r="D173" s="98"/>
      <c r="E173" s="98"/>
      <c r="F173" s="98"/>
      <c r="G173" s="98"/>
      <c r="H173" s="98"/>
      <c r="I173" s="99"/>
      <c r="J173" s="23">
        <f t="shared" si="47"/>
        <v>6</v>
      </c>
      <c r="K173" s="23">
        <f t="shared" si="48"/>
        <v>2</v>
      </c>
      <c r="L173" s="23">
        <f t="shared" si="49"/>
        <v>2</v>
      </c>
      <c r="M173" s="23">
        <f t="shared" si="50"/>
        <v>1</v>
      </c>
      <c r="N173" s="23">
        <f t="shared" si="51"/>
        <v>0</v>
      </c>
      <c r="O173" s="23">
        <f t="shared" si="52"/>
        <v>5</v>
      </c>
      <c r="P173" s="23">
        <f t="shared" si="53"/>
        <v>6</v>
      </c>
      <c r="Q173" s="23">
        <f t="shared" si="54"/>
        <v>11</v>
      </c>
      <c r="R173" s="35" t="str">
        <f t="shared" si="55"/>
        <v>E</v>
      </c>
      <c r="S173" s="35">
        <f t="shared" si="56"/>
        <v>0</v>
      </c>
      <c r="T173" s="35">
        <f t="shared" si="57"/>
        <v>0</v>
      </c>
      <c r="U173" s="24" t="s">
        <v>41</v>
      </c>
    </row>
    <row r="174" spans="1:21">
      <c r="A174" s="37" t="str">
        <f t="shared" si="46"/>
        <v>MLX2102</v>
      </c>
      <c r="B174" s="97" t="s">
        <v>138</v>
      </c>
      <c r="C174" s="98"/>
      <c r="D174" s="98"/>
      <c r="E174" s="98"/>
      <c r="F174" s="98"/>
      <c r="G174" s="98"/>
      <c r="H174" s="98"/>
      <c r="I174" s="99"/>
      <c r="J174" s="23">
        <f t="shared" si="47"/>
        <v>6</v>
      </c>
      <c r="K174" s="23">
        <f t="shared" si="48"/>
        <v>2</v>
      </c>
      <c r="L174" s="23">
        <f t="shared" si="49"/>
        <v>1</v>
      </c>
      <c r="M174" s="23">
        <f t="shared" si="50"/>
        <v>0</v>
      </c>
      <c r="N174" s="23">
        <f t="shared" si="51"/>
        <v>2</v>
      </c>
      <c r="O174" s="23">
        <f t="shared" si="52"/>
        <v>5</v>
      </c>
      <c r="P174" s="23">
        <f t="shared" si="53"/>
        <v>6</v>
      </c>
      <c r="Q174" s="23">
        <f t="shared" si="54"/>
        <v>11</v>
      </c>
      <c r="R174" s="35">
        <f t="shared" si="55"/>
        <v>0</v>
      </c>
      <c r="S174" s="35">
        <f t="shared" si="56"/>
        <v>0</v>
      </c>
      <c r="T174" s="35" t="str">
        <f t="shared" si="57"/>
        <v>VP</v>
      </c>
      <c r="U174" s="24" t="s">
        <v>41</v>
      </c>
    </row>
    <row r="175" spans="1:21">
      <c r="A175" s="37" t="str">
        <f t="shared" si="46"/>
        <v>MLR0018</v>
      </c>
      <c r="B175" s="97" t="s">
        <v>176</v>
      </c>
      <c r="C175" s="98"/>
      <c r="D175" s="98"/>
      <c r="E175" s="98"/>
      <c r="F175" s="98"/>
      <c r="G175" s="98"/>
      <c r="H175" s="98"/>
      <c r="I175" s="99"/>
      <c r="J175" s="23">
        <f t="shared" si="47"/>
        <v>3</v>
      </c>
      <c r="K175" s="23">
        <f t="shared" si="48"/>
        <v>2</v>
      </c>
      <c r="L175" s="23">
        <f t="shared" si="49"/>
        <v>1</v>
      </c>
      <c r="M175" s="23">
        <f t="shared" si="50"/>
        <v>0</v>
      </c>
      <c r="N175" s="23">
        <f t="shared" si="51"/>
        <v>0</v>
      </c>
      <c r="O175" s="23">
        <f t="shared" si="52"/>
        <v>3</v>
      </c>
      <c r="P175" s="23">
        <f t="shared" si="53"/>
        <v>2</v>
      </c>
      <c r="Q175" s="23">
        <f t="shared" si="54"/>
        <v>5</v>
      </c>
      <c r="R175" s="35">
        <f t="shared" si="55"/>
        <v>0</v>
      </c>
      <c r="S175" s="35" t="str">
        <f t="shared" si="56"/>
        <v>C</v>
      </c>
      <c r="T175" s="35">
        <f t="shared" si="57"/>
        <v>0</v>
      </c>
      <c r="U175" s="24" t="s">
        <v>41</v>
      </c>
    </row>
    <row r="176" spans="1:21" ht="26.25" customHeight="1">
      <c r="A176" s="37" t="str">
        <f t="shared" si="46"/>
        <v>MLR2002</v>
      </c>
      <c r="B176" s="124" t="s">
        <v>180</v>
      </c>
      <c r="C176" s="125"/>
      <c r="D176" s="125"/>
      <c r="E176" s="125"/>
      <c r="F176" s="125"/>
      <c r="G176" s="125"/>
      <c r="H176" s="125"/>
      <c r="I176" s="126"/>
      <c r="J176" s="23">
        <f t="shared" si="47"/>
        <v>3</v>
      </c>
      <c r="K176" s="23">
        <f t="shared" si="48"/>
        <v>0</v>
      </c>
      <c r="L176" s="23">
        <f t="shared" si="49"/>
        <v>0</v>
      </c>
      <c r="M176" s="23">
        <f t="shared" si="50"/>
        <v>2</v>
      </c>
      <c r="N176" s="23">
        <f t="shared" si="51"/>
        <v>0</v>
      </c>
      <c r="O176" s="23">
        <f t="shared" si="52"/>
        <v>2</v>
      </c>
      <c r="P176" s="23">
        <f t="shared" si="53"/>
        <v>3</v>
      </c>
      <c r="Q176" s="23">
        <f t="shared" si="54"/>
        <v>5</v>
      </c>
      <c r="R176" s="35">
        <f t="shared" si="55"/>
        <v>0</v>
      </c>
      <c r="S176" s="35" t="str">
        <f t="shared" si="56"/>
        <v>C</v>
      </c>
      <c r="T176" s="35">
        <f t="shared" si="57"/>
        <v>0</v>
      </c>
      <c r="U176" s="24" t="s">
        <v>41</v>
      </c>
    </row>
    <row r="177" spans="1:23">
      <c r="A177" s="25" t="s">
        <v>29</v>
      </c>
      <c r="B177" s="83"/>
      <c r="C177" s="84"/>
      <c r="D177" s="84"/>
      <c r="E177" s="84"/>
      <c r="F177" s="84"/>
      <c r="G177" s="84"/>
      <c r="H177" s="84"/>
      <c r="I177" s="85"/>
      <c r="J177" s="27">
        <f>IF(ISNA(SUM(J161:J176)),"",SUM(J161:J176))</f>
        <v>86</v>
      </c>
      <c r="K177" s="27">
        <f t="shared" ref="K177:Q177" si="58">SUM(K161:K176)</f>
        <v>30</v>
      </c>
      <c r="L177" s="27">
        <f t="shared" si="58"/>
        <v>28</v>
      </c>
      <c r="M177" s="27">
        <f t="shared" si="58"/>
        <v>4</v>
      </c>
      <c r="N177" s="27">
        <f t="shared" si="58"/>
        <v>2</v>
      </c>
      <c r="O177" s="27">
        <f t="shared" si="58"/>
        <v>64</v>
      </c>
      <c r="P177" s="27">
        <f t="shared" si="58"/>
        <v>92</v>
      </c>
      <c r="Q177" s="27">
        <f t="shared" si="58"/>
        <v>156</v>
      </c>
      <c r="R177" s="25">
        <f>COUNTIF(R161:R176,"E")</f>
        <v>11</v>
      </c>
      <c r="S177" s="25">
        <f>COUNTIF(S161:S176,"C")</f>
        <v>2</v>
      </c>
      <c r="T177" s="25">
        <f>COUNTIF(T161:T176,"VP")</f>
        <v>3</v>
      </c>
      <c r="U177" s="24"/>
    </row>
    <row r="178" spans="1:23" ht="17.25" customHeight="1">
      <c r="A178" s="80" t="s">
        <v>74</v>
      </c>
      <c r="B178" s="81"/>
      <c r="C178" s="81"/>
      <c r="D178" s="81"/>
      <c r="E178" s="81"/>
      <c r="F178" s="81"/>
      <c r="G178" s="81"/>
      <c r="H178" s="81"/>
      <c r="I178" s="81"/>
      <c r="J178" s="81"/>
      <c r="K178" s="81"/>
      <c r="L178" s="81"/>
      <c r="M178" s="81"/>
      <c r="N178" s="81"/>
      <c r="O178" s="81"/>
      <c r="P178" s="81"/>
      <c r="Q178" s="81"/>
      <c r="R178" s="81"/>
      <c r="S178" s="81"/>
      <c r="T178" s="81"/>
      <c r="U178" s="82"/>
    </row>
    <row r="179" spans="1:23">
      <c r="A179" s="37" t="str">
        <f>IF(ISNA(INDEX($A$38:$U$153,MATCH($B179,$B$38:$B$153,0),1)),"",INDEX($A$38:$U$153,MATCH($B179,$B$38:$B$153,0),1))</f>
        <v>MLR0005</v>
      </c>
      <c r="B179" s="97" t="s">
        <v>140</v>
      </c>
      <c r="C179" s="98"/>
      <c r="D179" s="98"/>
      <c r="E179" s="98"/>
      <c r="F179" s="98"/>
      <c r="G179" s="98"/>
      <c r="H179" s="98"/>
      <c r="I179" s="99"/>
      <c r="J179" s="23">
        <f>IF(ISNA(INDEX($A$38:$U$153,MATCH($B179,$B$38:$B$153,0),10)),"",INDEX($A$38:$U$153,MATCH($B179,$B$38:$B$153,0),10))</f>
        <v>6</v>
      </c>
      <c r="K179" s="23">
        <f>IF(ISNA(INDEX($A$38:$U$153,MATCH($B179,$B$38:$B$153,0),11)),"",INDEX($A$38:$U$153,MATCH($B179,$B$38:$B$153,0),11))</f>
        <v>2</v>
      </c>
      <c r="L179" s="23">
        <f>IF(ISNA(INDEX($A$38:$U$153,MATCH($B179,$B$38:$B$153,0),12)),"",INDEX($A$38:$U$153,MATCH($B179,$B$38:$B$153,0),12))</f>
        <v>1</v>
      </c>
      <c r="M179" s="23">
        <f>IF(ISNA(INDEX($A$38:$U$153,MATCH($B179,$B$38:$B$153,0),13)),"",INDEX($A$38:$U$153,MATCH($B179,$B$38:$B$153,0),13))</f>
        <v>0</v>
      </c>
      <c r="N179" s="23">
        <f>IF(ISNA(INDEX($A$38:$U$153,MATCH($B179,$B$38:$B$153,0),14)),"",INDEX($A$38:$U$153,MATCH($B179,$B$38:$B$153,0),14))</f>
        <v>2</v>
      </c>
      <c r="O179" s="23">
        <f>IF(ISNA(INDEX($A$38:$U$153,MATCH($B179,$B$38:$B$153,0),15)),"",INDEX($A$38:$U$153,MATCH($B179,$B$38:$B$153,0),15))</f>
        <v>5</v>
      </c>
      <c r="P179" s="23">
        <f>IF(ISNA(INDEX($A$38:$U$153,MATCH($B179,$B$38:$B$153,0),16)),"",INDEX($A$38:$U$153,MATCH($B179,$B$38:$B$153,0),16))</f>
        <v>8</v>
      </c>
      <c r="Q179" s="35">
        <f>IF(ISNA(INDEX($A$38:$U$153,MATCH($B179,$B$38:$B$153,0),17)),"",INDEX($A$38:$U$153,MATCH($B179,$B$38:$B$153,0),17))</f>
        <v>13</v>
      </c>
      <c r="R179" s="35" t="str">
        <f>IF(ISNA(INDEX($A$38:$U$153,MATCH($B179,$B$38:$B$153,0),18)),"",INDEX($A$38:$U$153,MATCH($B179,$B$38:$B$153,0),18))</f>
        <v>E</v>
      </c>
      <c r="S179" s="35">
        <f>IF(ISNA(INDEX($A$38:$U$153,MATCH($B179,$B$38:$B$153,0),19)),"",INDEX($A$38:$U$153,MATCH($B179,$B$38:$B$153,0),19))</f>
        <v>0</v>
      </c>
      <c r="T179" s="35">
        <f>IF(ISNA(INDEX($A$38:$U$153,MATCH($B179,$B$38:$B$153,0),20)),"",INDEX($A$38:$U$153,MATCH($B179,$B$38:$B$153,0),19))</f>
        <v>0</v>
      </c>
      <c r="U179" s="24" t="s">
        <v>41</v>
      </c>
    </row>
    <row r="180" spans="1:23">
      <c r="A180" s="37" t="str">
        <f>IF(ISNA(INDEX($A$38:$U$153,MATCH($B180,$B$38:$B$153,0),1)),"",INDEX($A$38:$U$153,MATCH($B180,$B$38:$B$153,0),1))</f>
        <v>MLX2103</v>
      </c>
      <c r="B180" s="97" t="s">
        <v>137</v>
      </c>
      <c r="C180" s="98"/>
      <c r="D180" s="98"/>
      <c r="E180" s="98"/>
      <c r="F180" s="98"/>
      <c r="G180" s="98"/>
      <c r="H180" s="98"/>
      <c r="I180" s="99"/>
      <c r="J180" s="23">
        <f>IF(ISNA(INDEX($A$38:$U$153,MATCH($B180,$B$38:$B$153,0),10)),"",INDEX($A$38:$U$153,MATCH($B180,$B$38:$B$153,0),10))</f>
        <v>7</v>
      </c>
      <c r="K180" s="23">
        <f>IF(ISNA(INDEX($A$38:$U$153,MATCH($B180,$B$38:$B$153,0),11)),"",INDEX($A$38:$U$153,MATCH($B180,$B$38:$B$153,0),11))</f>
        <v>2</v>
      </c>
      <c r="L180" s="23">
        <f>IF(ISNA(INDEX($A$38:$U$153,MATCH($B180,$B$38:$B$153,0),12)),"",INDEX($A$38:$U$153,MATCH($B180,$B$38:$B$153,0),12))</f>
        <v>1</v>
      </c>
      <c r="M180" s="23">
        <f>IF(ISNA(INDEX($A$38:$U$153,MATCH($B180,$B$38:$B$153,0),13)),"",INDEX($A$38:$U$153,MATCH($B180,$B$38:$B$153,0),13))</f>
        <v>0</v>
      </c>
      <c r="N180" s="23">
        <f>IF(ISNA(INDEX($A$38:$U$153,MATCH($B180,$B$38:$B$153,0),14)),"",INDEX($A$38:$U$153,MATCH($B180,$B$38:$B$153,0),14))</f>
        <v>2</v>
      </c>
      <c r="O180" s="23">
        <f>IF(ISNA(INDEX($A$38:$U$153,MATCH($B180,$B$38:$B$153,0),15)),"",INDEX($A$38:$U$153,MATCH($B180,$B$38:$B$153,0),15))</f>
        <v>5</v>
      </c>
      <c r="P180" s="23">
        <f>IF(ISNA(INDEX($A$38:$U$153,MATCH($B180,$B$38:$B$153,0),16)),"",INDEX($A$38:$U$153,MATCH($B180,$B$38:$B$153,0),16))</f>
        <v>10</v>
      </c>
      <c r="Q180" s="35">
        <f>IF(ISNA(INDEX($A$38:$U$153,MATCH($B180,$B$38:$B$153,0),17)),"",INDEX($A$38:$U$153,MATCH($B180,$B$38:$B$153,0),17))</f>
        <v>15</v>
      </c>
      <c r="R180" s="35" t="str">
        <f>IF(ISNA(INDEX($A$38:$U$153,MATCH($B180,$B$38:$B$153,0),18)),"",INDEX($A$38:$U$153,MATCH($B180,$B$38:$B$153,0),18))</f>
        <v>E</v>
      </c>
      <c r="S180" s="35">
        <f>IF(ISNA(INDEX($A$38:$U$153,MATCH($B180,$B$38:$B$153,0),19)),"",INDEX($A$38:$U$153,MATCH($B180,$B$38:$B$153,0),19))</f>
        <v>0</v>
      </c>
      <c r="T180" s="35">
        <f>IF(ISNA(INDEX($A$38:$U$153,MATCH($B180,$B$38:$B$153,0),20)),"",INDEX($A$38:$U$153,MATCH($B180,$B$38:$B$153,0),19))</f>
        <v>0</v>
      </c>
      <c r="U180" s="24" t="s">
        <v>41</v>
      </c>
    </row>
    <row r="181" spans="1:23">
      <c r="A181" s="25" t="s">
        <v>29</v>
      </c>
      <c r="B181" s="80"/>
      <c r="C181" s="81"/>
      <c r="D181" s="81"/>
      <c r="E181" s="81"/>
      <c r="F181" s="81"/>
      <c r="G181" s="81"/>
      <c r="H181" s="81"/>
      <c r="I181" s="82"/>
      <c r="J181" s="27">
        <f t="shared" ref="J181:Q181" si="59">SUM(J179:J180)</f>
        <v>13</v>
      </c>
      <c r="K181" s="27">
        <f t="shared" si="59"/>
        <v>4</v>
      </c>
      <c r="L181" s="27">
        <f t="shared" si="59"/>
        <v>2</v>
      </c>
      <c r="M181" s="27">
        <f t="shared" si="59"/>
        <v>0</v>
      </c>
      <c r="N181" s="27">
        <f t="shared" si="59"/>
        <v>4</v>
      </c>
      <c r="O181" s="27">
        <f t="shared" si="59"/>
        <v>10</v>
      </c>
      <c r="P181" s="27">
        <f t="shared" si="59"/>
        <v>18</v>
      </c>
      <c r="Q181" s="27">
        <f t="shared" si="59"/>
        <v>28</v>
      </c>
      <c r="R181" s="25">
        <f>COUNTIF(R179:R180,"E")</f>
        <v>2</v>
      </c>
      <c r="S181" s="25">
        <f>COUNTIF(S179:S180,"C")</f>
        <v>0</v>
      </c>
      <c r="T181" s="25">
        <f>COUNTIF(T179:T180,"VP")</f>
        <v>0</v>
      </c>
      <c r="U181" s="26"/>
    </row>
    <row r="182" spans="1:23" ht="27" customHeight="1">
      <c r="A182" s="130" t="s">
        <v>55</v>
      </c>
      <c r="B182" s="131"/>
      <c r="C182" s="131"/>
      <c r="D182" s="131"/>
      <c r="E182" s="131"/>
      <c r="F182" s="131"/>
      <c r="G182" s="131"/>
      <c r="H182" s="131"/>
      <c r="I182" s="132"/>
      <c r="J182" s="27">
        <f t="shared" ref="J182:T182" si="60">SUM(J177,J181)</f>
        <v>99</v>
      </c>
      <c r="K182" s="27">
        <f t="shared" si="60"/>
        <v>34</v>
      </c>
      <c r="L182" s="27">
        <f t="shared" si="60"/>
        <v>30</v>
      </c>
      <c r="M182" s="27">
        <f t="shared" si="60"/>
        <v>4</v>
      </c>
      <c r="N182" s="27">
        <f t="shared" si="60"/>
        <v>6</v>
      </c>
      <c r="O182" s="27">
        <f t="shared" si="60"/>
        <v>74</v>
      </c>
      <c r="P182" s="27">
        <f t="shared" si="60"/>
        <v>110</v>
      </c>
      <c r="Q182" s="27">
        <f t="shared" si="60"/>
        <v>184</v>
      </c>
      <c r="R182" s="27">
        <f t="shared" si="60"/>
        <v>13</v>
      </c>
      <c r="S182" s="27">
        <f t="shared" si="60"/>
        <v>2</v>
      </c>
      <c r="T182" s="27">
        <f t="shared" si="60"/>
        <v>3</v>
      </c>
      <c r="U182" s="64">
        <f>18/(36+4)</f>
        <v>0.45</v>
      </c>
      <c r="W182" s="63"/>
    </row>
    <row r="183" spans="1:23" ht="12.75" customHeight="1">
      <c r="A183" s="133" t="s">
        <v>56</v>
      </c>
      <c r="B183" s="134"/>
      <c r="C183" s="134"/>
      <c r="D183" s="134"/>
      <c r="E183" s="134"/>
      <c r="F183" s="134"/>
      <c r="G183" s="134"/>
      <c r="H183" s="134"/>
      <c r="I183" s="134"/>
      <c r="J183" s="135"/>
      <c r="K183" s="27">
        <f t="shared" ref="K183:Q183" si="61">K177*14+K181*12</f>
        <v>468</v>
      </c>
      <c r="L183" s="27">
        <f t="shared" si="61"/>
        <v>416</v>
      </c>
      <c r="M183" s="27">
        <f t="shared" si="61"/>
        <v>56</v>
      </c>
      <c r="N183" s="27">
        <f t="shared" si="61"/>
        <v>76</v>
      </c>
      <c r="O183" s="27">
        <f t="shared" si="61"/>
        <v>1016</v>
      </c>
      <c r="P183" s="27">
        <f t="shared" si="61"/>
        <v>1504</v>
      </c>
      <c r="Q183" s="27">
        <f t="shared" si="61"/>
        <v>2520</v>
      </c>
      <c r="R183" s="143"/>
      <c r="S183" s="144"/>
      <c r="T183" s="144"/>
      <c r="U183" s="145"/>
    </row>
    <row r="184" spans="1:23">
      <c r="A184" s="136"/>
      <c r="B184" s="137"/>
      <c r="C184" s="137"/>
      <c r="D184" s="137"/>
      <c r="E184" s="137"/>
      <c r="F184" s="137"/>
      <c r="G184" s="137"/>
      <c r="H184" s="137"/>
      <c r="I184" s="137"/>
      <c r="J184" s="138"/>
      <c r="K184" s="119">
        <f>SUM(K183:N183)</f>
        <v>1016</v>
      </c>
      <c r="L184" s="120"/>
      <c r="M184" s="120"/>
      <c r="N184" s="121"/>
      <c r="O184" s="127">
        <f>SUM(O183:P183)</f>
        <v>2520</v>
      </c>
      <c r="P184" s="128"/>
      <c r="Q184" s="129"/>
      <c r="R184" s="146"/>
      <c r="S184" s="147"/>
      <c r="T184" s="147"/>
      <c r="U184" s="148"/>
      <c r="W184" s="63"/>
    </row>
    <row r="186" spans="1:23">
      <c r="B186" s="2"/>
      <c r="C186" s="2"/>
      <c r="D186" s="2"/>
      <c r="E186" s="2"/>
      <c r="F186" s="2"/>
      <c r="G186" s="2"/>
      <c r="M186" s="10"/>
      <c r="N186" s="47"/>
      <c r="O186" s="10"/>
      <c r="P186" s="10"/>
      <c r="Q186" s="10"/>
      <c r="R186" s="10"/>
      <c r="S186" s="10"/>
      <c r="T186" s="10"/>
    </row>
    <row r="187" spans="1:23">
      <c r="B187" s="10"/>
      <c r="C187" s="10"/>
      <c r="D187" s="10"/>
      <c r="E187" s="10"/>
      <c r="F187" s="10"/>
      <c r="G187" s="10"/>
      <c r="H187" s="20"/>
      <c r="I187" s="20"/>
      <c r="J187" s="20"/>
      <c r="M187" s="10"/>
      <c r="N187" s="47"/>
      <c r="O187" s="10"/>
      <c r="P187" s="10"/>
      <c r="Q187" s="10"/>
      <c r="R187" s="10"/>
      <c r="S187" s="10"/>
      <c r="T187" s="10"/>
    </row>
    <row r="189" spans="1:23" ht="8.25" customHeight="1"/>
    <row r="190" spans="1:23" ht="23.25" customHeight="1">
      <c r="A190" s="80" t="s">
        <v>64</v>
      </c>
      <c r="B190" s="81"/>
      <c r="C190" s="81"/>
      <c r="D190" s="81"/>
      <c r="E190" s="81"/>
      <c r="F190" s="81"/>
      <c r="G190" s="81"/>
      <c r="H190" s="81"/>
      <c r="I190" s="81"/>
      <c r="J190" s="81"/>
      <c r="K190" s="81"/>
      <c r="L190" s="81"/>
      <c r="M190" s="81"/>
      <c r="N190" s="81"/>
      <c r="O190" s="81"/>
      <c r="P190" s="81"/>
      <c r="Q190" s="81"/>
      <c r="R190" s="81"/>
      <c r="S190" s="81"/>
      <c r="T190" s="81"/>
      <c r="U190" s="82"/>
    </row>
    <row r="191" spans="1:23" ht="26.25" customHeight="1">
      <c r="A191" s="117" t="s">
        <v>31</v>
      </c>
      <c r="B191" s="86" t="s">
        <v>30</v>
      </c>
      <c r="C191" s="87"/>
      <c r="D191" s="87"/>
      <c r="E191" s="87"/>
      <c r="F191" s="87"/>
      <c r="G191" s="87"/>
      <c r="H191" s="87"/>
      <c r="I191" s="88"/>
      <c r="J191" s="92" t="s">
        <v>45</v>
      </c>
      <c r="K191" s="94" t="s">
        <v>28</v>
      </c>
      <c r="L191" s="95"/>
      <c r="M191" s="95"/>
      <c r="N191" s="96"/>
      <c r="O191" s="94" t="s">
        <v>46</v>
      </c>
      <c r="P191" s="95"/>
      <c r="Q191" s="96"/>
      <c r="R191" s="94" t="s">
        <v>27</v>
      </c>
      <c r="S191" s="95"/>
      <c r="T191" s="96"/>
      <c r="U191" s="92" t="s">
        <v>26</v>
      </c>
    </row>
    <row r="192" spans="1:23">
      <c r="A192" s="118"/>
      <c r="B192" s="89"/>
      <c r="C192" s="90"/>
      <c r="D192" s="90"/>
      <c r="E192" s="90"/>
      <c r="F192" s="90"/>
      <c r="G192" s="90"/>
      <c r="H192" s="90"/>
      <c r="I192" s="91"/>
      <c r="J192" s="93"/>
      <c r="K192" s="36" t="s">
        <v>32</v>
      </c>
      <c r="L192" s="36" t="s">
        <v>33</v>
      </c>
      <c r="M192" s="36" t="s">
        <v>34</v>
      </c>
      <c r="N192" s="42" t="s">
        <v>80</v>
      </c>
      <c r="O192" s="36" t="s">
        <v>38</v>
      </c>
      <c r="P192" s="36" t="s">
        <v>9</v>
      </c>
      <c r="Q192" s="36" t="s">
        <v>35</v>
      </c>
      <c r="R192" s="36" t="s">
        <v>36</v>
      </c>
      <c r="S192" s="36" t="s">
        <v>32</v>
      </c>
      <c r="T192" s="36" t="s">
        <v>37</v>
      </c>
      <c r="U192" s="93"/>
    </row>
    <row r="193" spans="1:23" ht="18.75" customHeight="1">
      <c r="A193" s="80" t="s">
        <v>61</v>
      </c>
      <c r="B193" s="81"/>
      <c r="C193" s="81"/>
      <c r="D193" s="81"/>
      <c r="E193" s="81"/>
      <c r="F193" s="81"/>
      <c r="G193" s="81"/>
      <c r="H193" s="81"/>
      <c r="I193" s="81"/>
      <c r="J193" s="81"/>
      <c r="K193" s="81"/>
      <c r="L193" s="81"/>
      <c r="M193" s="81"/>
      <c r="N193" s="81"/>
      <c r="O193" s="81"/>
      <c r="P193" s="81"/>
      <c r="Q193" s="81"/>
      <c r="R193" s="81"/>
      <c r="S193" s="81"/>
      <c r="T193" s="81"/>
      <c r="U193" s="82"/>
    </row>
    <row r="194" spans="1:23">
      <c r="A194" s="37" t="str">
        <f t="shared" ref="A194:A201" si="62">IF(ISNA(INDEX($A$38:$U$153,MATCH($B194,$B$38:$B$153,0),1)),"",INDEX($A$38:$U$153,MATCH($B194,$B$38:$B$153,0),1))</f>
        <v>MLR0023</v>
      </c>
      <c r="B194" s="97" t="s">
        <v>87</v>
      </c>
      <c r="C194" s="98"/>
      <c r="D194" s="98"/>
      <c r="E194" s="98"/>
      <c r="F194" s="98"/>
      <c r="G194" s="98"/>
      <c r="H194" s="98"/>
      <c r="I194" s="99"/>
      <c r="J194" s="23">
        <f t="shared" ref="J194:J201" si="63">IF(ISNA(INDEX($A$38:$U$153,MATCH($B194,$B$38:$B$153,0),10)),"",INDEX($A$38:$U$153,MATCH($B194,$B$38:$B$153,0),10))</f>
        <v>6</v>
      </c>
      <c r="K194" s="23">
        <f t="shared" ref="K194:K201" si="64">IF(ISNA(INDEX($A$38:$U$153,MATCH($B194,$B$38:$B$153,0),11)),"",INDEX($A$38:$U$153,MATCH($B194,$B$38:$B$153,0),11))</f>
        <v>2</v>
      </c>
      <c r="L194" s="23">
        <f t="shared" ref="L194:L201" si="65">IF(ISNA(INDEX($A$38:$U$153,MATCH($B194,$B$38:$B$153,0),12)),"",INDEX($A$38:$U$153,MATCH($B194,$B$38:$B$153,0),12))</f>
        <v>2</v>
      </c>
      <c r="M194" s="23">
        <f t="shared" ref="M194:M201" si="66">IF(ISNA(INDEX($A$38:$U$153,MATCH($B194,$B$38:$B$153,0),13)),"",INDEX($A$38:$U$153,MATCH($B194,$B$38:$B$153,0),13))</f>
        <v>0</v>
      </c>
      <c r="N194" s="23">
        <f t="shared" ref="N194:N201" si="67">IF(ISNA(INDEX($A$38:$U$153,MATCH($B194,$B$38:$B$153,0),14)),"",INDEX($A$38:$U$153,MATCH($B194,$B$38:$B$153,0),14))</f>
        <v>0</v>
      </c>
      <c r="O194" s="23">
        <f t="shared" ref="O194:O201" si="68">IF(ISNA(INDEX($A$38:$U$153,MATCH($B194,$B$38:$B$153,0),15)),"",INDEX($A$38:$U$153,MATCH($B194,$B$38:$B$153,0),15))</f>
        <v>4</v>
      </c>
      <c r="P194" s="23">
        <f t="shared" ref="P194:P201" si="69">IF(ISNA(INDEX($A$38:$U$153,MATCH($B194,$B$38:$B$153,0),16)),"",INDEX($A$38:$U$153,MATCH($B194,$B$38:$B$153,0),16))</f>
        <v>7</v>
      </c>
      <c r="Q194" s="35">
        <f t="shared" ref="Q194:Q201" si="70">IF(ISNA(INDEX($A$38:$U$153,MATCH($B194,$B$38:$B$153,0),17)),"",INDEX($A$38:$U$153,MATCH($B194,$B$38:$B$153,0),17))</f>
        <v>11</v>
      </c>
      <c r="R194" s="35">
        <f t="shared" ref="R194:R201" si="71">IF(ISNA(INDEX($A$38:$U$153,MATCH($B194,$B$38:$B$153,0),18)),"",INDEX($A$38:$U$153,MATCH($B194,$B$38:$B$153,0),18))</f>
        <v>0</v>
      </c>
      <c r="S194" s="35">
        <f t="shared" ref="S194:S201" si="72">IF(ISNA(INDEX($A$38:$U$153,MATCH($B194,$B$38:$B$153,0),19)),"",INDEX($A$38:$U$153,MATCH($B194,$B$38:$B$153,0),19))</f>
        <v>0</v>
      </c>
      <c r="T194" s="35" t="str">
        <f t="shared" ref="T194:T201" si="73">IF(ISNA(INDEX($A$38:$U$153,MATCH($B194,$B$38:$B$153,0),20)),"",INDEX($A$38:$U$153,MATCH($B194,$B$38:$B$153,0),20))</f>
        <v>VP</v>
      </c>
      <c r="U194" s="22" t="s">
        <v>43</v>
      </c>
    </row>
    <row r="195" spans="1:23">
      <c r="A195" s="37" t="str">
        <f t="shared" si="62"/>
        <v>MLR0016</v>
      </c>
      <c r="B195" s="97" t="s">
        <v>112</v>
      </c>
      <c r="C195" s="98"/>
      <c r="D195" s="98"/>
      <c r="E195" s="98"/>
      <c r="F195" s="98"/>
      <c r="G195" s="98"/>
      <c r="H195" s="98"/>
      <c r="I195" s="99"/>
      <c r="J195" s="23">
        <f t="shared" si="63"/>
        <v>6</v>
      </c>
      <c r="K195" s="23">
        <f t="shared" si="64"/>
        <v>2</v>
      </c>
      <c r="L195" s="23">
        <f t="shared" si="65"/>
        <v>2</v>
      </c>
      <c r="M195" s="23">
        <f t="shared" si="66"/>
        <v>0</v>
      </c>
      <c r="N195" s="23">
        <f t="shared" si="67"/>
        <v>0</v>
      </c>
      <c r="O195" s="23">
        <f t="shared" si="68"/>
        <v>4</v>
      </c>
      <c r="P195" s="23">
        <f t="shared" si="69"/>
        <v>7</v>
      </c>
      <c r="Q195" s="35">
        <f t="shared" si="70"/>
        <v>11</v>
      </c>
      <c r="R195" s="35" t="str">
        <f t="shared" si="71"/>
        <v>E</v>
      </c>
      <c r="S195" s="35">
        <f t="shared" si="72"/>
        <v>0</v>
      </c>
      <c r="T195" s="35">
        <f t="shared" si="73"/>
        <v>0</v>
      </c>
      <c r="U195" s="22" t="s">
        <v>43</v>
      </c>
    </row>
    <row r="196" spans="1:23">
      <c r="A196" s="37" t="str">
        <f t="shared" si="62"/>
        <v>MLR0027</v>
      </c>
      <c r="B196" s="97" t="s">
        <v>183</v>
      </c>
      <c r="C196" s="98"/>
      <c r="D196" s="98"/>
      <c r="E196" s="98"/>
      <c r="F196" s="98"/>
      <c r="G196" s="98"/>
      <c r="H196" s="98"/>
      <c r="I196" s="99"/>
      <c r="J196" s="23">
        <f t="shared" si="63"/>
        <v>6</v>
      </c>
      <c r="K196" s="23">
        <f t="shared" si="64"/>
        <v>2</v>
      </c>
      <c r="L196" s="23">
        <f t="shared" si="65"/>
        <v>1</v>
      </c>
      <c r="M196" s="23">
        <f t="shared" si="66"/>
        <v>2</v>
      </c>
      <c r="N196" s="23">
        <f t="shared" si="67"/>
        <v>0</v>
      </c>
      <c r="O196" s="23">
        <f t="shared" si="68"/>
        <v>5</v>
      </c>
      <c r="P196" s="23">
        <f t="shared" si="69"/>
        <v>6</v>
      </c>
      <c r="Q196" s="35">
        <f t="shared" si="70"/>
        <v>11</v>
      </c>
      <c r="R196" s="35" t="str">
        <f t="shared" si="71"/>
        <v>E</v>
      </c>
      <c r="S196" s="35">
        <f t="shared" si="72"/>
        <v>0</v>
      </c>
      <c r="T196" s="35">
        <f t="shared" si="73"/>
        <v>0</v>
      </c>
      <c r="U196" s="22" t="s">
        <v>43</v>
      </c>
    </row>
    <row r="197" spans="1:23">
      <c r="A197" s="37" t="str">
        <f t="shared" si="62"/>
        <v>MLX2101</v>
      </c>
      <c r="B197" s="100" t="s">
        <v>128</v>
      </c>
      <c r="C197" s="101"/>
      <c r="D197" s="101"/>
      <c r="E197" s="101"/>
      <c r="F197" s="101"/>
      <c r="G197" s="101"/>
      <c r="H197" s="101"/>
      <c r="I197" s="102"/>
      <c r="J197" s="23">
        <f t="shared" si="63"/>
        <v>6</v>
      </c>
      <c r="K197" s="23">
        <f t="shared" si="64"/>
        <v>2</v>
      </c>
      <c r="L197" s="23">
        <f t="shared" si="65"/>
        <v>1</v>
      </c>
      <c r="M197" s="23">
        <f t="shared" si="66"/>
        <v>0</v>
      </c>
      <c r="N197" s="23">
        <f t="shared" si="67"/>
        <v>0</v>
      </c>
      <c r="O197" s="23">
        <f t="shared" si="68"/>
        <v>3</v>
      </c>
      <c r="P197" s="23">
        <f t="shared" si="69"/>
        <v>8</v>
      </c>
      <c r="Q197" s="35">
        <f t="shared" si="70"/>
        <v>11</v>
      </c>
      <c r="R197" s="35">
        <f t="shared" si="71"/>
        <v>0</v>
      </c>
      <c r="S197" s="35">
        <f t="shared" si="72"/>
        <v>0</v>
      </c>
      <c r="T197" s="35" t="str">
        <f t="shared" si="73"/>
        <v>VP</v>
      </c>
      <c r="U197" s="22" t="s">
        <v>43</v>
      </c>
    </row>
    <row r="198" spans="1:23">
      <c r="A198" s="37" t="str">
        <f t="shared" si="62"/>
        <v>MLR0004</v>
      </c>
      <c r="B198" s="100" t="s">
        <v>120</v>
      </c>
      <c r="C198" s="101"/>
      <c r="D198" s="101"/>
      <c r="E198" s="101"/>
      <c r="F198" s="101"/>
      <c r="G198" s="101"/>
      <c r="H198" s="101"/>
      <c r="I198" s="102"/>
      <c r="J198" s="23">
        <f t="shared" si="63"/>
        <v>5</v>
      </c>
      <c r="K198" s="23">
        <f t="shared" si="64"/>
        <v>2</v>
      </c>
      <c r="L198" s="23">
        <f t="shared" si="65"/>
        <v>2</v>
      </c>
      <c r="M198" s="23">
        <f t="shared" si="66"/>
        <v>0</v>
      </c>
      <c r="N198" s="23">
        <f t="shared" si="67"/>
        <v>0</v>
      </c>
      <c r="O198" s="23">
        <f t="shared" si="68"/>
        <v>4</v>
      </c>
      <c r="P198" s="23">
        <f t="shared" si="69"/>
        <v>5</v>
      </c>
      <c r="Q198" s="35">
        <f t="shared" si="70"/>
        <v>9</v>
      </c>
      <c r="R198" s="35" t="str">
        <f t="shared" si="71"/>
        <v>E</v>
      </c>
      <c r="S198" s="35">
        <f t="shared" si="72"/>
        <v>0</v>
      </c>
      <c r="T198" s="35">
        <f t="shared" si="73"/>
        <v>0</v>
      </c>
      <c r="U198" s="41"/>
    </row>
    <row r="199" spans="1:23">
      <c r="A199" s="37" t="str">
        <f t="shared" si="62"/>
        <v>MLR0030</v>
      </c>
      <c r="B199" s="100" t="s">
        <v>122</v>
      </c>
      <c r="C199" s="101"/>
      <c r="D199" s="101"/>
      <c r="E199" s="101"/>
      <c r="F199" s="101"/>
      <c r="G199" s="101"/>
      <c r="H199" s="101"/>
      <c r="I199" s="102"/>
      <c r="J199" s="23">
        <f t="shared" si="63"/>
        <v>5</v>
      </c>
      <c r="K199" s="23">
        <f t="shared" si="64"/>
        <v>2</v>
      </c>
      <c r="L199" s="23">
        <f t="shared" si="65"/>
        <v>2</v>
      </c>
      <c r="M199" s="23">
        <f t="shared" si="66"/>
        <v>1</v>
      </c>
      <c r="N199" s="23">
        <f t="shared" si="67"/>
        <v>0</v>
      </c>
      <c r="O199" s="23">
        <f t="shared" si="68"/>
        <v>5</v>
      </c>
      <c r="P199" s="23">
        <f t="shared" si="69"/>
        <v>4</v>
      </c>
      <c r="Q199" s="35">
        <f t="shared" si="70"/>
        <v>9</v>
      </c>
      <c r="R199" s="35" t="str">
        <f t="shared" si="71"/>
        <v>E</v>
      </c>
      <c r="S199" s="35">
        <f t="shared" si="72"/>
        <v>0</v>
      </c>
      <c r="T199" s="35">
        <f t="shared" si="73"/>
        <v>0</v>
      </c>
      <c r="U199" s="22" t="s">
        <v>43</v>
      </c>
    </row>
    <row r="200" spans="1:23">
      <c r="A200" s="37" t="str">
        <f t="shared" si="62"/>
        <v>MLR0011</v>
      </c>
      <c r="B200" s="100" t="s">
        <v>133</v>
      </c>
      <c r="C200" s="101"/>
      <c r="D200" s="101"/>
      <c r="E200" s="101"/>
      <c r="F200" s="101"/>
      <c r="G200" s="101"/>
      <c r="H200" s="101"/>
      <c r="I200" s="102"/>
      <c r="J200" s="23">
        <f t="shared" si="63"/>
        <v>5</v>
      </c>
      <c r="K200" s="23">
        <f t="shared" si="64"/>
        <v>2</v>
      </c>
      <c r="L200" s="23">
        <f t="shared" si="65"/>
        <v>2</v>
      </c>
      <c r="M200" s="23">
        <f t="shared" si="66"/>
        <v>0</v>
      </c>
      <c r="N200" s="23">
        <f t="shared" si="67"/>
        <v>0</v>
      </c>
      <c r="O200" s="23">
        <f t="shared" si="68"/>
        <v>4</v>
      </c>
      <c r="P200" s="23">
        <f t="shared" si="69"/>
        <v>5</v>
      </c>
      <c r="Q200" s="35">
        <f t="shared" si="70"/>
        <v>9</v>
      </c>
      <c r="R200" s="35" t="str">
        <f t="shared" si="71"/>
        <v>E</v>
      </c>
      <c r="S200" s="35">
        <f t="shared" si="72"/>
        <v>0</v>
      </c>
      <c r="T200" s="35">
        <f t="shared" si="73"/>
        <v>0</v>
      </c>
      <c r="U200" s="22" t="s">
        <v>43</v>
      </c>
    </row>
    <row r="201" spans="1:23">
      <c r="A201" s="37" t="str">
        <f t="shared" si="62"/>
        <v>MLR0024</v>
      </c>
      <c r="B201" s="175" t="s">
        <v>135</v>
      </c>
      <c r="C201" s="176"/>
      <c r="D201" s="176"/>
      <c r="E201" s="176"/>
      <c r="F201" s="176"/>
      <c r="G201" s="176"/>
      <c r="H201" s="176"/>
      <c r="I201" s="177"/>
      <c r="J201" s="23">
        <f t="shared" si="63"/>
        <v>5</v>
      </c>
      <c r="K201" s="23">
        <f t="shared" si="64"/>
        <v>2</v>
      </c>
      <c r="L201" s="23">
        <f t="shared" si="65"/>
        <v>2</v>
      </c>
      <c r="M201" s="23">
        <f t="shared" si="66"/>
        <v>1</v>
      </c>
      <c r="N201" s="23">
        <f t="shared" si="67"/>
        <v>0</v>
      </c>
      <c r="O201" s="23">
        <f t="shared" si="68"/>
        <v>5</v>
      </c>
      <c r="P201" s="23">
        <f t="shared" si="69"/>
        <v>4</v>
      </c>
      <c r="Q201" s="35">
        <f t="shared" si="70"/>
        <v>9</v>
      </c>
      <c r="R201" s="35">
        <f t="shared" si="71"/>
        <v>0</v>
      </c>
      <c r="S201" s="35" t="str">
        <f t="shared" si="72"/>
        <v>C</v>
      </c>
      <c r="T201" s="35">
        <f t="shared" si="73"/>
        <v>0</v>
      </c>
      <c r="U201" s="22" t="s">
        <v>43</v>
      </c>
    </row>
    <row r="202" spans="1:23">
      <c r="A202" s="25" t="s">
        <v>29</v>
      </c>
      <c r="B202" s="83"/>
      <c r="C202" s="84"/>
      <c r="D202" s="84"/>
      <c r="E202" s="84"/>
      <c r="F202" s="84"/>
      <c r="G202" s="84"/>
      <c r="H202" s="84"/>
      <c r="I202" s="85"/>
      <c r="J202" s="27">
        <f t="shared" ref="J202:Q202" si="74">SUM(J194:J201)</f>
        <v>44</v>
      </c>
      <c r="K202" s="27">
        <f t="shared" si="74"/>
        <v>16</v>
      </c>
      <c r="L202" s="27">
        <f t="shared" si="74"/>
        <v>14</v>
      </c>
      <c r="M202" s="27">
        <f t="shared" si="74"/>
        <v>4</v>
      </c>
      <c r="N202" s="27">
        <f t="shared" si="74"/>
        <v>0</v>
      </c>
      <c r="O202" s="27">
        <f t="shared" si="74"/>
        <v>34</v>
      </c>
      <c r="P202" s="27">
        <f t="shared" si="74"/>
        <v>46</v>
      </c>
      <c r="Q202" s="27">
        <f t="shared" si="74"/>
        <v>80</v>
      </c>
      <c r="R202" s="25">
        <f>COUNTIF(R194:R201,"E")</f>
        <v>5</v>
      </c>
      <c r="S202" s="25">
        <f>COUNTIF(S194:S201,"C")</f>
        <v>1</v>
      </c>
      <c r="T202" s="25">
        <f>COUNTIF(T194:T201,"VP")</f>
        <v>2</v>
      </c>
      <c r="U202" s="22"/>
    </row>
    <row r="203" spans="1:23" ht="18" customHeight="1">
      <c r="A203" s="80" t="s">
        <v>75</v>
      </c>
      <c r="B203" s="81"/>
      <c r="C203" s="81"/>
      <c r="D203" s="81"/>
      <c r="E203" s="81"/>
      <c r="F203" s="81"/>
      <c r="G203" s="81"/>
      <c r="H203" s="81"/>
      <c r="I203" s="81"/>
      <c r="J203" s="81"/>
      <c r="K203" s="81"/>
      <c r="L203" s="81"/>
      <c r="M203" s="81"/>
      <c r="N203" s="81"/>
      <c r="O203" s="81"/>
      <c r="P203" s="81"/>
      <c r="Q203" s="81"/>
      <c r="R203" s="81"/>
      <c r="S203" s="81"/>
      <c r="T203" s="81"/>
      <c r="U203" s="82"/>
    </row>
    <row r="204" spans="1:23">
      <c r="A204" s="37" t="str">
        <f>IF(ISNA(INDEX($A$38:$U$153,MATCH($B204,$B$38:$B$153,0),1)),"",INDEX($A$38:$U$153,MATCH($B204,$B$38:$B$153,0),1))</f>
        <v>MLR2001</v>
      </c>
      <c r="B204" s="97" t="s">
        <v>142</v>
      </c>
      <c r="C204" s="98"/>
      <c r="D204" s="98"/>
      <c r="E204" s="98"/>
      <c r="F204" s="98"/>
      <c r="G204" s="98"/>
      <c r="H204" s="98"/>
      <c r="I204" s="99"/>
      <c r="J204" s="23">
        <f>IF(ISNA(INDEX($A$38:$U$153,MATCH($B204,$B$38:$B$153,0),10)),"",INDEX($A$38:$U$153,MATCH($B204,$B$38:$B$153,0),10))</f>
        <v>6</v>
      </c>
      <c r="K204" s="23">
        <f>IF(ISNA(INDEX($A$38:$U$153,MATCH($B204,$B$38:$B$153,0),11)),"",INDEX($A$38:$U$153,MATCH($B204,$B$38:$B$153,0),11))</f>
        <v>0</v>
      </c>
      <c r="L204" s="23">
        <f>IF(ISNA(INDEX($A$38:$U$153,MATCH($B204,$B$38:$B$153,0),12)),"",INDEX($A$38:$U$153,MATCH($B204,$B$38:$B$153,0),12))</f>
        <v>0</v>
      </c>
      <c r="M204" s="23">
        <f>IF(ISNA(INDEX($A$38:$U$153,MATCH($B204,$B$38:$B$153,0),13)),"",INDEX($A$38:$U$153,MATCH($B204,$B$38:$B$153,0),13))</f>
        <v>0</v>
      </c>
      <c r="N204" s="23">
        <f>IF(ISNA(INDEX($A$38:$U$153,MATCH($B204,$B$38:$B$153,0),14)),"",INDEX($A$38:$U$153,MATCH($B204,$B$38:$B$153,0),14))</f>
        <v>2</v>
      </c>
      <c r="O204" s="23">
        <f>IF(ISNA(INDEX($A$38:$U$153,MATCH($B204,$B$38:$B$153,0),15)),"",INDEX($A$38:$U$153,MATCH($B204,$B$38:$B$153,0),15))</f>
        <v>2</v>
      </c>
      <c r="P204" s="23">
        <f>IF(ISNA(INDEX($A$38:$U$153,MATCH($B204,$B$38:$B$153,0),16)),"",INDEX($A$38:$U$153,MATCH($B204,$B$38:$B$153,0),16))</f>
        <v>11</v>
      </c>
      <c r="Q204" s="35">
        <f>IF(ISNA(INDEX($A$38:$U$153,MATCH($B204,$B$38:$B$153,0),17)),"",INDEX($A$38:$U$153,MATCH($B204,$B$38:$B$153,0),17))</f>
        <v>13</v>
      </c>
      <c r="R204" s="35">
        <f>IF(ISNA(INDEX($A$38:$U$153,MATCH($B204,$B$38:$B$153,0),18)),"",INDEX($A$38:$U$153,MATCH($B204,$B$38:$B$153,0),18))</f>
        <v>0</v>
      </c>
      <c r="S204" s="35" t="str">
        <f>IF(ISNA(INDEX($A$38:$U$153,MATCH($B204,$B$38:$B$153,0),19)),"",INDEX($A$38:$U$153,MATCH($B204,$B$38:$B$153,0),19))</f>
        <v>C</v>
      </c>
      <c r="T204" s="35">
        <f>IF(ISNA(INDEX($A$38:$U$153,MATCH($B204,$B$38:$B$153,0),20)),"",INDEX($A$38:$U$153,MATCH($B204,$B$38:$B$153,0),20))</f>
        <v>0</v>
      </c>
      <c r="U204" s="22" t="s">
        <v>43</v>
      </c>
    </row>
    <row r="205" spans="1:23">
      <c r="A205" s="25" t="s">
        <v>29</v>
      </c>
      <c r="B205" s="80"/>
      <c r="C205" s="81"/>
      <c r="D205" s="81"/>
      <c r="E205" s="81"/>
      <c r="F205" s="81"/>
      <c r="G205" s="81"/>
      <c r="H205" s="81"/>
      <c r="I205" s="82"/>
      <c r="J205" s="27">
        <f t="shared" ref="J205:Q205" si="75">SUM(J204:J204)</f>
        <v>6</v>
      </c>
      <c r="K205" s="27">
        <f t="shared" si="75"/>
        <v>0</v>
      </c>
      <c r="L205" s="27">
        <f t="shared" si="75"/>
        <v>0</v>
      </c>
      <c r="M205" s="27">
        <f t="shared" si="75"/>
        <v>0</v>
      </c>
      <c r="N205" s="27">
        <f t="shared" si="75"/>
        <v>2</v>
      </c>
      <c r="O205" s="27">
        <f t="shared" si="75"/>
        <v>2</v>
      </c>
      <c r="P205" s="27">
        <f t="shared" si="75"/>
        <v>11</v>
      </c>
      <c r="Q205" s="27">
        <f t="shared" si="75"/>
        <v>13</v>
      </c>
      <c r="R205" s="25">
        <f>COUNTIF(R204:R204,"E")</f>
        <v>0</v>
      </c>
      <c r="S205" s="25">
        <f>COUNTIF(S204:S204,"C")</f>
        <v>1</v>
      </c>
      <c r="T205" s="25">
        <f>COUNTIF(T204:T204,"VP")</f>
        <v>0</v>
      </c>
      <c r="U205" s="26"/>
    </row>
    <row r="206" spans="1:23" ht="25.5" customHeight="1">
      <c r="A206" s="130" t="s">
        <v>55</v>
      </c>
      <c r="B206" s="131"/>
      <c r="C206" s="131"/>
      <c r="D206" s="131"/>
      <c r="E206" s="131"/>
      <c r="F206" s="131"/>
      <c r="G206" s="131"/>
      <c r="H206" s="131"/>
      <c r="I206" s="132"/>
      <c r="J206" s="27">
        <f t="shared" ref="J206:T206" si="76">SUM(J202,J205)</f>
        <v>50</v>
      </c>
      <c r="K206" s="27">
        <f t="shared" si="76"/>
        <v>16</v>
      </c>
      <c r="L206" s="27">
        <f t="shared" si="76"/>
        <v>14</v>
      </c>
      <c r="M206" s="27">
        <f t="shared" si="76"/>
        <v>4</v>
      </c>
      <c r="N206" s="27">
        <f t="shared" si="76"/>
        <v>2</v>
      </c>
      <c r="O206" s="27">
        <f t="shared" si="76"/>
        <v>36</v>
      </c>
      <c r="P206" s="27">
        <f t="shared" si="76"/>
        <v>57</v>
      </c>
      <c r="Q206" s="27">
        <f t="shared" si="76"/>
        <v>93</v>
      </c>
      <c r="R206" s="27">
        <f t="shared" si="76"/>
        <v>5</v>
      </c>
      <c r="S206" s="27">
        <f t="shared" si="76"/>
        <v>2</v>
      </c>
      <c r="T206" s="27">
        <f t="shared" si="76"/>
        <v>2</v>
      </c>
      <c r="U206" s="64">
        <f>9/(36+4)</f>
        <v>0.22500000000000001</v>
      </c>
      <c r="W206" s="63"/>
    </row>
    <row r="207" spans="1:23" ht="13.5" customHeight="1">
      <c r="A207" s="133" t="s">
        <v>56</v>
      </c>
      <c r="B207" s="134"/>
      <c r="C207" s="134"/>
      <c r="D207" s="134"/>
      <c r="E207" s="134"/>
      <c r="F207" s="134"/>
      <c r="G207" s="134"/>
      <c r="H207" s="134"/>
      <c r="I207" s="134"/>
      <c r="J207" s="135"/>
      <c r="K207" s="27">
        <f t="shared" ref="K207:Q207" si="77">K202*14+K205*12</f>
        <v>224</v>
      </c>
      <c r="L207" s="27">
        <f t="shared" si="77"/>
        <v>196</v>
      </c>
      <c r="M207" s="27">
        <f t="shared" si="77"/>
        <v>56</v>
      </c>
      <c r="N207" s="27">
        <f t="shared" si="77"/>
        <v>24</v>
      </c>
      <c r="O207" s="27">
        <f t="shared" si="77"/>
        <v>500</v>
      </c>
      <c r="P207" s="27">
        <f t="shared" si="77"/>
        <v>776</v>
      </c>
      <c r="Q207" s="27">
        <f t="shared" si="77"/>
        <v>1276</v>
      </c>
      <c r="R207" s="143"/>
      <c r="S207" s="144"/>
      <c r="T207" s="144"/>
      <c r="U207" s="145"/>
    </row>
    <row r="208" spans="1:23" ht="16.5" customHeight="1">
      <c r="A208" s="136"/>
      <c r="B208" s="137"/>
      <c r="C208" s="137"/>
      <c r="D208" s="137"/>
      <c r="E208" s="137"/>
      <c r="F208" s="137"/>
      <c r="G208" s="137"/>
      <c r="H208" s="137"/>
      <c r="I208" s="137"/>
      <c r="J208" s="138"/>
      <c r="K208" s="119">
        <f>SUM(K207:N207)</f>
        <v>500</v>
      </c>
      <c r="L208" s="120"/>
      <c r="M208" s="120"/>
      <c r="N208" s="121"/>
      <c r="O208" s="127">
        <f>SUM(O207:P207)</f>
        <v>1276</v>
      </c>
      <c r="P208" s="128"/>
      <c r="Q208" s="129"/>
      <c r="R208" s="146"/>
      <c r="S208" s="147"/>
      <c r="T208" s="147"/>
      <c r="U208" s="148"/>
      <c r="W208" s="63"/>
    </row>
    <row r="209" spans="1:21" ht="8.25" customHeight="1"/>
    <row r="210" spans="1:21">
      <c r="B210" s="2"/>
      <c r="C210" s="2"/>
      <c r="D210" s="2"/>
      <c r="E210" s="2"/>
      <c r="F210" s="2"/>
      <c r="G210" s="2"/>
      <c r="M210" s="10"/>
      <c r="N210" s="47"/>
      <c r="O210" s="10"/>
      <c r="P210" s="10"/>
      <c r="Q210" s="10"/>
      <c r="R210" s="10"/>
      <c r="S210" s="10"/>
      <c r="T210" s="10"/>
    </row>
    <row r="211" spans="1:21">
      <c r="B211" s="10"/>
      <c r="C211" s="10"/>
      <c r="D211" s="10"/>
      <c r="E211" s="10"/>
      <c r="F211" s="10"/>
      <c r="G211" s="10"/>
      <c r="H211" s="20"/>
      <c r="I211" s="20"/>
      <c r="J211" s="20"/>
      <c r="M211" s="10"/>
      <c r="N211" s="47"/>
      <c r="O211" s="10"/>
      <c r="P211" s="10"/>
      <c r="Q211" s="10"/>
      <c r="R211" s="10"/>
      <c r="S211" s="10"/>
      <c r="T211" s="10"/>
    </row>
    <row r="212" spans="1:21" ht="172.5" customHeight="1"/>
    <row r="213" spans="1:21" ht="22.5" customHeight="1">
      <c r="A213" s="80" t="s">
        <v>189</v>
      </c>
      <c r="B213" s="81"/>
      <c r="C213" s="81"/>
      <c r="D213" s="81"/>
      <c r="E213" s="81"/>
      <c r="F213" s="81"/>
      <c r="G213" s="81"/>
      <c r="H213" s="81"/>
      <c r="I213" s="81"/>
      <c r="J213" s="81"/>
      <c r="K213" s="81"/>
      <c r="L213" s="81"/>
      <c r="M213" s="81"/>
      <c r="N213" s="81"/>
      <c r="O213" s="81"/>
      <c r="P213" s="81"/>
      <c r="Q213" s="81"/>
      <c r="R213" s="81"/>
      <c r="S213" s="81"/>
      <c r="T213" s="81"/>
      <c r="U213" s="82"/>
    </row>
    <row r="214" spans="1:21" ht="25.5" customHeight="1">
      <c r="A214" s="117" t="s">
        <v>31</v>
      </c>
      <c r="B214" s="86" t="s">
        <v>30</v>
      </c>
      <c r="C214" s="87"/>
      <c r="D214" s="87"/>
      <c r="E214" s="87"/>
      <c r="F214" s="87"/>
      <c r="G214" s="87"/>
      <c r="H214" s="87"/>
      <c r="I214" s="88"/>
      <c r="J214" s="92" t="s">
        <v>45</v>
      </c>
      <c r="K214" s="94" t="s">
        <v>28</v>
      </c>
      <c r="L214" s="95"/>
      <c r="M214" s="95"/>
      <c r="N214" s="96"/>
      <c r="O214" s="94" t="s">
        <v>46</v>
      </c>
      <c r="P214" s="95"/>
      <c r="Q214" s="96"/>
      <c r="R214" s="94" t="s">
        <v>27</v>
      </c>
      <c r="S214" s="95"/>
      <c r="T214" s="96"/>
      <c r="U214" s="92" t="s">
        <v>26</v>
      </c>
    </row>
    <row r="215" spans="1:21" ht="18" customHeight="1">
      <c r="A215" s="118"/>
      <c r="B215" s="89"/>
      <c r="C215" s="90"/>
      <c r="D215" s="90"/>
      <c r="E215" s="90"/>
      <c r="F215" s="90"/>
      <c r="G215" s="90"/>
      <c r="H215" s="90"/>
      <c r="I215" s="91"/>
      <c r="J215" s="93"/>
      <c r="K215" s="36" t="s">
        <v>32</v>
      </c>
      <c r="L215" s="36" t="s">
        <v>33</v>
      </c>
      <c r="M215" s="36" t="s">
        <v>34</v>
      </c>
      <c r="N215" s="42" t="s">
        <v>80</v>
      </c>
      <c r="O215" s="36" t="s">
        <v>38</v>
      </c>
      <c r="P215" s="36" t="s">
        <v>9</v>
      </c>
      <c r="Q215" s="36" t="s">
        <v>35</v>
      </c>
      <c r="R215" s="36" t="s">
        <v>36</v>
      </c>
      <c r="S215" s="36" t="s">
        <v>32</v>
      </c>
      <c r="T215" s="36" t="s">
        <v>37</v>
      </c>
      <c r="U215" s="93"/>
    </row>
    <row r="216" spans="1:21" ht="19.5" customHeight="1">
      <c r="A216" s="80" t="s">
        <v>61</v>
      </c>
      <c r="B216" s="81"/>
      <c r="C216" s="81"/>
      <c r="D216" s="81"/>
      <c r="E216" s="81"/>
      <c r="F216" s="81"/>
      <c r="G216" s="81"/>
      <c r="H216" s="81"/>
      <c r="I216" s="81"/>
      <c r="J216" s="81"/>
      <c r="K216" s="81"/>
      <c r="L216" s="81"/>
      <c r="M216" s="81"/>
      <c r="N216" s="81"/>
      <c r="O216" s="81"/>
      <c r="P216" s="81"/>
      <c r="Q216" s="81"/>
      <c r="R216" s="81"/>
      <c r="S216" s="81"/>
      <c r="T216" s="81"/>
      <c r="U216" s="82"/>
    </row>
    <row r="217" spans="1:21">
      <c r="A217" s="37" t="str">
        <f t="shared" ref="A217:A227" si="78">IF(ISNA(INDEX($A$38:$U$153,MATCH($B217,$B$38:$B$153,0),1)),"",INDEX($A$38:$U$153,MATCH($B217,$B$38:$B$153,0),1))</f>
        <v>MLR5005</v>
      </c>
      <c r="B217" s="43" t="s">
        <v>93</v>
      </c>
      <c r="C217" s="44"/>
      <c r="D217" s="44"/>
      <c r="E217" s="44"/>
      <c r="F217" s="44"/>
      <c r="G217" s="44"/>
      <c r="H217" s="44"/>
      <c r="I217" s="45"/>
      <c r="J217" s="23">
        <f t="shared" ref="J217:J227" si="79">IF(ISNA(INDEX($A$38:$U$153,MATCH($B217,$B$38:$B$153,0),10)),"",INDEX($A$38:$U$153,MATCH($B217,$B$38:$B$153,0),10))</f>
        <v>6</v>
      </c>
      <c r="K217" s="23">
        <f t="shared" ref="K217:K227" si="80">IF(ISNA(INDEX($A$38:$U$153,MATCH($B217,$B$38:$B$153,0),11)),"",INDEX($A$38:$U$153,MATCH($B217,$B$38:$B$153,0),11))</f>
        <v>2</v>
      </c>
      <c r="L217" s="23">
        <f t="shared" ref="L217:L227" si="81">IF(ISNA(INDEX($A$38:$U$153,MATCH($B217,$B$38:$B$153,0),12)),"",INDEX($A$38:$U$153,MATCH($B217,$B$38:$B$153,0),12))</f>
        <v>2</v>
      </c>
      <c r="M217" s="23">
        <f t="shared" ref="M217:M227" si="82">IF(ISNA(INDEX($A$38:$U$153,MATCH($B217,$B$38:$B$153,0),13)),"",INDEX($A$38:$U$153,MATCH($B217,$B$38:$B$153,0),13))</f>
        <v>2</v>
      </c>
      <c r="N217" s="23">
        <f t="shared" ref="N217:N227" si="83">IF(ISNA(INDEX($A$38:$U$153,MATCH($B217,$B$38:$B$153,0),14)),"",INDEX($A$38:$U$153,MATCH($B217,$B$38:$B$153,0),14))</f>
        <v>0</v>
      </c>
      <c r="O217" s="23">
        <f t="shared" ref="O217:O227" si="84">IF(ISNA(INDEX($A$38:$U$153,MATCH($B217,$B$38:$B$153,0),15)),"",INDEX($A$38:$U$153,MATCH($B217,$B$38:$B$153,0),15))</f>
        <v>6</v>
      </c>
      <c r="P217" s="23">
        <f t="shared" ref="P217:P227" si="85">IF(ISNA(INDEX($A$38:$U$153,MATCH($B217,$B$38:$B$153,0),16)),"",INDEX($A$38:$U$153,MATCH($B217,$B$38:$B$153,0),16))</f>
        <v>5</v>
      </c>
      <c r="Q217" s="35">
        <f t="shared" ref="Q217:Q227" si="86">IF(ISNA(INDEX($A$38:$U$153,MATCH($B217,$B$38:$B$153,0),17)),"",INDEX($A$38:$U$153,MATCH($B217,$B$38:$B$153,0),17))</f>
        <v>11</v>
      </c>
      <c r="R217" s="35">
        <f t="shared" ref="R217:R227" si="87">IF(ISNA(INDEX($A$38:$U$153,MATCH($B217,$B$38:$B$153,0),18)),"",INDEX($A$38:$U$153,MATCH($B217,$B$38:$B$153,0),18))</f>
        <v>0</v>
      </c>
      <c r="S217" s="35" t="str">
        <f t="shared" ref="S217:S227" si="88">IF(ISNA(INDEX($A$38:$U$153,MATCH($B217,$B$38:$B$153,0),19)),"",INDEX($A$38:$U$153,MATCH($B217,$B$38:$B$153,0),19))</f>
        <v>C</v>
      </c>
      <c r="T217" s="35">
        <f t="shared" ref="T217:T227" si="89">IF(ISNA(INDEX($A$38:$U$153,MATCH($B217,$B$38:$B$153,0),20)),"",INDEX($A$38:$U$153,MATCH($B217,$B$38:$B$153,0),20))</f>
        <v>0</v>
      </c>
      <c r="U217" s="22" t="s">
        <v>44</v>
      </c>
    </row>
    <row r="218" spans="1:21">
      <c r="A218" s="37" t="str">
        <f t="shared" si="78"/>
        <v>YLU0011</v>
      </c>
      <c r="B218" s="43" t="s">
        <v>77</v>
      </c>
      <c r="C218" s="44"/>
      <c r="D218" s="44"/>
      <c r="E218" s="44"/>
      <c r="F218" s="44"/>
      <c r="G218" s="44"/>
      <c r="H218" s="44"/>
      <c r="I218" s="45"/>
      <c r="J218" s="23">
        <f t="shared" si="79"/>
        <v>0</v>
      </c>
      <c r="K218" s="23">
        <f t="shared" si="80"/>
        <v>0</v>
      </c>
      <c r="L218" s="23">
        <f t="shared" si="81"/>
        <v>2</v>
      </c>
      <c r="M218" s="23">
        <f t="shared" si="82"/>
        <v>0</v>
      </c>
      <c r="N218" s="23">
        <f t="shared" si="83"/>
        <v>0</v>
      </c>
      <c r="O218" s="23">
        <f t="shared" si="84"/>
        <v>2</v>
      </c>
      <c r="P218" s="23">
        <f t="shared" si="85"/>
        <v>0</v>
      </c>
      <c r="Q218" s="35">
        <f t="shared" si="86"/>
        <v>2</v>
      </c>
      <c r="R218" s="35">
        <f t="shared" si="87"/>
        <v>0</v>
      </c>
      <c r="S218" s="35" t="str">
        <f t="shared" si="88"/>
        <v>C</v>
      </c>
      <c r="T218" s="35">
        <f t="shared" si="89"/>
        <v>0</v>
      </c>
      <c r="U218" s="22" t="s">
        <v>44</v>
      </c>
    </row>
    <row r="219" spans="1:21">
      <c r="A219" s="37" t="str">
        <f t="shared" si="78"/>
        <v>MLR5006</v>
      </c>
      <c r="B219" s="100" t="s">
        <v>103</v>
      </c>
      <c r="C219" s="101"/>
      <c r="D219" s="101"/>
      <c r="E219" s="101"/>
      <c r="F219" s="101"/>
      <c r="G219" s="101"/>
      <c r="H219" s="101"/>
      <c r="I219" s="102"/>
      <c r="J219" s="23">
        <f t="shared" si="79"/>
        <v>6</v>
      </c>
      <c r="K219" s="23">
        <f t="shared" si="80"/>
        <v>2</v>
      </c>
      <c r="L219" s="23">
        <f t="shared" si="81"/>
        <v>1</v>
      </c>
      <c r="M219" s="23">
        <f t="shared" si="82"/>
        <v>2</v>
      </c>
      <c r="N219" s="23">
        <f t="shared" si="83"/>
        <v>0</v>
      </c>
      <c r="O219" s="23">
        <f t="shared" si="84"/>
        <v>5</v>
      </c>
      <c r="P219" s="23">
        <f t="shared" si="85"/>
        <v>6</v>
      </c>
      <c r="Q219" s="35">
        <f t="shared" si="86"/>
        <v>11</v>
      </c>
      <c r="R219" s="35" t="str">
        <f t="shared" si="87"/>
        <v>E</v>
      </c>
      <c r="S219" s="35">
        <f t="shared" si="88"/>
        <v>0</v>
      </c>
      <c r="T219" s="35">
        <f t="shared" si="89"/>
        <v>0</v>
      </c>
      <c r="U219" s="22" t="s">
        <v>44</v>
      </c>
    </row>
    <row r="220" spans="1:21">
      <c r="A220" s="37" t="str">
        <f t="shared" si="78"/>
        <v>MLR5022</v>
      </c>
      <c r="B220" s="43" t="s">
        <v>106</v>
      </c>
      <c r="C220" s="44"/>
      <c r="D220" s="44"/>
      <c r="E220" s="44"/>
      <c r="F220" s="44"/>
      <c r="G220" s="44"/>
      <c r="H220" s="44"/>
      <c r="I220" s="45"/>
      <c r="J220" s="23">
        <f t="shared" si="79"/>
        <v>4</v>
      </c>
      <c r="K220" s="23">
        <f t="shared" si="80"/>
        <v>2</v>
      </c>
      <c r="L220" s="23">
        <f t="shared" si="81"/>
        <v>1</v>
      </c>
      <c r="M220" s="23">
        <f t="shared" si="82"/>
        <v>0</v>
      </c>
      <c r="N220" s="23">
        <f t="shared" si="83"/>
        <v>0</v>
      </c>
      <c r="O220" s="23">
        <f t="shared" si="84"/>
        <v>3</v>
      </c>
      <c r="P220" s="23">
        <f t="shared" si="85"/>
        <v>4</v>
      </c>
      <c r="Q220" s="35">
        <f t="shared" si="86"/>
        <v>7</v>
      </c>
      <c r="R220" s="35">
        <f t="shared" si="87"/>
        <v>0</v>
      </c>
      <c r="S220" s="35" t="str">
        <f t="shared" si="88"/>
        <v>C</v>
      </c>
      <c r="T220" s="35">
        <f t="shared" si="89"/>
        <v>0</v>
      </c>
      <c r="U220" s="22" t="s">
        <v>44</v>
      </c>
    </row>
    <row r="221" spans="1:21">
      <c r="A221" s="37" t="str">
        <f t="shared" si="78"/>
        <v>YLU0012</v>
      </c>
      <c r="B221" s="43" t="s">
        <v>78</v>
      </c>
      <c r="C221" s="44"/>
      <c r="D221" s="44"/>
      <c r="E221" s="44"/>
      <c r="F221" s="44"/>
      <c r="G221" s="44"/>
      <c r="H221" s="44"/>
      <c r="I221" s="45"/>
      <c r="J221" s="23">
        <f t="shared" si="79"/>
        <v>0</v>
      </c>
      <c r="K221" s="23">
        <f t="shared" si="80"/>
        <v>0</v>
      </c>
      <c r="L221" s="23">
        <f t="shared" si="81"/>
        <v>2</v>
      </c>
      <c r="M221" s="23">
        <f t="shared" si="82"/>
        <v>0</v>
      </c>
      <c r="N221" s="23">
        <f t="shared" si="83"/>
        <v>0</v>
      </c>
      <c r="O221" s="23">
        <f t="shared" si="84"/>
        <v>2</v>
      </c>
      <c r="P221" s="23">
        <f t="shared" si="85"/>
        <v>0</v>
      </c>
      <c r="Q221" s="35">
        <f t="shared" si="86"/>
        <v>2</v>
      </c>
      <c r="R221" s="35">
        <f t="shared" si="87"/>
        <v>0</v>
      </c>
      <c r="S221" s="35" t="str">
        <f t="shared" si="88"/>
        <v>C</v>
      </c>
      <c r="T221" s="35">
        <f t="shared" si="89"/>
        <v>0</v>
      </c>
      <c r="U221" s="22" t="s">
        <v>44</v>
      </c>
    </row>
    <row r="222" spans="1:21">
      <c r="A222" s="37" t="str">
        <f t="shared" si="78"/>
        <v>MLR0026</v>
      </c>
      <c r="B222" s="100" t="s">
        <v>116</v>
      </c>
      <c r="C222" s="101"/>
      <c r="D222" s="101"/>
      <c r="E222" s="101"/>
      <c r="F222" s="101"/>
      <c r="G222" s="101"/>
      <c r="H222" s="101"/>
      <c r="I222" s="102"/>
      <c r="J222" s="23">
        <f t="shared" si="79"/>
        <v>6</v>
      </c>
      <c r="K222" s="23">
        <f t="shared" si="80"/>
        <v>1</v>
      </c>
      <c r="L222" s="23">
        <f t="shared" si="81"/>
        <v>0</v>
      </c>
      <c r="M222" s="23">
        <f t="shared" si="82"/>
        <v>2</v>
      </c>
      <c r="N222" s="23">
        <f t="shared" si="83"/>
        <v>0</v>
      </c>
      <c r="O222" s="23">
        <f t="shared" si="84"/>
        <v>3</v>
      </c>
      <c r="P222" s="23">
        <f t="shared" si="85"/>
        <v>8</v>
      </c>
      <c r="Q222" s="35">
        <f t="shared" si="86"/>
        <v>11</v>
      </c>
      <c r="R222" s="35">
        <f t="shared" si="87"/>
        <v>0</v>
      </c>
      <c r="S222" s="35" t="str">
        <f t="shared" si="88"/>
        <v>C</v>
      </c>
      <c r="T222" s="35">
        <f t="shared" si="89"/>
        <v>0</v>
      </c>
      <c r="U222" s="22" t="s">
        <v>44</v>
      </c>
    </row>
    <row r="223" spans="1:21">
      <c r="A223" s="37" t="str">
        <f t="shared" si="78"/>
        <v>MLX2081</v>
      </c>
      <c r="B223" s="100" t="s">
        <v>118</v>
      </c>
      <c r="C223" s="101"/>
      <c r="D223" s="101"/>
      <c r="E223" s="101"/>
      <c r="F223" s="101"/>
      <c r="G223" s="101"/>
      <c r="H223" s="101"/>
      <c r="I223" s="102"/>
      <c r="J223" s="23">
        <f t="shared" si="79"/>
        <v>3</v>
      </c>
      <c r="K223" s="23">
        <f t="shared" si="80"/>
        <v>0</v>
      </c>
      <c r="L223" s="23">
        <f t="shared" si="81"/>
        <v>2</v>
      </c>
      <c r="M223" s="23">
        <f t="shared" si="82"/>
        <v>0</v>
      </c>
      <c r="N223" s="23">
        <f t="shared" si="83"/>
        <v>0</v>
      </c>
      <c r="O223" s="23">
        <f t="shared" si="84"/>
        <v>2</v>
      </c>
      <c r="P223" s="23">
        <f t="shared" si="85"/>
        <v>3</v>
      </c>
      <c r="Q223" s="35">
        <f t="shared" si="86"/>
        <v>5</v>
      </c>
      <c r="R223" s="35">
        <f t="shared" si="87"/>
        <v>0</v>
      </c>
      <c r="S223" s="35" t="str">
        <f t="shared" si="88"/>
        <v>C</v>
      </c>
      <c r="T223" s="35">
        <f t="shared" si="89"/>
        <v>0</v>
      </c>
      <c r="U223" s="22" t="s">
        <v>44</v>
      </c>
    </row>
    <row r="224" spans="1:21">
      <c r="A224" s="37" t="str">
        <f t="shared" si="78"/>
        <v>MLX2082</v>
      </c>
      <c r="B224" s="97" t="s">
        <v>130</v>
      </c>
      <c r="C224" s="98"/>
      <c r="D224" s="98"/>
      <c r="E224" s="98"/>
      <c r="F224" s="98"/>
      <c r="G224" s="98"/>
      <c r="H224" s="98"/>
      <c r="I224" s="99"/>
      <c r="J224" s="23">
        <f t="shared" si="79"/>
        <v>3</v>
      </c>
      <c r="K224" s="23">
        <f t="shared" si="80"/>
        <v>0</v>
      </c>
      <c r="L224" s="23">
        <f t="shared" si="81"/>
        <v>2</v>
      </c>
      <c r="M224" s="23">
        <f t="shared" si="82"/>
        <v>0</v>
      </c>
      <c r="N224" s="23">
        <f t="shared" si="83"/>
        <v>0</v>
      </c>
      <c r="O224" s="23">
        <f t="shared" si="84"/>
        <v>2</v>
      </c>
      <c r="P224" s="23">
        <f t="shared" si="85"/>
        <v>3</v>
      </c>
      <c r="Q224" s="35">
        <f t="shared" si="86"/>
        <v>5</v>
      </c>
      <c r="R224" s="35">
        <f t="shared" si="87"/>
        <v>0</v>
      </c>
      <c r="S224" s="35" t="str">
        <f t="shared" si="88"/>
        <v>C</v>
      </c>
      <c r="T224" s="35">
        <f t="shared" si="89"/>
        <v>0</v>
      </c>
      <c r="U224" s="22" t="s">
        <v>44</v>
      </c>
    </row>
    <row r="225" spans="1:23">
      <c r="A225" s="37" t="str">
        <f t="shared" si="78"/>
        <v>MLR2007</v>
      </c>
      <c r="B225" s="124" t="s">
        <v>194</v>
      </c>
      <c r="C225" s="125"/>
      <c r="D225" s="125"/>
      <c r="E225" s="125"/>
      <c r="F225" s="125"/>
      <c r="G225" s="125"/>
      <c r="H225" s="125"/>
      <c r="I225" s="126"/>
      <c r="J225" s="23">
        <f t="shared" si="79"/>
        <v>4</v>
      </c>
      <c r="K225" s="23">
        <f t="shared" si="80"/>
        <v>0</v>
      </c>
      <c r="L225" s="23">
        <f t="shared" si="81"/>
        <v>0</v>
      </c>
      <c r="M225" s="23">
        <f t="shared" si="82"/>
        <v>1</v>
      </c>
      <c r="N225" s="23">
        <f t="shared" si="83"/>
        <v>0</v>
      </c>
      <c r="O225" s="23">
        <f t="shared" si="84"/>
        <v>1</v>
      </c>
      <c r="P225" s="23">
        <f t="shared" si="85"/>
        <v>6</v>
      </c>
      <c r="Q225" s="35">
        <f t="shared" si="86"/>
        <v>7</v>
      </c>
      <c r="R225" s="35">
        <f t="shared" si="87"/>
        <v>0</v>
      </c>
      <c r="S225" s="35" t="str">
        <f t="shared" si="88"/>
        <v>C</v>
      </c>
      <c r="T225" s="35">
        <f t="shared" si="89"/>
        <v>0</v>
      </c>
      <c r="U225" s="55" t="s">
        <v>44</v>
      </c>
    </row>
    <row r="226" spans="1:23" ht="29.25" customHeight="1">
      <c r="A226" s="37" t="str">
        <f t="shared" si="78"/>
        <v>MLE2008</v>
      </c>
      <c r="B226" s="124" t="s">
        <v>178</v>
      </c>
      <c r="C226" s="125"/>
      <c r="D226" s="125"/>
      <c r="E226" s="125"/>
      <c r="F226" s="125"/>
      <c r="G226" s="125"/>
      <c r="H226" s="125"/>
      <c r="I226" s="126"/>
      <c r="J226" s="23">
        <f t="shared" si="79"/>
        <v>3</v>
      </c>
      <c r="K226" s="23">
        <f t="shared" si="80"/>
        <v>0</v>
      </c>
      <c r="L226" s="23">
        <f t="shared" si="81"/>
        <v>2</v>
      </c>
      <c r="M226" s="23">
        <f t="shared" si="82"/>
        <v>0</v>
      </c>
      <c r="N226" s="23">
        <f t="shared" si="83"/>
        <v>1</v>
      </c>
      <c r="O226" s="23">
        <f t="shared" si="84"/>
        <v>3</v>
      </c>
      <c r="P226" s="23">
        <f t="shared" si="85"/>
        <v>2</v>
      </c>
      <c r="Q226" s="35">
        <f t="shared" si="86"/>
        <v>5</v>
      </c>
      <c r="R226" s="35">
        <f t="shared" si="87"/>
        <v>0</v>
      </c>
      <c r="S226" s="35" t="str">
        <f t="shared" si="88"/>
        <v>C</v>
      </c>
      <c r="T226" s="35">
        <f t="shared" si="89"/>
        <v>0</v>
      </c>
      <c r="U226" s="22" t="s">
        <v>44</v>
      </c>
    </row>
    <row r="227" spans="1:23">
      <c r="A227" s="37" t="str">
        <f t="shared" si="78"/>
        <v>MLE2008</v>
      </c>
      <c r="B227" s="97" t="s">
        <v>182</v>
      </c>
      <c r="C227" s="98"/>
      <c r="D227" s="98"/>
      <c r="E227" s="98"/>
      <c r="F227" s="98"/>
      <c r="G227" s="98"/>
      <c r="H227" s="98"/>
      <c r="I227" s="99"/>
      <c r="J227" s="23">
        <f t="shared" si="79"/>
        <v>3</v>
      </c>
      <c r="K227" s="23">
        <f t="shared" si="80"/>
        <v>1</v>
      </c>
      <c r="L227" s="23">
        <f t="shared" si="81"/>
        <v>0</v>
      </c>
      <c r="M227" s="23">
        <f t="shared" si="82"/>
        <v>1</v>
      </c>
      <c r="N227" s="23">
        <f t="shared" si="83"/>
        <v>0</v>
      </c>
      <c r="O227" s="23">
        <f t="shared" si="84"/>
        <v>2</v>
      </c>
      <c r="P227" s="23">
        <f t="shared" si="85"/>
        <v>3</v>
      </c>
      <c r="Q227" s="35">
        <f t="shared" si="86"/>
        <v>5</v>
      </c>
      <c r="R227" s="35">
        <f t="shared" si="87"/>
        <v>0</v>
      </c>
      <c r="S227" s="35" t="str">
        <f t="shared" si="88"/>
        <v>C</v>
      </c>
      <c r="T227" s="35">
        <f t="shared" si="89"/>
        <v>0</v>
      </c>
      <c r="U227" s="22" t="s">
        <v>44</v>
      </c>
    </row>
    <row r="228" spans="1:23">
      <c r="A228" s="25" t="s">
        <v>29</v>
      </c>
      <c r="B228" s="83"/>
      <c r="C228" s="84"/>
      <c r="D228" s="84"/>
      <c r="E228" s="84"/>
      <c r="F228" s="84"/>
      <c r="G228" s="84"/>
      <c r="H228" s="84"/>
      <c r="I228" s="85"/>
      <c r="J228" s="27">
        <f t="shared" ref="J228:Q228" si="90">SUM(J217:J227)</f>
        <v>38</v>
      </c>
      <c r="K228" s="27">
        <f t="shared" si="90"/>
        <v>8</v>
      </c>
      <c r="L228" s="27">
        <f t="shared" si="90"/>
        <v>14</v>
      </c>
      <c r="M228" s="27">
        <f t="shared" si="90"/>
        <v>8</v>
      </c>
      <c r="N228" s="27">
        <f t="shared" si="90"/>
        <v>1</v>
      </c>
      <c r="O228" s="27">
        <f t="shared" si="90"/>
        <v>31</v>
      </c>
      <c r="P228" s="27">
        <f t="shared" si="90"/>
        <v>40</v>
      </c>
      <c r="Q228" s="27">
        <f t="shared" si="90"/>
        <v>71</v>
      </c>
      <c r="R228" s="25">
        <f>COUNTIF(R217:R227,"E")</f>
        <v>1</v>
      </c>
      <c r="S228" s="25">
        <f>COUNTIF(S217:S227,"C")</f>
        <v>10</v>
      </c>
      <c r="T228" s="25">
        <f>COUNTIF(T217:T227,"VP")</f>
        <v>0</v>
      </c>
      <c r="U228" s="22"/>
    </row>
    <row r="229" spans="1:23" ht="19.5" customHeight="1">
      <c r="A229" s="80" t="s">
        <v>75</v>
      </c>
      <c r="B229" s="81"/>
      <c r="C229" s="81"/>
      <c r="D229" s="81"/>
      <c r="E229" s="81"/>
      <c r="F229" s="81"/>
      <c r="G229" s="81"/>
      <c r="H229" s="81"/>
      <c r="I229" s="81"/>
      <c r="J229" s="81"/>
      <c r="K229" s="81"/>
      <c r="L229" s="81"/>
      <c r="M229" s="81"/>
      <c r="N229" s="81"/>
      <c r="O229" s="81"/>
      <c r="P229" s="81"/>
      <c r="Q229" s="81"/>
      <c r="R229" s="81"/>
      <c r="S229" s="81"/>
      <c r="T229" s="81"/>
      <c r="U229" s="82"/>
    </row>
    <row r="230" spans="1:23">
      <c r="A230" s="37" t="str">
        <f>IF(ISNA(INDEX($A$38:$U$153,MATCH($B230,$B$38:$B$153,0),1)),"",INDEX($A$38:$U$153,MATCH($B230,$B$38:$B$153,0),1))</f>
        <v>MLX2104</v>
      </c>
      <c r="B230" s="100" t="s">
        <v>146</v>
      </c>
      <c r="C230" s="101"/>
      <c r="D230" s="101"/>
      <c r="E230" s="101"/>
      <c r="F230" s="101"/>
      <c r="G230" s="101"/>
      <c r="H230" s="101"/>
      <c r="I230" s="102"/>
      <c r="J230" s="23">
        <f>IF(ISNA(INDEX($A$38:$U$153,MATCH($B230,$B$38:$B$153,0),10)),"",INDEX($A$38:$U$153,MATCH($B230,$B$38:$B$153,0),10))</f>
        <v>7</v>
      </c>
      <c r="K230" s="23">
        <f>IF(ISNA(INDEX($A$38:$U$153,MATCH($B230,$B$38:$B$153,0),11)),"",INDEX($A$38:$U$153,MATCH($B230,$B$38:$B$153,0),11))</f>
        <v>2</v>
      </c>
      <c r="L230" s="23">
        <f>IF(ISNA(INDEX($A$38:$U$153,MATCH($B230,$B$38:$B$153,0),12)),"",INDEX($A$38:$U$153,MATCH($B230,$B$38:$B$153,0),12))</f>
        <v>1</v>
      </c>
      <c r="M230" s="23">
        <f>IF(ISNA(INDEX($A$38:$U$153,MATCH($B230,$B$38:$B$153,0),13)),"",INDEX($A$38:$U$153,MATCH($B230,$B$38:$B$153,0),13))</f>
        <v>0</v>
      </c>
      <c r="N230" s="23">
        <f>IF(ISNA(INDEX($A$38:$U$153,MATCH($B230,$B$38:$B$153,0),14)),"",INDEX($A$38:$U$153,MATCH($B230,$B$38:$B$153,0),14))</f>
        <v>2</v>
      </c>
      <c r="O230" s="23">
        <f>IF(ISNA(INDEX($A$38:$U$153,MATCH($B230,$B$38:$B$153,0),15)),"",INDEX($A$38:$U$153,MATCH($B230,$B$38:$B$153,0),15))</f>
        <v>5</v>
      </c>
      <c r="P230" s="23">
        <f>IF(ISNA(INDEX($A$38:$U$153,MATCH($B230,$B$38:$B$153,0),16)),"",INDEX($A$38:$U$153,MATCH($B230,$B$38:$B$153,0),16))</f>
        <v>10</v>
      </c>
      <c r="Q230" s="35">
        <f>IF(ISNA(INDEX($A$38:$U$153,MATCH($B230,$B$38:$B$153,0),17)),"",INDEX($A$38:$U$153,MATCH($B230,$B$38:$B$153,0),17))</f>
        <v>15</v>
      </c>
      <c r="R230" s="35" t="str">
        <f>IF(ISNA(INDEX($A$38:$U$153,MATCH($B230,$B$38:$B$153,0),18)),"",INDEX($A$38:$U$153,MATCH($B230,$B$38:$B$153,0),18))</f>
        <v>E</v>
      </c>
      <c r="S230" s="35">
        <f>IF(ISNA(INDEX($A$38:$U$153,MATCH($B230,$B$38:$B$153,0),19)),"",INDEX($A$38:$U$153,MATCH($B230,$B$38:$B$153,0),19))</f>
        <v>0</v>
      </c>
      <c r="T230" s="35">
        <f>IF(ISNA(INDEX($A$38:$U$153,MATCH($B230,$B$38:$B$153,0),20)),"",INDEX($A$38:$U$153,MATCH($B230,$B$38:$B$153,0),20))</f>
        <v>0</v>
      </c>
      <c r="U230" s="22" t="s">
        <v>44</v>
      </c>
    </row>
    <row r="231" spans="1:23">
      <c r="A231" s="37" t="str">
        <f>IF(ISNA(INDEX($A$38:$U$153,MATCH($B231,$B$38:$B$153,0),1)),"",INDEX($A$38:$U$153,MATCH($B231,$B$38:$B$153,0),1))</f>
        <v>MLX2105</v>
      </c>
      <c r="B231" s="100" t="s">
        <v>147</v>
      </c>
      <c r="C231" s="101"/>
      <c r="D231" s="101"/>
      <c r="E231" s="101"/>
      <c r="F231" s="101"/>
      <c r="G231" s="101"/>
      <c r="H231" s="101"/>
      <c r="I231" s="102"/>
      <c r="J231" s="23">
        <f>IF(ISNA(INDEX($A$38:$U$153,MATCH($B231,$B$38:$B$153,0),10)),"",INDEX($A$38:$U$153,MATCH($B231,$B$38:$B$153,0),10))</f>
        <v>4</v>
      </c>
      <c r="K231" s="23">
        <f>IF(ISNA(INDEX($A$38:$U$153,MATCH($B231,$B$38:$B$153,0),11)),"",INDEX($A$38:$U$153,MATCH($B231,$B$38:$B$153,0),11))</f>
        <v>2</v>
      </c>
      <c r="L231" s="23">
        <f>IF(ISNA(INDEX($A$38:$U$153,MATCH($B231,$B$38:$B$153,0),12)),"",INDEX($A$38:$U$153,MATCH($B231,$B$38:$B$153,0),12))</f>
        <v>0</v>
      </c>
      <c r="M231" s="23">
        <f>IF(ISNA(INDEX($A$38:$U$153,MATCH($B231,$B$38:$B$153,0),13)),"",INDEX($A$38:$U$153,MATCH($B231,$B$38:$B$153,0),13))</f>
        <v>0</v>
      </c>
      <c r="N231" s="23">
        <f>IF(ISNA(INDEX($A$38:$U$153,MATCH($B231,$B$38:$B$153,0),14)),"",INDEX($A$38:$U$153,MATCH($B231,$B$38:$B$153,0),14))</f>
        <v>1</v>
      </c>
      <c r="O231" s="23">
        <f>IF(ISNA(INDEX($A$38:$U$153,MATCH($B231,$B$38:$B$153,0),15)),"",INDEX($A$38:$U$153,MATCH($B231,$B$38:$B$153,0),15))</f>
        <v>3</v>
      </c>
      <c r="P231" s="23">
        <f>IF(ISNA(INDEX($A$38:$U$153,MATCH($B231,$B$38:$B$153,0),16)),"",INDEX($A$38:$U$153,MATCH($B231,$B$38:$B$153,0),16))</f>
        <v>5</v>
      </c>
      <c r="Q231" s="35">
        <f>IF(ISNA(INDEX($A$38:$U$153,MATCH($B231,$B$38:$B$153,0),17)),"",INDEX($A$38:$U$153,MATCH($B231,$B$38:$B$153,0),17))</f>
        <v>8</v>
      </c>
      <c r="R231" s="35">
        <f>IF(ISNA(INDEX($A$38:$U$153,MATCH($B231,$B$38:$B$153,0),18)),"",INDEX($A$38:$U$153,MATCH($B231,$B$38:$B$153,0),18))</f>
        <v>0</v>
      </c>
      <c r="S231" s="35" t="str">
        <f>IF(ISNA(INDEX($A$38:$U$153,MATCH($B231,$B$38:$B$153,0),19)),"",INDEX($A$38:$U$153,MATCH($B231,$B$38:$B$153,0),19))</f>
        <v>C</v>
      </c>
      <c r="T231" s="35">
        <f>IF(ISNA(INDEX($A$38:$U$153,MATCH($B231,$B$38:$B$153,0),20)),"",INDEX($A$38:$U$153,MATCH($B231,$B$38:$B$153,0),20))</f>
        <v>0</v>
      </c>
      <c r="U231" s="22" t="s">
        <v>44</v>
      </c>
    </row>
    <row r="232" spans="1:23">
      <c r="A232" s="25" t="s">
        <v>29</v>
      </c>
      <c r="B232" s="80"/>
      <c r="C232" s="81"/>
      <c r="D232" s="81"/>
      <c r="E232" s="81"/>
      <c r="F232" s="81"/>
      <c r="G232" s="81"/>
      <c r="H232" s="81"/>
      <c r="I232" s="82"/>
      <c r="J232" s="27">
        <f t="shared" ref="J232:Q232" si="91">SUM(J230:J231)</f>
        <v>11</v>
      </c>
      <c r="K232" s="27">
        <f t="shared" si="91"/>
        <v>4</v>
      </c>
      <c r="L232" s="27">
        <f t="shared" si="91"/>
        <v>1</v>
      </c>
      <c r="M232" s="27">
        <f t="shared" si="91"/>
        <v>0</v>
      </c>
      <c r="N232" s="27">
        <f t="shared" si="91"/>
        <v>3</v>
      </c>
      <c r="O232" s="27">
        <f t="shared" si="91"/>
        <v>8</v>
      </c>
      <c r="P232" s="27">
        <f t="shared" si="91"/>
        <v>15</v>
      </c>
      <c r="Q232" s="27">
        <f t="shared" si="91"/>
        <v>23</v>
      </c>
      <c r="R232" s="25">
        <f>COUNTIF(R230:R231,"E")</f>
        <v>1</v>
      </c>
      <c r="S232" s="25">
        <f>COUNTIF(S230:S231,"C")</f>
        <v>1</v>
      </c>
      <c r="T232" s="25">
        <f>COUNTIF(T230:T231,"VP")</f>
        <v>0</v>
      </c>
      <c r="U232" s="26"/>
    </row>
    <row r="233" spans="1:23" ht="27.75" customHeight="1">
      <c r="A233" s="130" t="s">
        <v>55</v>
      </c>
      <c r="B233" s="131"/>
      <c r="C233" s="131"/>
      <c r="D233" s="131"/>
      <c r="E233" s="131"/>
      <c r="F233" s="131"/>
      <c r="G233" s="131"/>
      <c r="H233" s="131"/>
      <c r="I233" s="132"/>
      <c r="J233" s="27">
        <f t="shared" ref="J233:T233" si="92">SUM(J228,J232)</f>
        <v>49</v>
      </c>
      <c r="K233" s="27">
        <f t="shared" si="92"/>
        <v>12</v>
      </c>
      <c r="L233" s="27">
        <f t="shared" si="92"/>
        <v>15</v>
      </c>
      <c r="M233" s="27">
        <f t="shared" si="92"/>
        <v>8</v>
      </c>
      <c r="N233" s="27">
        <f t="shared" si="92"/>
        <v>4</v>
      </c>
      <c r="O233" s="27">
        <f t="shared" si="92"/>
        <v>39</v>
      </c>
      <c r="P233" s="27">
        <f t="shared" si="92"/>
        <v>55</v>
      </c>
      <c r="Q233" s="27">
        <f t="shared" si="92"/>
        <v>94</v>
      </c>
      <c r="R233" s="27">
        <f t="shared" si="92"/>
        <v>2</v>
      </c>
      <c r="S233" s="27">
        <f t="shared" si="92"/>
        <v>11</v>
      </c>
      <c r="T233" s="27">
        <f t="shared" si="92"/>
        <v>0</v>
      </c>
      <c r="U233" s="64">
        <f>13/40</f>
        <v>0.32500000000000001</v>
      </c>
      <c r="W233" s="63"/>
    </row>
    <row r="234" spans="1:23" ht="17.25" customHeight="1">
      <c r="A234" s="133" t="s">
        <v>56</v>
      </c>
      <c r="B234" s="134"/>
      <c r="C234" s="134"/>
      <c r="D234" s="134"/>
      <c r="E234" s="134"/>
      <c r="F234" s="134"/>
      <c r="G234" s="134"/>
      <c r="H234" s="134"/>
      <c r="I234" s="134"/>
      <c r="J234" s="135"/>
      <c r="K234" s="27">
        <f t="shared" ref="K234:Q234" si="93">K228*14+K232*12</f>
        <v>160</v>
      </c>
      <c r="L234" s="27">
        <f t="shared" si="93"/>
        <v>208</v>
      </c>
      <c r="M234" s="27">
        <f t="shared" si="93"/>
        <v>112</v>
      </c>
      <c r="N234" s="27">
        <f t="shared" si="93"/>
        <v>50</v>
      </c>
      <c r="O234" s="27">
        <f t="shared" si="93"/>
        <v>530</v>
      </c>
      <c r="P234" s="27">
        <f t="shared" si="93"/>
        <v>740</v>
      </c>
      <c r="Q234" s="27">
        <f t="shared" si="93"/>
        <v>1270</v>
      </c>
      <c r="R234" s="143"/>
      <c r="S234" s="144"/>
      <c r="T234" s="144"/>
      <c r="U234" s="145"/>
    </row>
    <row r="235" spans="1:23">
      <c r="A235" s="136"/>
      <c r="B235" s="137"/>
      <c r="C235" s="137"/>
      <c r="D235" s="137"/>
      <c r="E235" s="137"/>
      <c r="F235" s="137"/>
      <c r="G235" s="137"/>
      <c r="H235" s="137"/>
      <c r="I235" s="137"/>
      <c r="J235" s="138"/>
      <c r="K235" s="119">
        <f>SUM(K234:N234)</f>
        <v>530</v>
      </c>
      <c r="L235" s="120"/>
      <c r="M235" s="120"/>
      <c r="N235" s="121"/>
      <c r="O235" s="127">
        <f>SUM(O234:P234)</f>
        <v>1270</v>
      </c>
      <c r="P235" s="128"/>
      <c r="Q235" s="129"/>
      <c r="R235" s="146"/>
      <c r="S235" s="147"/>
      <c r="T235" s="147"/>
      <c r="U235" s="148"/>
      <c r="W235" s="63"/>
    </row>
    <row r="236" spans="1:23" ht="8.25" customHeight="1"/>
    <row r="237" spans="1:23" ht="116.25" customHeight="1"/>
    <row r="238" spans="1:23" ht="22.5" customHeight="1">
      <c r="A238" s="109" t="s">
        <v>57</v>
      </c>
      <c r="B238" s="110"/>
      <c r="C238" s="110"/>
      <c r="D238" s="110"/>
      <c r="E238" s="110"/>
      <c r="F238" s="110"/>
      <c r="G238" s="110"/>
      <c r="H238" s="110"/>
      <c r="I238" s="110"/>
      <c r="J238" s="110"/>
      <c r="K238" s="110"/>
      <c r="L238" s="110"/>
      <c r="M238" s="110"/>
      <c r="N238" s="110"/>
      <c r="O238" s="110"/>
      <c r="P238" s="110"/>
      <c r="Q238" s="110"/>
      <c r="R238" s="110"/>
      <c r="S238" s="110"/>
      <c r="T238" s="110"/>
      <c r="U238" s="111"/>
    </row>
    <row r="239" spans="1:23" ht="27.75" customHeight="1">
      <c r="A239" s="122" t="s">
        <v>31</v>
      </c>
      <c r="B239" s="103" t="s">
        <v>30</v>
      </c>
      <c r="C239" s="104"/>
      <c r="D239" s="104"/>
      <c r="E239" s="104"/>
      <c r="F239" s="104"/>
      <c r="G239" s="104"/>
      <c r="H239" s="104"/>
      <c r="I239" s="105"/>
      <c r="J239" s="112" t="s">
        <v>45</v>
      </c>
      <c r="K239" s="114" t="s">
        <v>28</v>
      </c>
      <c r="L239" s="115"/>
      <c r="M239" s="115"/>
      <c r="N239" s="116"/>
      <c r="O239" s="114" t="s">
        <v>46</v>
      </c>
      <c r="P239" s="115"/>
      <c r="Q239" s="116"/>
      <c r="R239" s="114" t="s">
        <v>27</v>
      </c>
      <c r="S239" s="115"/>
      <c r="T239" s="116"/>
      <c r="U239" s="112" t="s">
        <v>26</v>
      </c>
    </row>
    <row r="240" spans="1:23">
      <c r="A240" s="123"/>
      <c r="B240" s="106"/>
      <c r="C240" s="107"/>
      <c r="D240" s="107"/>
      <c r="E240" s="107"/>
      <c r="F240" s="107"/>
      <c r="G240" s="107"/>
      <c r="H240" s="107"/>
      <c r="I240" s="108"/>
      <c r="J240" s="113"/>
      <c r="K240" s="14" t="s">
        <v>32</v>
      </c>
      <c r="L240" s="14" t="s">
        <v>33</v>
      </c>
      <c r="M240" s="14" t="s">
        <v>34</v>
      </c>
      <c r="N240" s="57" t="s">
        <v>80</v>
      </c>
      <c r="O240" s="14" t="s">
        <v>38</v>
      </c>
      <c r="P240" s="14" t="s">
        <v>9</v>
      </c>
      <c r="Q240" s="14" t="s">
        <v>35</v>
      </c>
      <c r="R240" s="14" t="s">
        <v>36</v>
      </c>
      <c r="S240" s="14" t="s">
        <v>32</v>
      </c>
      <c r="T240" s="14" t="s">
        <v>37</v>
      </c>
      <c r="U240" s="113"/>
    </row>
    <row r="241" spans="1:23">
      <c r="A241" s="152" t="s">
        <v>61</v>
      </c>
      <c r="B241" s="153"/>
      <c r="C241" s="153"/>
      <c r="D241" s="153"/>
      <c r="E241" s="153"/>
      <c r="F241" s="153"/>
      <c r="G241" s="153"/>
      <c r="H241" s="153"/>
      <c r="I241" s="153"/>
      <c r="J241" s="153"/>
      <c r="K241" s="153"/>
      <c r="L241" s="153"/>
      <c r="M241" s="153"/>
      <c r="N241" s="153"/>
      <c r="O241" s="153"/>
      <c r="P241" s="153"/>
      <c r="Q241" s="153"/>
      <c r="R241" s="153"/>
      <c r="S241" s="153"/>
      <c r="T241" s="153"/>
      <c r="U241" s="154"/>
    </row>
    <row r="242" spans="1:23">
      <c r="A242" s="56" t="s">
        <v>175</v>
      </c>
      <c r="B242" s="149" t="s">
        <v>176</v>
      </c>
      <c r="C242" s="150"/>
      <c r="D242" s="150"/>
      <c r="E242" s="150"/>
      <c r="F242" s="150"/>
      <c r="G242" s="150"/>
      <c r="H242" s="150"/>
      <c r="I242" s="151"/>
      <c r="J242" s="33">
        <v>3</v>
      </c>
      <c r="K242" s="33">
        <v>2</v>
      </c>
      <c r="L242" s="33">
        <v>1</v>
      </c>
      <c r="M242" s="33">
        <v>0</v>
      </c>
      <c r="N242" s="33">
        <v>0</v>
      </c>
      <c r="O242" s="23">
        <f>K242+L242+M242+N242</f>
        <v>3</v>
      </c>
      <c r="P242" s="23">
        <f>Q242-O242</f>
        <v>2</v>
      </c>
      <c r="Q242" s="23">
        <f>ROUND(PRODUCT(J242,25)/14,0)</f>
        <v>5</v>
      </c>
      <c r="R242" s="33"/>
      <c r="S242" s="33" t="s">
        <v>32</v>
      </c>
      <c r="T242" s="34"/>
      <c r="U242" s="13" t="s">
        <v>41</v>
      </c>
    </row>
    <row r="243" spans="1:23" ht="12.75" customHeight="1">
      <c r="A243" s="56" t="s">
        <v>177</v>
      </c>
      <c r="B243" s="140" t="s">
        <v>178</v>
      </c>
      <c r="C243" s="141"/>
      <c r="D243" s="141"/>
      <c r="E243" s="141"/>
      <c r="F243" s="141"/>
      <c r="G243" s="141"/>
      <c r="H243" s="141"/>
      <c r="I243" s="142"/>
      <c r="J243" s="33">
        <v>3</v>
      </c>
      <c r="K243" s="33">
        <v>0</v>
      </c>
      <c r="L243" s="33">
        <v>2</v>
      </c>
      <c r="M243" s="33">
        <v>0</v>
      </c>
      <c r="N243" s="33">
        <v>1</v>
      </c>
      <c r="O243" s="23">
        <f>K243+L243+M243+N243</f>
        <v>3</v>
      </c>
      <c r="P243" s="23">
        <f>Q243-O243</f>
        <v>2</v>
      </c>
      <c r="Q243" s="23">
        <f>ROUND(PRODUCT(J243,25)/14,0)</f>
        <v>5</v>
      </c>
      <c r="R243" s="33"/>
      <c r="S243" s="33" t="s">
        <v>32</v>
      </c>
      <c r="T243" s="34"/>
      <c r="U243" s="13" t="s">
        <v>44</v>
      </c>
    </row>
    <row r="244" spans="1:23" ht="12.75" customHeight="1">
      <c r="A244" s="56" t="s">
        <v>179</v>
      </c>
      <c r="B244" s="140" t="s">
        <v>180</v>
      </c>
      <c r="C244" s="141"/>
      <c r="D244" s="141"/>
      <c r="E244" s="141"/>
      <c r="F244" s="141"/>
      <c r="G244" s="141"/>
      <c r="H244" s="141"/>
      <c r="I244" s="142"/>
      <c r="J244" s="33">
        <v>3</v>
      </c>
      <c r="K244" s="33">
        <v>0</v>
      </c>
      <c r="L244" s="33">
        <v>0</v>
      </c>
      <c r="M244" s="33">
        <v>2</v>
      </c>
      <c r="N244" s="33">
        <v>0</v>
      </c>
      <c r="O244" s="23">
        <f>K244+L244+M244</f>
        <v>2</v>
      </c>
      <c r="P244" s="23">
        <f t="shared" ref="P244" si="94">Q244-O244</f>
        <v>3</v>
      </c>
      <c r="Q244" s="23">
        <f t="shared" ref="Q244" si="95">ROUND(PRODUCT(J244,25)/14,0)</f>
        <v>5</v>
      </c>
      <c r="R244" s="33"/>
      <c r="S244" s="33" t="s">
        <v>32</v>
      </c>
      <c r="T244" s="34"/>
      <c r="U244" s="13" t="s">
        <v>41</v>
      </c>
    </row>
    <row r="245" spans="1:23">
      <c r="A245" s="56" t="s">
        <v>181</v>
      </c>
      <c r="B245" s="149" t="s">
        <v>182</v>
      </c>
      <c r="C245" s="150"/>
      <c r="D245" s="150"/>
      <c r="E245" s="150"/>
      <c r="F245" s="150"/>
      <c r="G245" s="150"/>
      <c r="H245" s="150"/>
      <c r="I245" s="151"/>
      <c r="J245" s="33">
        <v>3</v>
      </c>
      <c r="K245" s="33">
        <v>1</v>
      </c>
      <c r="L245" s="33">
        <v>0</v>
      </c>
      <c r="M245" s="33">
        <v>1</v>
      </c>
      <c r="N245" s="33">
        <v>0</v>
      </c>
      <c r="O245" s="23">
        <f>K245+L245+M245</f>
        <v>2</v>
      </c>
      <c r="P245" s="23">
        <f>Q245-O245</f>
        <v>3</v>
      </c>
      <c r="Q245" s="23">
        <f>ROUND(PRODUCT(J245,25)/14,0)</f>
        <v>5</v>
      </c>
      <c r="R245" s="33"/>
      <c r="S245" s="33" t="s">
        <v>32</v>
      </c>
      <c r="T245" s="34"/>
      <c r="U245" s="13" t="s">
        <v>44</v>
      </c>
    </row>
    <row r="246" spans="1:23" ht="30.75" customHeight="1">
      <c r="A246" s="130" t="s">
        <v>55</v>
      </c>
      <c r="B246" s="131"/>
      <c r="C246" s="131"/>
      <c r="D246" s="131"/>
      <c r="E246" s="131"/>
      <c r="F246" s="131"/>
      <c r="G246" s="131"/>
      <c r="H246" s="131"/>
      <c r="I246" s="132"/>
      <c r="J246" s="27">
        <f>SUM(J242:J245)</f>
        <v>12</v>
      </c>
      <c r="K246" s="27">
        <f t="shared" ref="K246:Q246" si="96">SUM(K242:K245)</f>
        <v>3</v>
      </c>
      <c r="L246" s="27">
        <f t="shared" si="96"/>
        <v>3</v>
      </c>
      <c r="M246" s="27">
        <f t="shared" si="96"/>
        <v>3</v>
      </c>
      <c r="N246" s="27">
        <f t="shared" si="96"/>
        <v>1</v>
      </c>
      <c r="O246" s="27">
        <f t="shared" si="96"/>
        <v>10</v>
      </c>
      <c r="P246" s="27">
        <f t="shared" si="96"/>
        <v>10</v>
      </c>
      <c r="Q246" s="27">
        <f t="shared" si="96"/>
        <v>20</v>
      </c>
      <c r="R246" s="62">
        <f>COUNTIF(R242:R245,"E")</f>
        <v>0</v>
      </c>
      <c r="S246" s="62">
        <f>COUNTIF(S242:S245,"C")</f>
        <v>4</v>
      </c>
      <c r="T246" s="62">
        <f>COUNTIF(T242:T245,"VP")</f>
        <v>0</v>
      </c>
      <c r="U246" s="64">
        <f>4/40</f>
        <v>0.1</v>
      </c>
      <c r="W246" s="63"/>
    </row>
    <row r="247" spans="1:23" ht="12.75" customHeight="1">
      <c r="A247" s="133" t="s">
        <v>56</v>
      </c>
      <c r="B247" s="134"/>
      <c r="C247" s="134"/>
      <c r="D247" s="134"/>
      <c r="E247" s="134"/>
      <c r="F247" s="134"/>
      <c r="G247" s="134"/>
      <c r="H247" s="134"/>
      <c r="I247" s="134"/>
      <c r="J247" s="135"/>
      <c r="K247" s="27">
        <f>K246*14</f>
        <v>42</v>
      </c>
      <c r="L247" s="27">
        <f t="shared" ref="L247:Q247" si="97">L246*14</f>
        <v>42</v>
      </c>
      <c r="M247" s="27">
        <f t="shared" si="97"/>
        <v>42</v>
      </c>
      <c r="N247" s="27">
        <f t="shared" si="97"/>
        <v>14</v>
      </c>
      <c r="O247" s="27">
        <f t="shared" si="97"/>
        <v>140</v>
      </c>
      <c r="P247" s="27">
        <f t="shared" si="97"/>
        <v>140</v>
      </c>
      <c r="Q247" s="27">
        <f t="shared" si="97"/>
        <v>280</v>
      </c>
      <c r="R247" s="143"/>
      <c r="S247" s="144"/>
      <c r="T247" s="144"/>
      <c r="U247" s="145"/>
    </row>
    <row r="248" spans="1:23">
      <c r="A248" s="136"/>
      <c r="B248" s="137"/>
      <c r="C248" s="137"/>
      <c r="D248" s="137"/>
      <c r="E248" s="137"/>
      <c r="F248" s="137"/>
      <c r="G248" s="137"/>
      <c r="H248" s="137"/>
      <c r="I248" s="137"/>
      <c r="J248" s="138"/>
      <c r="K248" s="119">
        <f>SUM(K247:N247)</f>
        <v>140</v>
      </c>
      <c r="L248" s="120"/>
      <c r="M248" s="120"/>
      <c r="N248" s="121"/>
      <c r="O248" s="127">
        <f>SUM(O247:P247)</f>
        <v>280</v>
      </c>
      <c r="P248" s="128"/>
      <c r="Q248" s="129"/>
      <c r="R248" s="146"/>
      <c r="S248" s="147"/>
      <c r="T248" s="147"/>
      <c r="U248" s="148"/>
      <c r="W248" s="63"/>
    </row>
    <row r="249" spans="1:23" ht="21" customHeight="1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6"/>
      <c r="L249" s="16"/>
      <c r="M249" s="16"/>
      <c r="N249" s="16"/>
      <c r="O249" s="67"/>
      <c r="P249" s="67"/>
      <c r="Q249" s="67"/>
      <c r="R249" s="18"/>
      <c r="S249" s="18"/>
      <c r="T249" s="18"/>
      <c r="U249" s="18"/>
    </row>
    <row r="251" spans="1:23">
      <c r="A251" s="139" t="s">
        <v>76</v>
      </c>
      <c r="B251" s="139"/>
    </row>
    <row r="252" spans="1:23" ht="12.75" customHeight="1">
      <c r="A252" s="92" t="s">
        <v>31</v>
      </c>
      <c r="B252" s="155" t="s">
        <v>65</v>
      </c>
      <c r="C252" s="169"/>
      <c r="D252" s="169"/>
      <c r="E252" s="169"/>
      <c r="F252" s="169"/>
      <c r="G252" s="156"/>
      <c r="H252" s="155" t="s">
        <v>68</v>
      </c>
      <c r="I252" s="156"/>
      <c r="J252" s="94" t="s">
        <v>69</v>
      </c>
      <c r="K252" s="95"/>
      <c r="L252" s="95"/>
      <c r="M252" s="95"/>
      <c r="N252" s="95"/>
      <c r="O252" s="95"/>
      <c r="P252" s="96"/>
      <c r="Q252" s="155" t="s">
        <v>54</v>
      </c>
      <c r="R252" s="156"/>
      <c r="S252" s="94" t="s">
        <v>70</v>
      </c>
      <c r="T252" s="95"/>
      <c r="U252" s="96"/>
    </row>
    <row r="253" spans="1:23">
      <c r="A253" s="93"/>
      <c r="B253" s="157"/>
      <c r="C253" s="170"/>
      <c r="D253" s="170"/>
      <c r="E253" s="170"/>
      <c r="F253" s="170"/>
      <c r="G253" s="158"/>
      <c r="H253" s="157"/>
      <c r="I253" s="158"/>
      <c r="J253" s="94" t="s">
        <v>38</v>
      </c>
      <c r="K253" s="96"/>
      <c r="L253" s="94" t="s">
        <v>9</v>
      </c>
      <c r="M253" s="95"/>
      <c r="N253" s="96"/>
      <c r="O253" s="94" t="s">
        <v>35</v>
      </c>
      <c r="P253" s="96"/>
      <c r="Q253" s="157"/>
      <c r="R253" s="158"/>
      <c r="S253" s="36" t="s">
        <v>71</v>
      </c>
      <c r="T253" s="36" t="s">
        <v>72</v>
      </c>
      <c r="U253" s="36" t="s">
        <v>73</v>
      </c>
    </row>
    <row r="254" spans="1:23" ht="12.75" customHeight="1">
      <c r="A254" s="36">
        <v>1</v>
      </c>
      <c r="B254" s="94" t="s">
        <v>66</v>
      </c>
      <c r="C254" s="95"/>
      <c r="D254" s="95"/>
      <c r="E254" s="95"/>
      <c r="F254" s="95"/>
      <c r="G254" s="96"/>
      <c r="H254" s="159">
        <f>J254</f>
        <v>119</v>
      </c>
      <c r="I254" s="160"/>
      <c r="J254" s="165">
        <f>O47+O59+O70+O81+O93+O104-J255</f>
        <v>119</v>
      </c>
      <c r="K254" s="166"/>
      <c r="L254" s="165">
        <f>P47+P59+P70+P81+P93+P104-L255</f>
        <v>172</v>
      </c>
      <c r="M254" s="171"/>
      <c r="N254" s="166"/>
      <c r="O254" s="161">
        <f>SUM(J254:M254)</f>
        <v>291</v>
      </c>
      <c r="P254" s="162"/>
      <c r="Q254" s="163">
        <f>H254/H256</f>
        <v>0.85611510791366907</v>
      </c>
      <c r="R254" s="164"/>
      <c r="S254" s="22">
        <f>J47+J59-S255</f>
        <v>60</v>
      </c>
      <c r="T254" s="22">
        <f>J70+J81-T255</f>
        <v>60</v>
      </c>
      <c r="U254" s="22">
        <f>J93+J104-U255</f>
        <v>36</v>
      </c>
    </row>
    <row r="255" spans="1:23" ht="12.75" customHeight="1">
      <c r="A255" s="36">
        <v>2</v>
      </c>
      <c r="B255" s="94" t="s">
        <v>67</v>
      </c>
      <c r="C255" s="95"/>
      <c r="D255" s="95"/>
      <c r="E255" s="95"/>
      <c r="F255" s="95"/>
      <c r="G255" s="96"/>
      <c r="H255" s="159">
        <f>J255</f>
        <v>20</v>
      </c>
      <c r="I255" s="160"/>
      <c r="J255" s="172">
        <v>20</v>
      </c>
      <c r="K255" s="174"/>
      <c r="L255" s="172">
        <v>40</v>
      </c>
      <c r="M255" s="173"/>
      <c r="N255" s="174"/>
      <c r="O255" s="161">
        <f>SUM(J255:M255)</f>
        <v>60</v>
      </c>
      <c r="P255" s="162"/>
      <c r="Q255" s="163">
        <f>H255/H256</f>
        <v>0.14388489208633093</v>
      </c>
      <c r="R255" s="164"/>
      <c r="S255" s="21">
        <v>0</v>
      </c>
      <c r="T255" s="21">
        <v>6</v>
      </c>
      <c r="U255" s="21">
        <v>24</v>
      </c>
    </row>
    <row r="256" spans="1:23">
      <c r="A256" s="94" t="s">
        <v>29</v>
      </c>
      <c r="B256" s="95"/>
      <c r="C256" s="95"/>
      <c r="D256" s="95"/>
      <c r="E256" s="95"/>
      <c r="F256" s="95"/>
      <c r="G256" s="96"/>
      <c r="H256" s="94">
        <f>SUM(H254:I255)</f>
        <v>139</v>
      </c>
      <c r="I256" s="96"/>
      <c r="J256" s="94">
        <f>SUM(J254:K255)</f>
        <v>139</v>
      </c>
      <c r="K256" s="96"/>
      <c r="L256" s="80">
        <f>SUM(L254:M255)</f>
        <v>212</v>
      </c>
      <c r="M256" s="81"/>
      <c r="N256" s="82"/>
      <c r="O256" s="80">
        <f>SUM(O254:P255)</f>
        <v>351</v>
      </c>
      <c r="P256" s="82"/>
      <c r="Q256" s="167">
        <f>SUM(Q254:R255)</f>
        <v>1</v>
      </c>
      <c r="R256" s="168"/>
      <c r="S256" s="25">
        <f>SUM(S254:S255)</f>
        <v>60</v>
      </c>
      <c r="T256" s="25">
        <f>SUM(T254:T255)</f>
        <v>66</v>
      </c>
      <c r="U256" s="25">
        <f>SUM(U254:U255)</f>
        <v>60</v>
      </c>
    </row>
    <row r="266" spans="2:20">
      <c r="B266" s="2"/>
      <c r="C266" s="2"/>
      <c r="D266" s="2"/>
      <c r="E266" s="2"/>
      <c r="F266" s="2"/>
      <c r="G266" s="2"/>
      <c r="M266" s="10"/>
      <c r="N266" s="47"/>
      <c r="O266" s="10"/>
      <c r="P266" s="10"/>
      <c r="Q266" s="10"/>
      <c r="R266" s="10"/>
      <c r="S266" s="10"/>
      <c r="T266" s="10"/>
    </row>
    <row r="267" spans="2:20">
      <c r="B267" s="10"/>
      <c r="C267" s="10"/>
      <c r="D267" s="10"/>
      <c r="E267" s="10"/>
      <c r="F267" s="10"/>
      <c r="G267" s="10"/>
      <c r="H267" s="20"/>
      <c r="I267" s="20"/>
      <c r="J267" s="20"/>
      <c r="M267" s="10"/>
      <c r="N267" s="47"/>
      <c r="O267" s="10"/>
      <c r="P267" s="10"/>
      <c r="Q267" s="10"/>
      <c r="R267" s="10"/>
      <c r="S267" s="10"/>
      <c r="T267" s="10"/>
    </row>
  </sheetData>
  <sheetProtection formatCells="0" formatRows="0" insertRows="0"/>
  <mergeCells count="345">
    <mergeCell ref="U239:U240"/>
    <mergeCell ref="B239:I240"/>
    <mergeCell ref="K239:N239"/>
    <mergeCell ref="J239:J240"/>
    <mergeCell ref="O239:Q239"/>
    <mergeCell ref="R239:T239"/>
    <mergeCell ref="A239:A240"/>
    <mergeCell ref="B204:I204"/>
    <mergeCell ref="A206:I206"/>
    <mergeCell ref="O208:Q208"/>
    <mergeCell ref="U214:U215"/>
    <mergeCell ref="A213:U213"/>
    <mergeCell ref="A207:J208"/>
    <mergeCell ref="R207:U208"/>
    <mergeCell ref="O214:Q214"/>
    <mergeCell ref="R214:T214"/>
    <mergeCell ref="A214:A215"/>
    <mergeCell ref="B214:I215"/>
    <mergeCell ref="J214:J215"/>
    <mergeCell ref="K214:N214"/>
    <mergeCell ref="K208:N208"/>
    <mergeCell ref="B205:I205"/>
    <mergeCell ref="B225:I225"/>
    <mergeCell ref="B202:I202"/>
    <mergeCell ref="A203:U203"/>
    <mergeCell ref="B196:I196"/>
    <mergeCell ref="B199:I199"/>
    <mergeCell ref="B197:I197"/>
    <mergeCell ref="B200:I200"/>
    <mergeCell ref="B201:I201"/>
    <mergeCell ref="B138:I138"/>
    <mergeCell ref="M15:U15"/>
    <mergeCell ref="A15:K15"/>
    <mergeCell ref="M17:U17"/>
    <mergeCell ref="M19:U19"/>
    <mergeCell ref="M21:U21"/>
    <mergeCell ref="M23:U23"/>
    <mergeCell ref="M25:U25"/>
    <mergeCell ref="A20:K20"/>
    <mergeCell ref="K130:N130"/>
    <mergeCell ref="O130:Q130"/>
    <mergeCell ref="R130:T130"/>
    <mergeCell ref="U130:U131"/>
    <mergeCell ref="A132:U132"/>
    <mergeCell ref="B123:I123"/>
    <mergeCell ref="O127:Q127"/>
    <mergeCell ref="A129:U129"/>
    <mergeCell ref="A191:A192"/>
    <mergeCell ref="A190:U190"/>
    <mergeCell ref="J191:J192"/>
    <mergeCell ref="O191:Q191"/>
    <mergeCell ref="B191:I192"/>
    <mergeCell ref="R191:T191"/>
    <mergeCell ref="U191:U192"/>
    <mergeCell ref="K191:N191"/>
    <mergeCell ref="B198:I198"/>
    <mergeCell ref="B194:I194"/>
    <mergeCell ref="B195:I195"/>
    <mergeCell ref="A151:I151"/>
    <mergeCell ref="A152:J153"/>
    <mergeCell ref="R152:U153"/>
    <mergeCell ref="O153:Q153"/>
    <mergeCell ref="K153:N153"/>
    <mergeCell ref="B147:I147"/>
    <mergeCell ref="B150:I150"/>
    <mergeCell ref="B165:I165"/>
    <mergeCell ref="A193:U193"/>
    <mergeCell ref="B148:I148"/>
    <mergeCell ref="A149:U149"/>
    <mergeCell ref="B172:I172"/>
    <mergeCell ref="B173:I173"/>
    <mergeCell ref="B175:I175"/>
    <mergeCell ref="B179:I179"/>
    <mergeCell ref="B181:I181"/>
    <mergeCell ref="R158:T158"/>
    <mergeCell ref="B162:I162"/>
    <mergeCell ref="B163:I163"/>
    <mergeCell ref="B164:I164"/>
    <mergeCell ref="B161:I161"/>
    <mergeCell ref="A160:U160"/>
    <mergeCell ref="U158:U159"/>
    <mergeCell ref="B180:I180"/>
    <mergeCell ref="A146:U146"/>
    <mergeCell ref="B145:I145"/>
    <mergeCell ref="A141:U141"/>
    <mergeCell ref="J142:J143"/>
    <mergeCell ref="A144:U144"/>
    <mergeCell ref="A142:A143"/>
    <mergeCell ref="B142:I143"/>
    <mergeCell ref="O142:Q142"/>
    <mergeCell ref="R142:T142"/>
    <mergeCell ref="U142:U143"/>
    <mergeCell ref="B139:I139"/>
    <mergeCell ref="B134:I134"/>
    <mergeCell ref="A125:I125"/>
    <mergeCell ref="R126:U127"/>
    <mergeCell ref="B133:I133"/>
    <mergeCell ref="B135:I135"/>
    <mergeCell ref="A118:U118"/>
    <mergeCell ref="B114:I114"/>
    <mergeCell ref="A136:U136"/>
    <mergeCell ref="B137:I137"/>
    <mergeCell ref="B119:I119"/>
    <mergeCell ref="B122:I122"/>
    <mergeCell ref="B116:I116"/>
    <mergeCell ref="A130:A131"/>
    <mergeCell ref="B130:I131"/>
    <mergeCell ref="J130:J131"/>
    <mergeCell ref="A126:J127"/>
    <mergeCell ref="B124:I124"/>
    <mergeCell ref="B117:I117"/>
    <mergeCell ref="A115:U115"/>
    <mergeCell ref="A109:U109"/>
    <mergeCell ref="A112:U112"/>
    <mergeCell ref="S4:U4"/>
    <mergeCell ref="S5:U5"/>
    <mergeCell ref="U73:U74"/>
    <mergeCell ref="B70:I70"/>
    <mergeCell ref="B73:I74"/>
    <mergeCell ref="B66:I66"/>
    <mergeCell ref="B67:I67"/>
    <mergeCell ref="B68:I68"/>
    <mergeCell ref="B69:I69"/>
    <mergeCell ref="B56:I56"/>
    <mergeCell ref="B59:I59"/>
    <mergeCell ref="B54:I54"/>
    <mergeCell ref="B55:I55"/>
    <mergeCell ref="B57:I57"/>
    <mergeCell ref="A8:K8"/>
    <mergeCell ref="A9:K9"/>
    <mergeCell ref="B43:I43"/>
    <mergeCell ref="B41:I41"/>
    <mergeCell ref="B42:I42"/>
    <mergeCell ref="B47:I47"/>
    <mergeCell ref="M16:U16"/>
    <mergeCell ref="M20:U20"/>
    <mergeCell ref="R39:T39"/>
    <mergeCell ref="A10:K10"/>
    <mergeCell ref="M6:O6"/>
    <mergeCell ref="A7:K7"/>
    <mergeCell ref="S6:U6"/>
    <mergeCell ref="B102:I102"/>
    <mergeCell ref="B39:I40"/>
    <mergeCell ref="O50:Q50"/>
    <mergeCell ref="R50:T50"/>
    <mergeCell ref="U39:U40"/>
    <mergeCell ref="O39:Q39"/>
    <mergeCell ref="B64:I64"/>
    <mergeCell ref="A62:A63"/>
    <mergeCell ref="B62:I63"/>
    <mergeCell ref="B52:I52"/>
    <mergeCell ref="B53:I53"/>
    <mergeCell ref="B58:I58"/>
    <mergeCell ref="B44:I44"/>
    <mergeCell ref="B45:I45"/>
    <mergeCell ref="B50:I51"/>
    <mergeCell ref="B46:I46"/>
    <mergeCell ref="A1:K1"/>
    <mergeCell ref="A3:K3"/>
    <mergeCell ref="M27:U27"/>
    <mergeCell ref="M1:U1"/>
    <mergeCell ref="M14:U14"/>
    <mergeCell ref="A4:K5"/>
    <mergeCell ref="A36:U36"/>
    <mergeCell ref="M3:O3"/>
    <mergeCell ref="M5:O5"/>
    <mergeCell ref="M22:U22"/>
    <mergeCell ref="M26:U26"/>
    <mergeCell ref="A2:K2"/>
    <mergeCell ref="A6:K6"/>
    <mergeCell ref="P5:R5"/>
    <mergeCell ref="A13:K13"/>
    <mergeCell ref="A14:K14"/>
    <mergeCell ref="P6:R6"/>
    <mergeCell ref="P3:R3"/>
    <mergeCell ref="P4:R4"/>
    <mergeCell ref="M4:O4"/>
    <mergeCell ref="S3:U3"/>
    <mergeCell ref="A27:G27"/>
    <mergeCell ref="B28:C28"/>
    <mergeCell ref="D28:F28"/>
    <mergeCell ref="A182:I182"/>
    <mergeCell ref="R85:T85"/>
    <mergeCell ref="B103:I103"/>
    <mergeCell ref="M24:U24"/>
    <mergeCell ref="M13:U13"/>
    <mergeCell ref="M18:U18"/>
    <mergeCell ref="A11:K11"/>
    <mergeCell ref="A12:K12"/>
    <mergeCell ref="K39:N39"/>
    <mergeCell ref="A39:A40"/>
    <mergeCell ref="M8:U11"/>
    <mergeCell ref="A16:K16"/>
    <mergeCell ref="J39:J40"/>
    <mergeCell ref="A38:U38"/>
    <mergeCell ref="M33:U35"/>
    <mergeCell ref="M29:U31"/>
    <mergeCell ref="G28:G29"/>
    <mergeCell ref="H28:H29"/>
    <mergeCell ref="I28:K28"/>
    <mergeCell ref="A19:K19"/>
    <mergeCell ref="A25:L25"/>
    <mergeCell ref="B113:I113"/>
    <mergeCell ref="B110:I110"/>
    <mergeCell ref="B111:I111"/>
    <mergeCell ref="K158:N158"/>
    <mergeCell ref="B120:I120"/>
    <mergeCell ref="A121:U121"/>
    <mergeCell ref="K184:N184"/>
    <mergeCell ref="A49:U49"/>
    <mergeCell ref="O62:Q62"/>
    <mergeCell ref="R62:T62"/>
    <mergeCell ref="U62:U63"/>
    <mergeCell ref="K50:N50"/>
    <mergeCell ref="K62:N62"/>
    <mergeCell ref="J50:J51"/>
    <mergeCell ref="A50:A51"/>
    <mergeCell ref="U50:U51"/>
    <mergeCell ref="A61:U61"/>
    <mergeCell ref="J62:J63"/>
    <mergeCell ref="A72:U72"/>
    <mergeCell ref="J73:J74"/>
    <mergeCell ref="O73:Q73"/>
    <mergeCell ref="R73:T73"/>
    <mergeCell ref="A73:A74"/>
    <mergeCell ref="A183:J184"/>
    <mergeCell ref="R183:U184"/>
    <mergeCell ref="B176:I176"/>
    <mergeCell ref="O184:Q184"/>
    <mergeCell ref="A96:U96"/>
    <mergeCell ref="B101:I101"/>
    <mergeCell ref="B90:I90"/>
    <mergeCell ref="B88:I88"/>
    <mergeCell ref="B89:I89"/>
    <mergeCell ref="B99:I99"/>
    <mergeCell ref="R107:T107"/>
    <mergeCell ref="J97:J98"/>
    <mergeCell ref="O97:Q97"/>
    <mergeCell ref="U107:U108"/>
    <mergeCell ref="A97:A98"/>
    <mergeCell ref="U97:U98"/>
    <mergeCell ref="B100:I100"/>
    <mergeCell ref="B104:I104"/>
    <mergeCell ref="A106:U106"/>
    <mergeCell ref="J107:J108"/>
    <mergeCell ref="O107:Q107"/>
    <mergeCell ref="A107:A108"/>
    <mergeCell ref="B97:I98"/>
    <mergeCell ref="R97:T97"/>
    <mergeCell ref="A256:G256"/>
    <mergeCell ref="H252:I253"/>
    <mergeCell ref="A252:A253"/>
    <mergeCell ref="H254:I254"/>
    <mergeCell ref="O255:P255"/>
    <mergeCell ref="Q255:R255"/>
    <mergeCell ref="Q252:R253"/>
    <mergeCell ref="J253:K253"/>
    <mergeCell ref="O253:P253"/>
    <mergeCell ref="J252:P252"/>
    <mergeCell ref="J254:K254"/>
    <mergeCell ref="O254:P254"/>
    <mergeCell ref="Q254:R254"/>
    <mergeCell ref="J256:K256"/>
    <mergeCell ref="O256:P256"/>
    <mergeCell ref="Q256:R256"/>
    <mergeCell ref="H255:I255"/>
    <mergeCell ref="H256:I256"/>
    <mergeCell ref="B252:G253"/>
    <mergeCell ref="L254:N254"/>
    <mergeCell ref="L255:N255"/>
    <mergeCell ref="L256:N256"/>
    <mergeCell ref="J255:K255"/>
    <mergeCell ref="L253:N253"/>
    <mergeCell ref="B254:G254"/>
    <mergeCell ref="B255:G255"/>
    <mergeCell ref="S252:U252"/>
    <mergeCell ref="O235:Q235"/>
    <mergeCell ref="B228:I228"/>
    <mergeCell ref="A229:U229"/>
    <mergeCell ref="B232:I232"/>
    <mergeCell ref="A233:I233"/>
    <mergeCell ref="A234:J235"/>
    <mergeCell ref="B230:I230"/>
    <mergeCell ref="K235:N235"/>
    <mergeCell ref="A251:B251"/>
    <mergeCell ref="B243:I243"/>
    <mergeCell ref="B231:I231"/>
    <mergeCell ref="R234:U235"/>
    <mergeCell ref="B244:I244"/>
    <mergeCell ref="B245:I245"/>
    <mergeCell ref="A246:I246"/>
    <mergeCell ref="A247:J248"/>
    <mergeCell ref="B242:I242"/>
    <mergeCell ref="A238:U238"/>
    <mergeCell ref="R247:U248"/>
    <mergeCell ref="O248:Q248"/>
    <mergeCell ref="A241:U241"/>
    <mergeCell ref="K248:N248"/>
    <mergeCell ref="B65:I65"/>
    <mergeCell ref="K73:N73"/>
    <mergeCell ref="K85:N85"/>
    <mergeCell ref="K97:N97"/>
    <mergeCell ref="K107:N107"/>
    <mergeCell ref="K127:N127"/>
    <mergeCell ref="K142:N142"/>
    <mergeCell ref="A157:U157"/>
    <mergeCell ref="A156:U156"/>
    <mergeCell ref="B169:I169"/>
    <mergeCell ref="B170:I170"/>
    <mergeCell ref="B171:I171"/>
    <mergeCell ref="A85:A86"/>
    <mergeCell ref="U85:U86"/>
    <mergeCell ref="B107:I108"/>
    <mergeCell ref="B75:I75"/>
    <mergeCell ref="A216:U216"/>
    <mergeCell ref="B219:I219"/>
    <mergeCell ref="B224:I224"/>
    <mergeCell ref="B226:I226"/>
    <mergeCell ref="B227:I227"/>
    <mergeCell ref="B222:I222"/>
    <mergeCell ref="B223:I223"/>
    <mergeCell ref="A178:U178"/>
    <mergeCell ref="B177:I177"/>
    <mergeCell ref="B158:I159"/>
    <mergeCell ref="J158:J159"/>
    <mergeCell ref="O158:Q158"/>
    <mergeCell ref="B166:I166"/>
    <mergeCell ref="B167:I167"/>
    <mergeCell ref="B76:I76"/>
    <mergeCell ref="B77:I77"/>
    <mergeCell ref="B78:I78"/>
    <mergeCell ref="B79:I79"/>
    <mergeCell ref="B85:I86"/>
    <mergeCell ref="B93:I93"/>
    <mergeCell ref="B92:I92"/>
    <mergeCell ref="B80:I80"/>
    <mergeCell ref="B81:I81"/>
    <mergeCell ref="B87:I87"/>
    <mergeCell ref="A84:U84"/>
    <mergeCell ref="J85:J86"/>
    <mergeCell ref="O85:Q85"/>
    <mergeCell ref="B91:I91"/>
    <mergeCell ref="A158:A159"/>
    <mergeCell ref="B168:I168"/>
    <mergeCell ref="B174:I174"/>
  </mergeCells>
  <phoneticPr fontId="7" type="noConversion"/>
  <dataValidations disablePrompts="1" count="6">
    <dataValidation type="list" allowBlank="1" showInputMessage="1" showErrorMessage="1" sqref="S242:S245 S137:S139 S133:S135 S145 S147:S148 S150 S99:S103 S116:S117 S110:S111 S113:S114 S120 S122:S124 S87:S92 S75:S80 S64:S69 S41:S46 S52:S58">
      <formula1>$S$40</formula1>
    </dataValidation>
    <dataValidation type="list" allowBlank="1" showInputMessage="1" showErrorMessage="1" sqref="R242:R245 R137:R139 R133:R135 R145 R147:R148 R150 R99:R103 R116:R117 R110:R111 R113:R114 R119:R120 R122:R124 R87:R92 R75:R80 R64:R69 R41:R46 R52:R58">
      <formula1>$R$40</formula1>
    </dataValidation>
    <dataValidation type="list" allowBlank="1" showInputMessage="1" showErrorMessage="1" sqref="T242:T245 T137:T139 T133:T135 T145 T147:T148 T150 T99:T103 T116:T117 T110:T111 T113:T114 T119:T120 T122:T124 T87:T92 T75:T80 T64:T69 T41:T46 T52:T58">
      <formula1>$T$40</formula1>
    </dataValidation>
    <dataValidation type="list" allowBlank="1" showInputMessage="1" showErrorMessage="1" sqref="U242:U245 U230:U231 U204 U194:U201 U217:U227 U161:U176 U179:U180 U137:U139 U133:U135 U145 U147:U148 U150 U99:U103 U116:U117 U110:U111 U113:U114 U119:U120 U122:U124 U87:U92 U75:U80 U64:U69 U41:U46 U52:U58">
      <formula1>$P$37:$T$37</formula1>
    </dataValidation>
    <dataValidation type="list" allowBlank="1" showInputMessage="1" showErrorMessage="1" sqref="U177 U228 U202">
      <formula1>$Q$37:$T$37</formula1>
    </dataValidation>
    <dataValidation type="list" allowBlank="1" showInputMessage="1" showErrorMessage="1" sqref="B204:I204 C162:I175 B161:B176 C227:I227 B224:B227 B179:I180 C224:I224 B194:I196">
      <formula1>$B$39:$B$153</formula1>
    </dataValidation>
  </dataValidations>
  <pageMargins left="0.25" right="0.25" top="0.75" bottom="0.75" header="0.3" footer="0.3"/>
  <pageSetup paperSize="9" orientation="landscape" blackAndWhite="1" r:id="rId1"/>
  <headerFooter>
    <oddFooter>&amp;LRECTOR,
Acad.Prof.univ.dr. Ioan Aurel POP&amp;CPag. &amp;P/&amp;N&amp;RDECAN,
Prof. univ. dr. Adrian Olimpiu PETRUȘEL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7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MR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Gelu</dc:creator>
  <cp:lastModifiedBy>APetrusel</cp:lastModifiedBy>
  <cp:lastPrinted>2014-06-13T09:04:42Z</cp:lastPrinted>
  <dcterms:created xsi:type="dcterms:W3CDTF">2013-06-27T08:19:59Z</dcterms:created>
  <dcterms:modified xsi:type="dcterms:W3CDTF">2014-06-30T08:40:56Z</dcterms:modified>
</cp:coreProperties>
</file>